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embeddings/oleObject14.bin" ContentType="application/vnd.openxmlformats-officedocument.oleObject"/>
  <Override PartName="/xl/embeddings/oleObject15.bin" ContentType="application/vnd.openxmlformats-officedocument.oleObject"/>
  <Override PartName="/xl/embeddings/oleObject16.bin" ContentType="application/vnd.openxmlformats-officedocument.oleObject"/>
  <Override PartName="/xl/embeddings/oleObject17.bin" ContentType="application/vnd.openxmlformats-officedocument.oleObject"/>
  <Override PartName="/xl/embeddings/oleObject18.bin" ContentType="application/vnd.openxmlformats-officedocument.oleObject"/>
  <Override PartName="/xl/embeddings/oleObject19.bin" ContentType="application/vnd.openxmlformats-officedocument.oleObject"/>
  <Override PartName="/xl/embeddings/oleObject20.bin" ContentType="application/vnd.openxmlformats-officedocument.oleObject"/>
  <Override PartName="/xl/embeddings/oleObject21.bin" ContentType="application/vnd.openxmlformats-officedocument.oleObject"/>
  <Override PartName="/xl/embeddings/oleObject22.bin" ContentType="application/vnd.openxmlformats-officedocument.oleObject"/>
  <Override PartName="/xl/embeddings/oleObject23.bin" ContentType="application/vnd.openxmlformats-officedocument.oleObject"/>
  <Override PartName="/xl/embeddings/oleObject24.bin" ContentType="application/vnd.openxmlformats-officedocument.oleObject"/>
  <Override PartName="/xl/embeddings/oleObject25.bin" ContentType="application/vnd.openxmlformats-officedocument.oleObject"/>
  <Override PartName="/xl/embeddings/oleObject26.bin" ContentType="application/vnd.openxmlformats-officedocument.oleObject"/>
  <Override PartName="/xl/embeddings/oleObject27.bin" ContentType="application/vnd.openxmlformats-officedocument.oleObject"/>
  <Override PartName="/xl/embeddings/oleObject28.bin" ContentType="application/vnd.openxmlformats-officedocument.oleObject"/>
  <Override PartName="/xl/embeddings/oleObject29.bin" ContentType="application/vnd.openxmlformats-officedocument.oleObject"/>
  <Override PartName="/xl/embeddings/oleObject30.bin" ContentType="application/vnd.openxmlformats-officedocument.oleObject"/>
  <Override PartName="/xl/embeddings/oleObject31.bin" ContentType="application/vnd.openxmlformats-officedocument.oleObject"/>
  <Override PartName="/xl/embeddings/oleObject32.bin" ContentType="application/vnd.openxmlformats-officedocument.oleObject"/>
  <Override PartName="/xl/embeddings/oleObject33.bin" ContentType="application/vnd.openxmlformats-officedocument.oleObject"/>
  <Override PartName="/xl/embeddings/oleObject34.bin" ContentType="application/vnd.openxmlformats-officedocument.oleObject"/>
  <Override PartName="/xl/embeddings/oleObject35.bin" ContentType="application/vnd.openxmlformats-officedocument.oleObject"/>
  <Override PartName="/xl/embeddings/oleObject36.bin" ContentType="application/vnd.openxmlformats-officedocument.oleObject"/>
  <Override PartName="/xl/embeddings/oleObject37.bin" ContentType="application/vnd.openxmlformats-officedocument.oleObject"/>
  <Override PartName="/xl/embeddings/oleObject38.bin" ContentType="application/vnd.openxmlformats-officedocument.oleObject"/>
  <Override PartName="/xl/embeddings/oleObject39.bin" ContentType="application/vnd.openxmlformats-officedocument.oleObject"/>
  <Override PartName="/xl/embeddings/oleObject40.bin" ContentType="application/vnd.openxmlformats-officedocument.oleObject"/>
  <Override PartName="/xl/embeddings/oleObject41.bin" ContentType="application/vnd.openxmlformats-officedocument.oleObject"/>
  <Override PartName="/xl/embeddings/oleObject42.bin" ContentType="application/vnd.openxmlformats-officedocument.oleObject"/>
  <Override PartName="/xl/embeddings/oleObject43.bin" ContentType="application/vnd.openxmlformats-officedocument.oleObject"/>
  <Override PartName="/xl/embeddings/oleObject44.bin" ContentType="application/vnd.openxmlformats-officedocument.oleObject"/>
  <Override PartName="/xl/embeddings/oleObject45.bin" ContentType="application/vnd.openxmlformats-officedocument.oleObject"/>
  <Override PartName="/xl/embeddings/oleObject46.bin" ContentType="application/vnd.openxmlformats-officedocument.oleObject"/>
  <Override PartName="/xl/embeddings/oleObject47.bin" ContentType="application/vnd.openxmlformats-officedocument.oleObject"/>
  <Override PartName="/xl/embeddings/oleObject48.bin" ContentType="application/vnd.openxmlformats-officedocument.oleObject"/>
  <Override PartName="/xl/embeddings/oleObject49.bin" ContentType="application/vnd.openxmlformats-officedocument.oleObject"/>
  <Override PartName="/xl/embeddings/oleObject50.bin" ContentType="application/vnd.openxmlformats-officedocument.oleObject"/>
  <Override PartName="/xl/embeddings/oleObject51.bin" ContentType="application/vnd.openxmlformats-officedocument.oleObject"/>
  <Override PartName="/xl/embeddings/oleObject52.bin" ContentType="application/vnd.openxmlformats-officedocument.oleObject"/>
  <Override PartName="/xl/embeddings/oleObject53.bin" ContentType="application/vnd.openxmlformats-officedocument.oleObject"/>
  <Override PartName="/xl/embeddings/oleObject54.bin" ContentType="application/vnd.openxmlformats-officedocument.oleObject"/>
  <Override PartName="/xl/embeddings/oleObject55.bin" ContentType="application/vnd.openxmlformats-officedocument.oleObject"/>
  <Override PartName="/xl/embeddings/oleObject56.bin" ContentType="application/vnd.openxmlformats-officedocument.oleObject"/>
  <Override PartName="/xl/embeddings/oleObject57.bin" ContentType="application/vnd.openxmlformats-officedocument.oleObject"/>
  <Override PartName="/xl/embeddings/oleObject58.bin" ContentType="application/vnd.openxmlformats-officedocument.oleObject"/>
  <Override PartName="/xl/embeddings/oleObject59.bin" ContentType="application/vnd.openxmlformats-officedocument.oleObject"/>
  <Override PartName="/xl/embeddings/oleObject60.bin" ContentType="application/vnd.openxmlformats-officedocument.oleObject"/>
  <Override PartName="/xl/drawings/drawing2.xml" ContentType="application/vnd.openxmlformats-officedocument.drawing+xml"/>
  <Override PartName="/xl/embeddings/oleObject61.bin" ContentType="application/vnd.openxmlformats-officedocument.oleObject"/>
  <Override PartName="/xl/embeddings/oleObject62.bin" ContentType="application/vnd.openxmlformats-officedocument.oleObject"/>
  <Override PartName="/xl/embeddings/oleObject63.bin" ContentType="application/vnd.openxmlformats-officedocument.oleObject"/>
  <Override PartName="/xl/embeddings/oleObject64.bin" ContentType="application/vnd.openxmlformats-officedocument.oleObject"/>
  <Override PartName="/xl/embeddings/oleObject65.bin" ContentType="application/vnd.openxmlformats-officedocument.oleObject"/>
  <Override PartName="/xl/embeddings/oleObject66.bin" ContentType="application/vnd.openxmlformats-officedocument.oleObject"/>
  <Override PartName="/xl/embeddings/oleObject67.bin" ContentType="application/vnd.openxmlformats-officedocument.oleObject"/>
  <Override PartName="/xl/embeddings/oleObject68.bin" ContentType="application/vnd.openxmlformats-officedocument.oleObject"/>
  <Override PartName="/xl/embeddings/oleObject69.bin" ContentType="application/vnd.openxmlformats-officedocument.oleObject"/>
  <Override PartName="/xl/embeddings/oleObject70.bin" ContentType="application/vnd.openxmlformats-officedocument.oleObject"/>
  <Override PartName="/xl/embeddings/oleObject71.bin" ContentType="application/vnd.openxmlformats-officedocument.oleObject"/>
  <Override PartName="/xl/embeddings/oleObject72.bin" ContentType="application/vnd.openxmlformats-officedocument.oleObject"/>
  <Override PartName="/xl/embeddings/oleObject73.bin" ContentType="application/vnd.openxmlformats-officedocument.oleObject"/>
  <Override PartName="/xl/embeddings/oleObject74.bin" ContentType="application/vnd.openxmlformats-officedocument.oleObject"/>
  <Override PartName="/xl/embeddings/oleObject75.bin" ContentType="application/vnd.openxmlformats-officedocument.oleObject"/>
  <Override PartName="/xl/embeddings/oleObject76.bin" ContentType="application/vnd.openxmlformats-officedocument.oleObject"/>
  <Override PartName="/xl/embeddings/oleObject77.bin" ContentType="application/vnd.openxmlformats-officedocument.oleObject"/>
  <Override PartName="/xl/embeddings/oleObject78.bin" ContentType="application/vnd.openxmlformats-officedocument.oleObject"/>
  <Override PartName="/xl/embeddings/oleObject79.bin" ContentType="application/vnd.openxmlformats-officedocument.oleObject"/>
  <Override PartName="/xl/embeddings/oleObject80.bin" ContentType="application/vnd.openxmlformats-officedocument.oleObject"/>
  <Override PartName="/xl/embeddings/oleObject81.bin" ContentType="application/vnd.openxmlformats-officedocument.oleObject"/>
  <Override PartName="/xl/embeddings/oleObject82.bin" ContentType="application/vnd.openxmlformats-officedocument.oleObject"/>
  <Override PartName="/xl/embeddings/oleObject83.bin" ContentType="application/vnd.openxmlformats-officedocument.oleObject"/>
  <Override PartName="/xl/embeddings/oleObject84.bin" ContentType="application/vnd.openxmlformats-officedocument.oleObject"/>
  <Override PartName="/xl/embeddings/oleObject85.bin" ContentType="application/vnd.openxmlformats-officedocument.oleObject"/>
  <Override PartName="/xl/embeddings/oleObject86.bin" ContentType="application/vnd.openxmlformats-officedocument.oleObject"/>
  <Override PartName="/xl/embeddings/oleObject87.bin" ContentType="application/vnd.openxmlformats-officedocument.oleObject"/>
  <Override PartName="/xl/embeddings/oleObject88.bin" ContentType="application/vnd.openxmlformats-officedocument.oleObject"/>
  <Override PartName="/xl/embeddings/oleObject89.bin" ContentType="application/vnd.openxmlformats-officedocument.oleObject"/>
  <Override PartName="/xl/embeddings/oleObject90.bin" ContentType="application/vnd.openxmlformats-officedocument.oleObject"/>
  <Override PartName="/xl/embeddings/oleObject91.bin" ContentType="application/vnd.openxmlformats-officedocument.oleObject"/>
  <Override PartName="/xl/embeddings/oleObject92.bin" ContentType="application/vnd.openxmlformats-officedocument.oleObject"/>
  <Override PartName="/xl/embeddings/oleObject93.bin" ContentType="application/vnd.openxmlformats-officedocument.oleObject"/>
  <Override PartName="/xl/drawings/drawing3.xml" ContentType="application/vnd.openxmlformats-officedocument.drawing+xml"/>
  <Override PartName="/xl/embeddings/oleObject94.bin" ContentType="application/vnd.openxmlformats-officedocument.oleObject"/>
  <Override PartName="/xl/embeddings/oleObject95.bin" ContentType="application/vnd.openxmlformats-officedocument.oleObject"/>
  <Override PartName="/xl/embeddings/oleObject96.bin" ContentType="application/vnd.openxmlformats-officedocument.oleObject"/>
  <Override PartName="/xl/embeddings/oleObject97.bin" ContentType="application/vnd.openxmlformats-officedocument.oleObject"/>
  <Override PartName="/xl/embeddings/oleObject98.bin" ContentType="application/vnd.openxmlformats-officedocument.oleObject"/>
  <Override PartName="/xl/embeddings/oleObject99.bin" ContentType="application/vnd.openxmlformats-officedocument.oleObject"/>
  <Override PartName="/xl/embeddings/oleObject100.bin" ContentType="application/vnd.openxmlformats-officedocument.oleObject"/>
  <Override PartName="/xl/embeddings/oleObject101.bin" ContentType="application/vnd.openxmlformats-officedocument.oleObject"/>
  <Override PartName="/xl/embeddings/oleObject102.bin" ContentType="application/vnd.openxmlformats-officedocument.oleObject"/>
  <Override PartName="/xl/embeddings/oleObject103.bin" ContentType="application/vnd.openxmlformats-officedocument.oleObject"/>
  <Override PartName="/xl/embeddings/oleObject104.bin" ContentType="application/vnd.openxmlformats-officedocument.oleObject"/>
  <Override PartName="/xl/embeddings/oleObject105.bin" ContentType="application/vnd.openxmlformats-officedocument.oleObject"/>
  <Override PartName="/xl/embeddings/oleObject106.bin" ContentType="application/vnd.openxmlformats-officedocument.oleObject"/>
  <Override PartName="/xl/embeddings/oleObject107.bin" ContentType="application/vnd.openxmlformats-officedocument.oleObject"/>
  <Override PartName="/xl/embeddings/oleObject108.bin" ContentType="application/vnd.openxmlformats-officedocument.oleObject"/>
  <Override PartName="/xl/embeddings/oleObject109.bin" ContentType="application/vnd.openxmlformats-officedocument.oleObject"/>
  <Override PartName="/xl/embeddings/oleObject110.bin" ContentType="application/vnd.openxmlformats-officedocument.oleObject"/>
  <Override PartName="/xl/embeddings/oleObject111.bin" ContentType="application/vnd.openxmlformats-officedocument.oleObject"/>
  <Override PartName="/xl/embeddings/oleObject112.bin" ContentType="application/vnd.openxmlformats-officedocument.oleObject"/>
  <Override PartName="/xl/embeddings/oleObject113.bin" ContentType="application/vnd.openxmlformats-officedocument.oleObject"/>
  <Override PartName="/xl/embeddings/oleObject114.bin" ContentType="application/vnd.openxmlformats-officedocument.oleObject"/>
  <Override PartName="/xl/embeddings/oleObject115.bin" ContentType="application/vnd.openxmlformats-officedocument.oleObject"/>
  <Override PartName="/xl/embeddings/oleObject116.bin" ContentType="application/vnd.openxmlformats-officedocument.oleObject"/>
  <Override PartName="/xl/embeddings/oleObject117.bin" ContentType="application/vnd.openxmlformats-officedocument.oleObject"/>
  <Override PartName="/xl/embeddings/oleObject118.bin" ContentType="application/vnd.openxmlformats-officedocument.oleObject"/>
  <Override PartName="/xl/embeddings/oleObject119.bin" ContentType="application/vnd.openxmlformats-officedocument.oleObject"/>
  <Override PartName="/xl/embeddings/oleObject120.bin" ContentType="application/vnd.openxmlformats-officedocument.oleObject"/>
  <Override PartName="/xl/embeddings/oleObject121.bin" ContentType="application/vnd.openxmlformats-officedocument.oleObject"/>
  <Override PartName="/xl/embeddings/oleObject122.bin" ContentType="application/vnd.openxmlformats-officedocument.oleObject"/>
  <Override PartName="/xl/embeddings/oleObject123.bin" ContentType="application/vnd.openxmlformats-officedocument.oleObject"/>
  <Override PartName="/xl/embeddings/oleObject124.bin" ContentType="application/vnd.openxmlformats-officedocument.oleObject"/>
  <Override PartName="/xl/embeddings/oleObject125.bin" ContentType="application/vnd.openxmlformats-officedocument.oleObject"/>
  <Override PartName="/xl/embeddings/oleObject126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680" yWindow="105" windowWidth="14670" windowHeight="11340"/>
  </bookViews>
  <sheets>
    <sheet name="Расчетный лист" sheetId="1" r:id="rId1"/>
    <sheet name="Вывод на печать" sheetId="2" r:id="rId2"/>
    <sheet name="Лист Вывод на печать" sheetId="3" r:id="rId3"/>
    <sheet name="Лист1" sheetId="4" r:id="rId4"/>
  </sheets>
  <calcPr calcId="145621"/>
</workbook>
</file>

<file path=xl/calcChain.xml><?xml version="1.0" encoding="utf-8"?>
<calcChain xmlns="http://schemas.openxmlformats.org/spreadsheetml/2006/main">
  <c r="EM146" i="1" l="1"/>
  <c r="EM159" i="1"/>
  <c r="EM138" i="1"/>
  <c r="EM123" i="1"/>
  <c r="EQ105" i="1"/>
  <c r="DE40" i="1"/>
  <c r="EM91" i="1"/>
  <c r="EM73" i="1"/>
  <c r="EV50" i="1" l="1"/>
  <c r="EM75" i="1" s="1"/>
  <c r="EV48" i="1"/>
  <c r="EV47" i="1"/>
  <c r="EV46" i="1"/>
  <c r="EV39" i="1"/>
  <c r="EV44" i="1"/>
  <c r="EV49" i="1"/>
  <c r="EV45" i="1"/>
  <c r="EQ64" i="1" s="1"/>
  <c r="EV65" i="1" s="1"/>
  <c r="EM94" i="1" s="1"/>
  <c r="EV43" i="1"/>
  <c r="EV42" i="1"/>
  <c r="EV41" i="1"/>
  <c r="EV40" i="1"/>
  <c r="EM131" i="1" l="1"/>
  <c r="EM127" i="1"/>
  <c r="EP68" i="1"/>
  <c r="EU69" i="1" s="1"/>
  <c r="EM150" i="1"/>
  <c r="EM154" i="1"/>
  <c r="EQ133" i="1"/>
  <c r="EU134" i="1" s="1"/>
  <c r="EM99" i="1"/>
  <c r="EM155" i="1"/>
  <c r="EU154" i="1" s="1"/>
  <c r="EM162" i="1" s="1"/>
  <c r="EM78" i="1"/>
  <c r="EM98" i="1"/>
  <c r="EM103" i="1"/>
  <c r="EM79" i="1"/>
  <c r="EP89" i="1"/>
  <c r="ES72" i="1"/>
  <c r="GA84" i="1"/>
  <c r="GF85" i="1" s="1"/>
  <c r="FX94" i="1" s="1"/>
  <c r="FX89" i="1"/>
  <c r="GB80" i="1"/>
  <c r="GG81" i="1" s="1"/>
  <c r="FX93" i="1" s="1"/>
  <c r="EV57" i="1"/>
  <c r="BH48" i="3"/>
  <c r="BH72" i="3"/>
  <c r="V79" i="3"/>
  <c r="AC48" i="3"/>
  <c r="AC72" i="3" s="1"/>
  <c r="AC96" i="3" s="1"/>
  <c r="AC120" i="3" s="1"/>
  <c r="AC144" i="3" s="1"/>
  <c r="BH24" i="3" s="1"/>
  <c r="EU98" i="1" l="1"/>
  <c r="EM102" i="1" s="1"/>
  <c r="EU102" i="1" s="1"/>
  <c r="EP72" i="1"/>
  <c r="EM115" i="1"/>
  <c r="GF93" i="1"/>
  <c r="EM142" i="1" s="1"/>
  <c r="EU78" i="1"/>
  <c r="EM83" i="1"/>
  <c r="DF75" i="1"/>
  <c r="R28" i="3" s="1"/>
  <c r="EM114" i="1" l="1"/>
  <c r="EP125" i="1"/>
  <c r="EP81" i="1"/>
  <c r="EM126" i="1"/>
  <c r="EU114" i="1"/>
  <c r="EM122" i="1"/>
  <c r="EU122" i="1" s="1"/>
  <c r="EM130" i="1" s="1"/>
  <c r="EU130" i="1" s="1"/>
  <c r="EM158" i="1" s="1"/>
  <c r="EP121" i="1"/>
  <c r="EM90" i="1"/>
  <c r="EU90" i="1" s="1"/>
  <c r="EP157" i="1" s="1"/>
  <c r="EM74" i="1"/>
  <c r="EU73" i="1"/>
  <c r="EP149" i="1" s="1"/>
  <c r="T47" i="1"/>
  <c r="V12" i="3" s="1"/>
  <c r="T46" i="1"/>
  <c r="V11" i="3" s="1"/>
  <c r="T45" i="1"/>
  <c r="V10" i="3" s="1"/>
  <c r="T43" i="1"/>
  <c r="V8" i="3" s="1"/>
  <c r="T42" i="1"/>
  <c r="V7" i="3" s="1"/>
  <c r="R37" i="3" s="1"/>
  <c r="T41" i="1"/>
  <c r="V6" i="3" s="1"/>
  <c r="T40" i="1"/>
  <c r="V5" i="3" s="1"/>
  <c r="T39" i="1"/>
  <c r="V4" i="3" s="1"/>
  <c r="R71" i="2"/>
  <c r="O22" i="2"/>
  <c r="DF83" i="1"/>
  <c r="DF79" i="1"/>
  <c r="EU126" i="1" l="1"/>
  <c r="EM139" i="1"/>
  <c r="EU138" i="1" s="1"/>
  <c r="EM143" i="1" s="1"/>
  <c r="EU142" i="1" s="1"/>
  <c r="EM147" i="1" s="1"/>
  <c r="EU146" i="1" s="1"/>
  <c r="EM151" i="1"/>
  <c r="EU150" i="1" s="1"/>
  <c r="EU158" i="1"/>
  <c r="EM163" i="1" s="1"/>
  <c r="EU162" i="1" s="1"/>
  <c r="EM82" i="1"/>
  <c r="EU82" i="1" s="1"/>
  <c r="EM86" i="1" s="1"/>
  <c r="EM95" i="1"/>
  <c r="EU94" i="1" s="1"/>
  <c r="A1" i="3"/>
  <c r="R25" i="2"/>
  <c r="V31" i="3"/>
  <c r="R28" i="2"/>
  <c r="V34" i="3"/>
  <c r="AV38" i="2"/>
  <c r="AV57" i="2" s="1"/>
  <c r="AV76" i="2" s="1"/>
  <c r="W38" i="2"/>
  <c r="W57" i="2" s="1"/>
  <c r="AP50" i="1"/>
  <c r="FX90" i="1" l="1"/>
  <c r="GF89" i="1" s="1"/>
  <c r="EM87" i="1"/>
  <c r="EU86" i="1" s="1"/>
  <c r="V43" i="3"/>
  <c r="P35" i="2"/>
  <c r="AF49" i="3"/>
  <c r="A97" i="3"/>
  <c r="A73" i="3"/>
  <c r="A49" i="3"/>
  <c r="AF1" i="3"/>
  <c r="A25" i="3"/>
  <c r="AF25" i="3"/>
  <c r="A121" i="3"/>
  <c r="W76" i="2"/>
  <c r="W95" i="2" s="1"/>
  <c r="W114" i="2" s="1"/>
  <c r="W133" i="2" s="1"/>
  <c r="R7" i="2" l="1"/>
  <c r="M31" i="2" s="1"/>
  <c r="T48" i="1"/>
  <c r="R12" i="2"/>
  <c r="R11" i="2"/>
  <c r="R10" i="2"/>
  <c r="T44" i="1"/>
  <c r="R8" i="2"/>
  <c r="R6" i="2"/>
  <c r="R5" i="2"/>
  <c r="R4" i="2"/>
  <c r="R13" i="2" l="1"/>
  <c r="V13" i="3"/>
  <c r="R9" i="2"/>
  <c r="V9" i="3"/>
  <c r="A1" i="2"/>
  <c r="Z58" i="2" s="1"/>
  <c r="KB50" i="1"/>
  <c r="KB49" i="1"/>
  <c r="KB48" i="1"/>
  <c r="KB47" i="1"/>
  <c r="KB46" i="1"/>
  <c r="KB45" i="1"/>
  <c r="KB44" i="1"/>
  <c r="KB43" i="1"/>
  <c r="KB42" i="1"/>
  <c r="KB41" i="1"/>
  <c r="Z20" i="2" l="1"/>
  <c r="Z39" i="2"/>
  <c r="A58" i="2"/>
  <c r="A20" i="2"/>
  <c r="A77" i="2"/>
  <c r="A115" i="2"/>
  <c r="Z1" i="2"/>
  <c r="A96" i="2"/>
  <c r="A39" i="2"/>
  <c r="O56" i="1"/>
  <c r="AO40" i="1"/>
  <c r="AP42" i="1" s="1"/>
  <c r="AP46" i="1" s="1"/>
  <c r="R40" i="3" s="1"/>
  <c r="BG117" i="1"/>
  <c r="CW64" i="1"/>
  <c r="BS69" i="1" l="1"/>
  <c r="P33" i="2"/>
  <c r="BS54" i="1"/>
  <c r="BG114" i="1"/>
  <c r="BR77" i="1" l="1"/>
  <c r="BX64" i="1"/>
  <c r="BU56" i="1" l="1"/>
  <c r="BZ57" i="1" s="1"/>
  <c r="BR105" i="1"/>
  <c r="BV96" i="1"/>
  <c r="BU100" i="1"/>
  <c r="BR86" i="1"/>
  <c r="BU88" i="1"/>
  <c r="BG118" i="1" l="1"/>
  <c r="R141" i="3"/>
  <c r="AL6" i="2"/>
  <c r="BU80" i="1"/>
  <c r="M110" i="1" l="1"/>
  <c r="M114" i="1"/>
  <c r="R72" i="1"/>
  <c r="O72" i="1"/>
  <c r="L74" i="1"/>
  <c r="R80" i="1"/>
  <c r="O80" i="1"/>
  <c r="L82" i="1"/>
  <c r="O68" i="1"/>
  <c r="T69" i="1" s="1"/>
  <c r="R64" i="1"/>
  <c r="R56" i="1"/>
  <c r="L48" i="2" l="1"/>
  <c r="Q55" i="3"/>
  <c r="O100" i="1"/>
  <c r="T101" i="1" s="1"/>
  <c r="O88" i="1" s="1"/>
  <c r="O96" i="1"/>
  <c r="O76" i="1"/>
  <c r="L81" i="1"/>
  <c r="T81" i="1" s="1"/>
  <c r="AS61" i="1" s="1"/>
  <c r="P125" i="1"/>
  <c r="U126" i="1" s="1"/>
  <c r="O64" i="1"/>
  <c r="T65" i="1" s="1"/>
  <c r="R51" i="3" s="1"/>
  <c r="T57" i="1"/>
  <c r="N65" i="3" l="1"/>
  <c r="K60" i="2"/>
  <c r="O17" i="2"/>
  <c r="S17" i="3"/>
  <c r="Q86" i="3"/>
  <c r="M74" i="2"/>
  <c r="V126" i="3"/>
  <c r="R120" i="2"/>
  <c r="R88" i="1"/>
  <c r="T89" i="1" s="1"/>
  <c r="O44" i="2"/>
  <c r="M115" i="1"/>
  <c r="AU56" i="1"/>
  <c r="AZ57" i="1" s="1"/>
  <c r="AU64" i="1"/>
  <c r="R76" i="1"/>
  <c r="T77" i="1" s="1"/>
  <c r="L73" i="1"/>
  <c r="T73" i="1" s="1"/>
  <c r="N67" i="2" l="1"/>
  <c r="R75" i="3"/>
  <c r="N58" i="3"/>
  <c r="I51" i="2"/>
  <c r="AX64" i="1"/>
  <c r="AZ65" i="1" s="1"/>
  <c r="R129" i="3"/>
  <c r="N123" i="2"/>
  <c r="R61" i="3"/>
  <c r="N54" i="2"/>
  <c r="M109" i="1"/>
  <c r="T109" i="1" s="1"/>
  <c r="P93" i="3" s="1"/>
  <c r="AS62" i="1" l="1"/>
  <c r="AZ61" i="1" s="1"/>
  <c r="BR106" i="1" s="1"/>
  <c r="Q135" i="3"/>
  <c r="M129" i="2"/>
  <c r="M113" i="1"/>
  <c r="T113" i="1" s="1"/>
  <c r="M87" i="2"/>
  <c r="BU84" i="1" l="1"/>
  <c r="BZ85" i="1" s="1"/>
  <c r="AT31" i="3" s="1"/>
  <c r="M91" i="2"/>
  <c r="Q117" i="3"/>
  <c r="R132" i="3"/>
  <c r="N126" i="2"/>
  <c r="L97" i="1"/>
  <c r="T97" i="1" s="1"/>
  <c r="O104" i="1"/>
  <c r="T105" i="1" s="1"/>
  <c r="CZ64" i="1"/>
  <c r="DB65" i="1" s="1"/>
  <c r="BX100" i="1"/>
  <c r="BZ101" i="1" s="1"/>
  <c r="AW44" i="3" s="1"/>
  <c r="BU104" i="1"/>
  <c r="BZ105" i="1" s="1"/>
  <c r="BG115" i="1"/>
  <c r="AK41" i="2" l="1"/>
  <c r="BX88" i="1"/>
  <c r="BZ89" i="1" s="1"/>
  <c r="AL45" i="2" s="1"/>
  <c r="O121" i="1"/>
  <c r="T122" i="1" s="1"/>
  <c r="Q123" i="3" s="1"/>
  <c r="R89" i="3"/>
  <c r="N79" i="2"/>
  <c r="R82" i="3"/>
  <c r="AV51" i="3"/>
  <c r="AV55" i="3"/>
  <c r="AN63" i="2"/>
  <c r="AW58" i="3"/>
  <c r="O117" i="1"/>
  <c r="BU64" i="1"/>
  <c r="BZ65" i="1" s="1"/>
  <c r="AN22" i="2" s="1"/>
  <c r="BX108" i="1"/>
  <c r="AM55" i="2"/>
  <c r="AL60" i="2"/>
  <c r="BU108" i="1"/>
  <c r="AN52" i="2"/>
  <c r="AZ121" i="1"/>
  <c r="N83" i="2"/>
  <c r="N117" i="2" l="1"/>
  <c r="AV35" i="3"/>
  <c r="R117" i="1"/>
  <c r="T118" i="1" s="1"/>
  <c r="N111" i="2" s="1"/>
  <c r="BX72" i="1"/>
  <c r="AZ122" i="1"/>
  <c r="BS53" i="1"/>
  <c r="BZ53" i="1" s="1"/>
  <c r="Q138" i="3" s="1"/>
  <c r="AZ113" i="1"/>
  <c r="BS70" i="1"/>
  <c r="BZ69" i="1" s="1"/>
  <c r="BZ109" i="1"/>
  <c r="R114" i="3" l="1"/>
  <c r="AZ119" i="1"/>
  <c r="AL3" i="2"/>
  <c r="AZ117" i="1"/>
  <c r="AU13" i="3"/>
  <c r="AK25" i="2"/>
  <c r="CC61" i="1" l="1"/>
  <c r="BU72" i="1" s="1"/>
  <c r="BZ73" i="1" s="1"/>
  <c r="BJ128" i="1"/>
  <c r="BJ124" i="1" l="1"/>
  <c r="AW9" i="3"/>
  <c r="AL9" i="2"/>
  <c r="BA3" i="3"/>
  <c r="AQ13" i="2"/>
  <c r="BF124" i="1"/>
  <c r="AW16" i="3"/>
  <c r="BR85" i="1"/>
  <c r="BX80" i="1"/>
  <c r="BZ81" i="1" s="1"/>
  <c r="AM28" i="2"/>
  <c r="AK35" i="2" l="1"/>
  <c r="AU27" i="3"/>
  <c r="BU76" i="1"/>
  <c r="BZ77" i="1" s="1"/>
  <c r="AL31" i="2" l="1"/>
  <c r="AU20" i="3"/>
</calcChain>
</file>

<file path=xl/sharedStrings.xml><?xml version="1.0" encoding="utf-8"?>
<sst xmlns="http://schemas.openxmlformats.org/spreadsheetml/2006/main" count="2350" uniqueCount="570">
  <si>
    <t>2р,шт.</t>
  </si>
  <si>
    <t>сos φ1</t>
  </si>
  <si>
    <t>η,%</t>
  </si>
  <si>
    <t>y, пазов</t>
  </si>
  <si>
    <r>
      <t>Р</t>
    </r>
    <r>
      <rPr>
        <vertAlign val="subscript"/>
        <sz val="16"/>
        <color theme="1"/>
        <rFont val="Times New Roman"/>
        <family val="1"/>
        <charset val="204"/>
      </rPr>
      <t>2Н</t>
    </r>
    <r>
      <rPr>
        <sz val="16"/>
        <color theme="1"/>
        <rFont val="Times New Roman"/>
        <family val="1"/>
        <charset val="204"/>
      </rPr>
      <t>,Вт</t>
    </r>
  </si>
  <si>
    <r>
      <t>n</t>
    </r>
    <r>
      <rPr>
        <vertAlign val="subscript"/>
        <sz val="16"/>
        <color theme="1"/>
        <rFont val="Times New Roman"/>
        <family val="1"/>
        <charset val="204"/>
      </rPr>
      <t>2Н</t>
    </r>
    <r>
      <rPr>
        <sz val="16"/>
        <color theme="1"/>
        <rFont val="Times New Roman"/>
        <family val="1"/>
        <charset val="204"/>
      </rPr>
      <t>,мин</t>
    </r>
    <r>
      <rPr>
        <vertAlign val="superscript"/>
        <sz val="16"/>
        <color theme="1"/>
        <rFont val="Times New Roman"/>
        <family val="1"/>
        <charset val="204"/>
      </rPr>
      <t>-1</t>
    </r>
  </si>
  <si>
    <r>
      <t>D</t>
    </r>
    <r>
      <rPr>
        <vertAlign val="subscript"/>
        <sz val="16"/>
        <color theme="1"/>
        <rFont val="Times New Roman"/>
        <family val="1"/>
        <charset val="204"/>
      </rPr>
      <t>С</t>
    </r>
    <r>
      <rPr>
        <sz val="16"/>
        <color theme="1"/>
        <rFont val="Times New Roman"/>
        <family val="1"/>
        <charset val="204"/>
      </rPr>
      <t>,см</t>
    </r>
  </si>
  <si>
    <r>
      <t>Z</t>
    </r>
    <r>
      <rPr>
        <vertAlign val="subscript"/>
        <sz val="16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,шт.</t>
    </r>
  </si>
  <si>
    <r>
      <t>q</t>
    </r>
    <r>
      <rPr>
        <vertAlign val="subscript"/>
        <sz val="16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, пазов</t>
    </r>
  </si>
  <si>
    <r>
      <t>l</t>
    </r>
    <r>
      <rPr>
        <vertAlign val="subscript"/>
        <sz val="16"/>
        <color theme="1"/>
        <rFont val="Times New Roman"/>
        <family val="1"/>
        <charset val="204"/>
      </rPr>
      <t>C</t>
    </r>
    <r>
      <rPr>
        <sz val="16"/>
        <color theme="1"/>
        <rFont val="Times New Roman"/>
        <family val="1"/>
        <charset val="204"/>
      </rPr>
      <t>, см</t>
    </r>
  </si>
  <si>
    <t>Таблица 6.1 – Исходные данные к однофазному конденсаторному асинхронному двигателю</t>
  </si>
  <si>
    <t>Номер варианта</t>
  </si>
  <si>
    <t>U, В</t>
  </si>
  <si>
    <t>η, %</t>
  </si>
  <si>
    <t>Da, см</t>
  </si>
  <si>
    <t>Z, шт.</t>
  </si>
  <si>
    <t>у, п.д.</t>
  </si>
  <si>
    <t>2р, шт.</t>
  </si>
  <si>
    <t>la, см</t>
  </si>
  <si>
    <r>
      <t>Р</t>
    </r>
    <r>
      <rPr>
        <vertAlign val="subscript"/>
        <sz val="16"/>
        <color theme="1"/>
        <rFont val="Times New Roman"/>
        <family val="1"/>
        <charset val="204"/>
      </rPr>
      <t>2</t>
    </r>
    <r>
      <rPr>
        <sz val="16"/>
        <color theme="1"/>
        <rFont val="Times New Roman"/>
        <family val="1"/>
        <charset val="204"/>
      </rPr>
      <t>, Вт</t>
    </r>
  </si>
  <si>
    <r>
      <t>n, мин</t>
    </r>
    <r>
      <rPr>
        <vertAlign val="superscript"/>
        <sz val="16"/>
        <color theme="1"/>
        <rFont val="Times New Roman"/>
        <family val="1"/>
        <charset val="204"/>
      </rPr>
      <t>-1</t>
    </r>
  </si>
  <si>
    <r>
      <t>у</t>
    </r>
    <r>
      <rPr>
        <vertAlign val="subscript"/>
        <sz val="16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, п.д.</t>
    </r>
  </si>
  <si>
    <r>
      <t>у</t>
    </r>
    <r>
      <rPr>
        <vertAlign val="subscript"/>
        <sz val="16"/>
        <color theme="1"/>
        <rFont val="Times New Roman"/>
        <family val="1"/>
        <charset val="204"/>
      </rPr>
      <t>2</t>
    </r>
    <r>
      <rPr>
        <sz val="16"/>
        <color theme="1"/>
        <rFont val="Times New Roman"/>
        <family val="1"/>
        <charset val="204"/>
      </rPr>
      <t>, п.д.</t>
    </r>
  </si>
  <si>
    <r>
      <t>у</t>
    </r>
    <r>
      <rPr>
        <vertAlign val="subscript"/>
        <sz val="16"/>
        <color theme="1"/>
        <rFont val="Times New Roman"/>
        <family val="1"/>
        <charset val="204"/>
      </rPr>
      <t>К</t>
    </r>
    <r>
      <rPr>
        <sz val="16"/>
        <color theme="1"/>
        <rFont val="Times New Roman"/>
        <family val="1"/>
        <charset val="204"/>
      </rPr>
      <t>, п.д.</t>
    </r>
  </si>
  <si>
    <t>Таблица 8.1 – Исходные данные к двигателям типа ДПМ</t>
  </si>
  <si>
    <t>Таблица 4 - Диаметр и площадь поперечного сечения круглых медных эмалированных проводов марок ПЭТВ и ПЭТ–155</t>
  </si>
  <si>
    <t>Номинальный диаметр неизолированного проводника, мм</t>
  </si>
  <si>
    <t>Среднее значение диаметра изолированного провода, мм</t>
  </si>
  <si>
    <r>
      <t xml:space="preserve">Площадь поперечного сечения неизолированного провода, мм </t>
    </r>
    <r>
      <rPr>
        <vertAlign val="superscript"/>
        <sz val="16"/>
        <color theme="1"/>
        <rFont val="Times New Roman"/>
        <family val="1"/>
        <charset val="204"/>
      </rPr>
      <t>2</t>
    </r>
  </si>
  <si>
    <t>Примечания:
1. Провода, размеры  которых  указаны  в  скобках,  следует применять только в отдельных случаях при обосновании технико-экономической целесообразности.
2. Среднее значение диаметра изолированного провода вычислено с учётом расчётной средней двухсторонней толщины эмалевой изоляции, принимаемой как округленное среднее арифметическое из минимальной и</t>
  </si>
  <si>
    <t>U, B</t>
  </si>
  <si>
    <r>
      <t>P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, Вт</t>
    </r>
  </si>
  <si>
    <r>
      <t>n</t>
    </r>
    <r>
      <rPr>
        <vertAlign val="subscript"/>
        <sz val="12"/>
        <color theme="1"/>
        <rFont val="Times New Roman"/>
        <family val="1"/>
        <charset val="204"/>
      </rPr>
      <t>C</t>
    </r>
    <r>
      <rPr>
        <sz val="12"/>
        <color theme="1"/>
        <rFont val="Times New Roman"/>
        <family val="1"/>
        <charset val="204"/>
      </rPr>
      <t>, мин</t>
    </r>
    <r>
      <rPr>
        <vertAlign val="superscript"/>
        <sz val="12"/>
        <color theme="1"/>
        <rFont val="Times New Roman"/>
        <family val="1"/>
        <charset val="204"/>
      </rPr>
      <t>-1</t>
    </r>
  </si>
  <si>
    <r>
      <t>сos φ</t>
    </r>
    <r>
      <rPr>
        <vertAlign val="subscript"/>
        <sz val="12"/>
        <color theme="1"/>
        <rFont val="Times New Roman"/>
        <family val="1"/>
        <charset val="204"/>
      </rPr>
      <t>1</t>
    </r>
  </si>
  <si>
    <r>
      <t>D</t>
    </r>
    <r>
      <rPr>
        <vertAlign val="subscript"/>
        <sz val="12"/>
        <color theme="1"/>
        <rFont val="Times New Roman"/>
        <family val="1"/>
        <charset val="204"/>
      </rPr>
      <t>С</t>
    </r>
    <r>
      <rPr>
        <sz val="12"/>
        <color theme="1"/>
        <rFont val="Times New Roman"/>
        <family val="1"/>
        <charset val="204"/>
      </rPr>
      <t>, см</t>
    </r>
  </si>
  <si>
    <r>
      <t>l</t>
    </r>
    <r>
      <rPr>
        <sz val="12"/>
        <color theme="1"/>
        <rFont val="Times New Roman"/>
        <family val="1"/>
        <charset val="204"/>
      </rPr>
      <t>c, см</t>
    </r>
  </si>
  <si>
    <r>
      <t>Z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, шт.</t>
    </r>
  </si>
  <si>
    <r>
      <t>q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, пазов</t>
    </r>
  </si>
  <si>
    <r>
      <t>у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>, паз.дел.</t>
    </r>
  </si>
  <si>
    <t>Таблица 9.1 – Исходные данные к синхронным двигателям типа СДПМ</t>
  </si>
  <si>
    <t>***</t>
  </si>
  <si>
    <t></t>
  </si>
  <si>
    <t>Значение</t>
  </si>
  <si>
    <t>Ед. Изм.</t>
  </si>
  <si>
    <t>Обозначение</t>
  </si>
  <si>
    <t>i</t>
  </si>
  <si>
    <t>Формула</t>
  </si>
  <si>
    <t>ρ</t>
  </si>
  <si>
    <t>σ</t>
  </si>
  <si>
    <t>β</t>
  </si>
  <si>
    <t>μ</t>
  </si>
  <si>
    <t>ν</t>
  </si>
  <si>
    <t>η</t>
  </si>
  <si>
    <t>ξ</t>
  </si>
  <si>
    <t>τ</t>
  </si>
  <si>
    <t>Δ</t>
  </si>
  <si>
    <t>α</t>
  </si>
  <si>
    <t>φ</t>
  </si>
  <si>
    <t>λ</t>
  </si>
  <si>
    <t>δ</t>
  </si>
  <si>
    <t>ϑ</t>
  </si>
  <si>
    <t>γ</t>
  </si>
  <si>
    <t>π</t>
  </si>
  <si>
    <t>Ω</t>
  </si>
  <si>
    <t>Σ</t>
  </si>
  <si>
    <t>&lt;</t>
  </si>
  <si>
    <t>&gt;</t>
  </si>
  <si>
    <t>≤</t>
  </si>
  <si>
    <t>≥</t>
  </si>
  <si>
    <t>ℤ</t>
  </si>
  <si>
    <t>ℝ</t>
  </si>
  <si>
    <t>≈</t>
  </si>
  <si>
    <t>÷</t>
  </si>
  <si>
    <t>℃</t>
  </si>
  <si>
    <t>°</t>
  </si>
  <si>
    <t>∙</t>
  </si>
  <si>
    <t>Fontello</t>
  </si>
  <si>
    <t></t>
  </si>
  <si>
    <t></t>
  </si>
  <si>
    <t></t>
  </si>
  <si>
    <t></t>
  </si>
  <si>
    <t></t>
  </si>
  <si>
    <t></t>
  </si>
  <si>
    <t></t>
  </si>
  <si>
    <r>
      <t></t>
    </r>
    <r>
      <rPr>
        <sz val="11"/>
        <color rgb="FF333333"/>
        <rFont val="Arial"/>
        <family val="2"/>
        <charset val="204"/>
      </rPr>
      <t> </t>
    </r>
  </si>
  <si>
    <t></t>
  </si>
  <si>
    <r>
      <t></t>
    </r>
    <r>
      <rPr>
        <sz val="11"/>
        <color rgb="FF333333"/>
        <rFont val="Arial"/>
        <family val="2"/>
        <charset val="204"/>
      </rPr>
      <t> </t>
    </r>
  </si>
  <si>
    <r>
      <t></t>
    </r>
    <r>
      <rPr>
        <sz val="11"/>
        <color rgb="FF333333"/>
        <rFont val="Arial"/>
        <family val="2"/>
        <charset val="204"/>
      </rPr>
      <t> </t>
    </r>
  </si>
  <si>
    <r>
      <t></t>
    </r>
    <r>
      <rPr>
        <sz val="11"/>
        <color rgb="FF333333"/>
        <rFont val="Arial"/>
        <family val="2"/>
        <charset val="204"/>
      </rPr>
      <t> </t>
    </r>
  </si>
  <si>
    <r>
      <t></t>
    </r>
    <r>
      <rPr>
        <sz val="11"/>
        <color rgb="FF333333"/>
        <rFont val="Arial"/>
        <family val="2"/>
        <charset val="204"/>
      </rPr>
      <t> </t>
    </r>
  </si>
  <si>
    <r>
      <t></t>
    </r>
    <r>
      <rPr>
        <sz val="28"/>
        <color rgb="FF333333"/>
        <rFont val="Arial"/>
        <family val="2"/>
        <charset val="204"/>
      </rPr>
      <t> </t>
    </r>
  </si>
  <si>
    <r>
      <t></t>
    </r>
    <r>
      <rPr>
        <sz val="11"/>
        <color rgb="FF333333"/>
        <rFont val="Arial"/>
        <family val="2"/>
        <charset val="204"/>
      </rPr>
      <t> </t>
    </r>
  </si>
  <si>
    <r>
      <t></t>
    </r>
    <r>
      <rPr>
        <sz val="11"/>
        <color rgb="FF333333"/>
        <rFont val="Arial"/>
        <family val="2"/>
        <charset val="204"/>
      </rPr>
      <t> </t>
    </r>
  </si>
  <si>
    <r>
      <t></t>
    </r>
    <r>
      <rPr>
        <sz val="11"/>
        <color rgb="FF333333"/>
        <rFont val="Arial"/>
        <family val="2"/>
        <charset val="204"/>
      </rPr>
      <t> </t>
    </r>
  </si>
  <si>
    <r>
      <t></t>
    </r>
    <r>
      <rPr>
        <sz val="11"/>
        <color rgb="FF333333"/>
        <rFont val="Arial"/>
        <family val="2"/>
        <charset val="204"/>
      </rPr>
      <t> </t>
    </r>
  </si>
  <si>
    <r>
      <t></t>
    </r>
    <r>
      <rPr>
        <sz val="28"/>
        <color rgb="FF333333"/>
        <rFont val="Arial"/>
        <family val="2"/>
        <charset val="204"/>
      </rPr>
      <t> </t>
    </r>
  </si>
  <si>
    <r>
      <t></t>
    </r>
    <r>
      <rPr>
        <sz val="28"/>
        <color rgb="FF333333"/>
        <rFont val="Arial"/>
        <family val="2"/>
        <charset val="204"/>
      </rPr>
      <t> </t>
    </r>
  </si>
  <si>
    <t></t>
  </si>
  <si>
    <t></t>
  </si>
  <si>
    <t>Номинальная мощность</t>
  </si>
  <si>
    <t>Вт</t>
  </si>
  <si>
    <t>Частота вращения</t>
  </si>
  <si>
    <t>об/мин</t>
  </si>
  <si>
    <t>Фазное напряжение</t>
  </si>
  <si>
    <t>В</t>
  </si>
  <si>
    <t>Частота тока</t>
  </si>
  <si>
    <t>Гц</t>
  </si>
  <si>
    <t>число пар полюсов</t>
  </si>
  <si>
    <t>n</t>
  </si>
  <si>
    <t>номинальный КПД</t>
  </si>
  <si>
    <t>cosφ</t>
  </si>
  <si>
    <t>номинальный коэффициент мощности</t>
  </si>
  <si>
    <t>2p</t>
  </si>
  <si>
    <t>Диаметр статора</t>
  </si>
  <si>
    <t>см</t>
  </si>
  <si>
    <t>%</t>
  </si>
  <si>
    <t>Дробное
число</t>
  </si>
  <si>
    <r>
      <t>D</t>
    </r>
    <r>
      <rPr>
        <i/>
        <vertAlign val="subscript"/>
        <sz val="26"/>
        <color theme="1"/>
        <rFont val="Times New Roman"/>
        <family val="1"/>
        <charset val="204"/>
      </rPr>
      <t>c</t>
    </r>
  </si>
  <si>
    <t>Число пазов</t>
  </si>
  <si>
    <t>Целое
число</t>
  </si>
  <si>
    <t>y, пазовых делений</t>
  </si>
  <si>
    <r>
      <t>Z</t>
    </r>
    <r>
      <rPr>
        <i/>
        <vertAlign val="subscript"/>
        <sz val="26"/>
        <color theme="1"/>
        <rFont val="Times New Roman"/>
        <family val="1"/>
        <charset val="204"/>
      </rPr>
      <t>1</t>
    </r>
  </si>
  <si>
    <t>Чмисло пазов в сердечнике статора</t>
  </si>
  <si>
    <t>Число пазовых делений - "в два раза больше числа пазов"</t>
  </si>
  <si>
    <t>Осевая длина сердечника статора</t>
  </si>
  <si>
    <r>
      <t>l</t>
    </r>
    <r>
      <rPr>
        <i/>
        <vertAlign val="subscript"/>
        <sz val="26"/>
        <color theme="1"/>
        <rFont val="Times New Roman"/>
        <family val="1"/>
        <charset val="204"/>
      </rPr>
      <t>c</t>
    </r>
  </si>
  <si>
    <t>y</t>
  </si>
  <si>
    <r>
      <t>q</t>
    </r>
    <r>
      <rPr>
        <i/>
        <vertAlign val="subscript"/>
        <sz val="26"/>
        <color theme="1"/>
        <rFont val="Times New Roman"/>
        <family val="1"/>
        <charset val="204"/>
      </rPr>
      <t>1</t>
    </r>
  </si>
  <si>
    <t>Раздел 1</t>
  </si>
  <si>
    <t>расчет однофазного конденсаторного
асинхронного микродвигателя</t>
  </si>
  <si>
    <t>расчет двигателя постоянного тока ДПМ</t>
  </si>
  <si>
    <t>lc, см</t>
  </si>
  <si>
    <r>
      <t>P</t>
    </r>
    <r>
      <rPr>
        <vertAlign val="subscript"/>
        <sz val="16"/>
        <color theme="1"/>
        <rFont val="Times New Roman"/>
        <family val="1"/>
        <charset val="204"/>
      </rPr>
      <t>2</t>
    </r>
    <r>
      <rPr>
        <sz val="16"/>
        <color theme="1"/>
        <rFont val="Times New Roman"/>
        <family val="1"/>
        <charset val="204"/>
      </rPr>
      <t>, Вт</t>
    </r>
  </si>
  <si>
    <r>
      <t>n</t>
    </r>
    <r>
      <rPr>
        <vertAlign val="subscript"/>
        <sz val="16"/>
        <color theme="1"/>
        <rFont val="Times New Roman"/>
        <family val="1"/>
        <charset val="204"/>
      </rPr>
      <t>C</t>
    </r>
    <r>
      <rPr>
        <sz val="16"/>
        <color theme="1"/>
        <rFont val="Times New Roman"/>
        <family val="1"/>
        <charset val="204"/>
      </rPr>
      <t>, мин</t>
    </r>
    <r>
      <rPr>
        <vertAlign val="superscript"/>
        <sz val="16"/>
        <color theme="1"/>
        <rFont val="Times New Roman"/>
        <family val="1"/>
        <charset val="204"/>
      </rPr>
      <t>-1</t>
    </r>
  </si>
  <si>
    <r>
      <t>сos φ</t>
    </r>
    <r>
      <rPr>
        <vertAlign val="subscript"/>
        <sz val="16"/>
        <color theme="1"/>
        <rFont val="Times New Roman"/>
        <family val="1"/>
        <charset val="204"/>
      </rPr>
      <t>1</t>
    </r>
  </si>
  <si>
    <r>
      <t>D</t>
    </r>
    <r>
      <rPr>
        <vertAlign val="subscript"/>
        <sz val="16"/>
        <color theme="1"/>
        <rFont val="Times New Roman"/>
        <family val="1"/>
        <charset val="204"/>
      </rPr>
      <t>С</t>
    </r>
    <r>
      <rPr>
        <sz val="16"/>
        <color theme="1"/>
        <rFont val="Times New Roman"/>
        <family val="1"/>
        <charset val="204"/>
      </rPr>
      <t>, см</t>
    </r>
  </si>
  <si>
    <r>
      <t>Z</t>
    </r>
    <r>
      <rPr>
        <vertAlign val="subscript"/>
        <sz val="16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, шт.</t>
    </r>
  </si>
  <si>
    <r>
      <t>у</t>
    </r>
    <r>
      <rPr>
        <vertAlign val="subscript"/>
        <sz val="16"/>
        <color theme="1"/>
        <rFont val="Times New Roman"/>
        <family val="1"/>
        <charset val="204"/>
      </rPr>
      <t>1</t>
    </r>
    <r>
      <rPr>
        <sz val="16"/>
        <color theme="1"/>
        <rFont val="Times New Roman"/>
        <family val="1"/>
        <charset val="204"/>
      </rPr>
      <t>, паз.дел.</t>
    </r>
  </si>
  <si>
    <r>
      <t xml:space="preserve">Выборочное  целое число
</t>
    </r>
    <r>
      <rPr>
        <b/>
        <sz val="48"/>
        <color rgb="FF006600"/>
        <rFont val="Bahnschrift"/>
        <family val="2"/>
        <charset val="204"/>
      </rPr>
      <t>ℤ</t>
    </r>
  </si>
  <si>
    <r>
      <t xml:space="preserve">Выборочное  Дробное число
</t>
    </r>
    <r>
      <rPr>
        <b/>
        <sz val="48"/>
        <color rgb="FF006600"/>
        <rFont val="Bahnschrift"/>
        <family val="2"/>
        <charset val="204"/>
      </rPr>
      <t>ℝ</t>
    </r>
  </si>
  <si>
    <r>
      <t xml:space="preserve">Выборочное значение по таблице
</t>
    </r>
    <r>
      <rPr>
        <b/>
        <sz val="36"/>
        <color rgb="FF006600"/>
        <rFont val="fontello"/>
      </rPr>
      <t></t>
    </r>
  </si>
  <si>
    <r>
      <t xml:space="preserve">Выборочное значение по графику
</t>
    </r>
    <r>
      <rPr>
        <b/>
        <sz val="36"/>
        <color rgb="FF006600"/>
        <rFont val="fontello"/>
      </rPr>
      <t></t>
    </r>
  </si>
  <si>
    <t>Выборочное</t>
  </si>
  <si>
    <r>
      <t></t>
    </r>
    <r>
      <rPr>
        <sz val="48"/>
        <color rgb="FF333333"/>
        <rFont val="Arial"/>
        <family val="2"/>
        <charset val="204"/>
      </rPr>
      <t> </t>
    </r>
  </si>
  <si>
    <r>
      <t>Z</t>
    </r>
    <r>
      <rPr>
        <i/>
        <vertAlign val="subscript"/>
        <sz val="28"/>
        <color theme="1"/>
        <rFont val="Times New Roman"/>
        <family val="1"/>
        <charset val="204"/>
      </rPr>
      <t>ф</t>
    </r>
  </si>
  <si>
    <t>2р</t>
  </si>
  <si>
    <t>Р</t>
  </si>
  <si>
    <t>Наименование исходнаых данных однофазного конденсаторного асинхронного микродвигателя</t>
  </si>
  <si>
    <t>Константа</t>
  </si>
  <si>
    <r>
      <t>m</t>
    </r>
    <r>
      <rPr>
        <i/>
        <vertAlign val="subscript"/>
        <sz val="28"/>
        <color theme="1"/>
        <rFont val="Times New Roman"/>
        <family val="1"/>
        <charset val="204"/>
      </rPr>
      <t>1</t>
    </r>
  </si>
  <si>
    <t>Число пазов под одну обмотку</t>
  </si>
  <si>
    <r>
      <t>U</t>
    </r>
    <r>
      <rPr>
        <i/>
        <vertAlign val="subscript"/>
        <sz val="26"/>
        <color theme="1"/>
        <rFont val="Times New Roman"/>
        <family val="1"/>
        <charset val="204"/>
      </rPr>
      <t>ф</t>
    </r>
  </si>
  <si>
    <r>
      <t>W</t>
    </r>
    <r>
      <rPr>
        <i/>
        <vertAlign val="subscript"/>
        <sz val="28"/>
        <color theme="1"/>
        <rFont val="Times New Roman"/>
        <family val="1"/>
        <charset val="204"/>
      </rPr>
      <t>ф</t>
    </r>
  </si>
  <si>
    <r>
      <t>Ф</t>
    </r>
    <r>
      <rPr>
        <i/>
        <vertAlign val="subscript"/>
        <sz val="28"/>
        <color theme="1"/>
        <rFont val="Times New Roman"/>
        <family val="1"/>
        <charset val="204"/>
      </rPr>
      <t>м</t>
    </r>
  </si>
  <si>
    <t>Фм = 0,07 - 0,09 Вб</t>
  </si>
  <si>
    <r>
      <t>Z</t>
    </r>
    <r>
      <rPr>
        <b/>
        <vertAlign val="subscript"/>
        <sz val="24"/>
        <color rgb="FF006600"/>
        <rFont val="Times New Roman"/>
        <family val="1"/>
        <charset val="204"/>
      </rPr>
      <t>1</t>
    </r>
  </si>
  <si>
    <r>
      <t>m</t>
    </r>
    <r>
      <rPr>
        <b/>
        <vertAlign val="subscript"/>
        <sz val="24"/>
        <color rgb="FF006600"/>
        <rFont val="Times New Roman"/>
        <family val="1"/>
        <charset val="204"/>
      </rPr>
      <t>1</t>
    </r>
  </si>
  <si>
    <r>
      <t>E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</si>
  <si>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W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</si>
  <si>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U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</si>
  <si>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E</t>
    </r>
    <r>
      <rPr>
        <i/>
        <vertAlign val="subscript"/>
        <sz val="28"/>
        <color theme="1"/>
        <rFont val="Times New Roman"/>
        <family val="1"/>
        <charset val="204"/>
      </rPr>
      <t>ф</t>
    </r>
  </si>
  <si>
    <r>
      <t>E</t>
    </r>
    <r>
      <rPr>
        <i/>
        <vertAlign val="subscript"/>
        <sz val="28"/>
        <color theme="1"/>
        <rFont val="Times New Roman"/>
        <family val="1"/>
        <charset val="204"/>
      </rPr>
      <t>b</t>
    </r>
  </si>
  <si>
    <t>ЭДС двигателя</t>
  </si>
  <si>
    <t>ЭДС одного витка</t>
  </si>
  <si>
    <r>
      <t>K</t>
    </r>
    <r>
      <rPr>
        <i/>
        <vertAlign val="subscript"/>
        <sz val="28"/>
        <color theme="1"/>
        <rFont val="Times New Roman"/>
        <family val="1"/>
        <charset val="204"/>
      </rPr>
      <t>об</t>
    </r>
  </si>
  <si>
    <r>
      <t>f</t>
    </r>
    <r>
      <rPr>
        <b/>
        <i/>
        <vertAlign val="subscript"/>
        <sz val="24"/>
        <color rgb="FF006600"/>
        <rFont val="Times New Roman"/>
        <family val="1"/>
        <charset val="204"/>
      </rPr>
      <t>1</t>
    </r>
  </si>
  <si>
    <r>
      <t>Обмоточный коэффициент примем K</t>
    </r>
    <r>
      <rPr>
        <vertAlign val="subscript"/>
        <sz val="16"/>
        <color theme="1"/>
        <rFont val="Times New Roman"/>
        <family val="1"/>
        <charset val="204"/>
      </rPr>
      <t>об</t>
    </r>
    <r>
      <rPr>
        <sz val="16"/>
        <color theme="1"/>
        <rFont val="Times New Roman"/>
        <family val="1"/>
        <charset val="204"/>
      </rPr>
      <t xml:space="preserve"> = 0,9</t>
    </r>
  </si>
  <si>
    <r>
      <t>K</t>
    </r>
    <r>
      <rPr>
        <b/>
        <vertAlign val="subscript"/>
        <sz val="24"/>
        <color rgb="FF006600"/>
        <rFont val="Times New Roman"/>
        <family val="1"/>
        <charset val="204"/>
      </rPr>
      <t>об</t>
    </r>
  </si>
  <si>
    <t>число витков</t>
  </si>
  <si>
    <r>
      <t>Ф</t>
    </r>
    <r>
      <rPr>
        <b/>
        <vertAlign val="subscript"/>
        <sz val="24"/>
        <color rgb="FF006600"/>
        <rFont val="Times New Roman"/>
        <family val="1"/>
        <charset val="204"/>
      </rPr>
      <t>м</t>
    </r>
  </si>
  <si>
    <t>Вб</t>
  </si>
  <si>
    <t>Число проводников в фазной обмотке на один паз</t>
  </si>
  <si>
    <r>
      <t>N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</si>
  <si>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Z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</si>
  <si>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t>Общее число проводников в фазной обмотке</t>
  </si>
  <si>
    <r>
      <t>N</t>
    </r>
    <r>
      <rPr>
        <i/>
        <vertAlign val="subscript"/>
        <sz val="28"/>
        <color theme="1"/>
        <rFont val="Times New Roman"/>
        <family val="1"/>
        <charset val="204"/>
      </rPr>
      <t>ф</t>
    </r>
  </si>
  <si>
    <r>
      <t>N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</si>
  <si>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t>I</t>
  </si>
  <si>
    <r>
      <t>D</t>
    </r>
    <r>
      <rPr>
        <b/>
        <vertAlign val="subscript"/>
        <sz val="24"/>
        <color rgb="FF006600"/>
        <rFont val="Times New Roman"/>
        <family val="1"/>
        <charset val="204"/>
      </rPr>
      <t>c</t>
    </r>
  </si>
  <si>
    <t>Полюсное деление</t>
  </si>
  <si>
    <t>число пазов при двух одинаковых обмотках</t>
  </si>
  <si>
    <t>А</t>
  </si>
  <si>
    <t>=</t>
  </si>
  <si>
    <r>
      <rPr>
        <i/>
        <sz val="20"/>
        <color theme="1"/>
        <rFont val="Times New Roman"/>
        <family val="1"/>
        <charset val="204"/>
      </rPr>
      <t>l</t>
    </r>
    <r>
      <rPr>
        <i/>
        <vertAlign val="subscript"/>
        <sz val="20"/>
        <color theme="1"/>
        <rFont val="Times New Roman"/>
        <family val="1"/>
        <charset val="204"/>
      </rPr>
      <t>п</t>
    </r>
    <r>
      <rPr>
        <i/>
        <sz val="16"/>
        <color theme="1"/>
        <rFont val="Times New Roman"/>
        <family val="1"/>
        <charset val="204"/>
      </rPr>
      <t xml:space="preserve"> = </t>
    </r>
    <r>
      <rPr>
        <i/>
        <sz val="20"/>
        <color theme="1"/>
        <rFont val="Times New Roman"/>
        <family val="1"/>
        <charset val="204"/>
      </rPr>
      <t>l</t>
    </r>
    <r>
      <rPr>
        <i/>
        <vertAlign val="subscript"/>
        <sz val="20"/>
        <color theme="1"/>
        <rFont val="Times New Roman"/>
        <family val="1"/>
        <charset val="204"/>
      </rPr>
      <t>c</t>
    </r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</si>
  <si>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c</t>
    </r>
  </si>
  <si>
    <r>
      <t>P</t>
    </r>
    <r>
      <rPr>
        <b/>
        <vertAlign val="subscript"/>
        <sz val="24"/>
        <color rgb="FF006600"/>
        <rFont val="Times New Roman"/>
        <family val="1"/>
        <charset val="204"/>
      </rPr>
      <t>1|РАСЧ</t>
    </r>
  </si>
  <si>
    <r>
      <t>P</t>
    </r>
    <r>
      <rPr>
        <i/>
        <vertAlign val="subscript"/>
        <sz val="26"/>
        <color theme="1"/>
        <rFont val="Times New Roman"/>
        <family val="1"/>
        <charset val="204"/>
      </rPr>
      <t>1|РАСЧ</t>
    </r>
  </si>
  <si>
    <r>
      <t>l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</si>
  <si>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r>
      <t>I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</si>
  <si>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t>Расчетная мощность</t>
  </si>
  <si>
    <t>Ток обычный</t>
  </si>
  <si>
    <r>
      <t>I</t>
    </r>
    <r>
      <rPr>
        <b/>
        <vertAlign val="subscript"/>
        <sz val="24"/>
        <color rgb="FF006600"/>
        <rFont val="Times New Roman"/>
        <family val="1"/>
        <charset val="204"/>
      </rPr>
      <t>р</t>
    </r>
  </si>
  <si>
    <r>
      <t>P</t>
    </r>
    <r>
      <rPr>
        <b/>
        <vertAlign val="subscript"/>
        <sz val="24"/>
        <color rgb="FF006600"/>
        <rFont val="Times New Roman"/>
        <family val="1"/>
        <charset val="204"/>
      </rPr>
      <t>2</t>
    </r>
  </si>
  <si>
    <r>
      <t>P</t>
    </r>
    <r>
      <rPr>
        <i/>
        <vertAlign val="subscript"/>
        <sz val="26"/>
        <color theme="1"/>
        <rFont val="Times New Roman"/>
        <family val="1"/>
        <charset val="204"/>
      </rPr>
      <t>2</t>
    </r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</si>
  <si>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</si>
  <si>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t>Метр</t>
  </si>
  <si>
    <t>Рисунок 6,2 развернутая схема обмоток статора</t>
  </si>
  <si>
    <r>
      <t xml:space="preserve">Длина </t>
    </r>
    <r>
      <rPr>
        <sz val="22"/>
        <color theme="1"/>
        <rFont val="Times New Roman"/>
        <family val="1"/>
        <charset val="204"/>
      </rPr>
      <t>l</t>
    </r>
    <r>
      <rPr>
        <vertAlign val="subscript"/>
        <sz val="22"/>
        <color theme="1"/>
        <rFont val="Times New Roman"/>
        <family val="1"/>
        <charset val="204"/>
      </rPr>
      <t>л</t>
    </r>
  </si>
  <si>
    <r>
      <t>l</t>
    </r>
    <r>
      <rPr>
        <i/>
        <vertAlign val="subscript"/>
        <sz val="36"/>
        <color theme="1"/>
        <rFont val="Times New Roman"/>
        <family val="1"/>
        <charset val="204"/>
      </rPr>
      <t>л</t>
    </r>
  </si>
  <si>
    <r>
      <t>ρ</t>
    </r>
    <r>
      <rPr>
        <i/>
        <vertAlign val="subscript"/>
        <sz val="36"/>
        <color theme="1"/>
        <rFont val="Times New Roman"/>
        <family val="1"/>
        <charset val="204"/>
      </rPr>
      <t>м</t>
    </r>
  </si>
  <si>
    <t>Плотность меди</t>
  </si>
  <si>
    <r>
      <t>Кг/м</t>
    </r>
    <r>
      <rPr>
        <vertAlign val="superscript"/>
        <sz val="24"/>
        <color theme="1"/>
        <rFont val="Times New Roman"/>
        <family val="1"/>
        <charset val="204"/>
      </rPr>
      <t>3</t>
    </r>
  </si>
  <si>
    <r>
      <t>X</t>
    </r>
    <r>
      <rPr>
        <b/>
        <vertAlign val="subscript"/>
        <sz val="24"/>
        <color rgb="FF006600"/>
        <rFont val="Times New Roman"/>
        <family val="1"/>
        <charset val="204"/>
      </rPr>
      <t>c</t>
    </r>
  </si>
  <si>
    <t>C</t>
  </si>
  <si>
    <t>емкость конденсатора</t>
  </si>
  <si>
    <t>Удельное сопротивление меди</t>
  </si>
  <si>
    <r>
      <t>γ</t>
    </r>
    <r>
      <rPr>
        <i/>
        <vertAlign val="subscript"/>
        <sz val="36"/>
        <color theme="1"/>
        <rFont val="Times New Roman"/>
        <family val="1"/>
        <charset val="204"/>
      </rPr>
      <t>м</t>
    </r>
  </si>
  <si>
    <t>Проверочное значение обычного тока</t>
  </si>
  <si>
    <t>Ф</t>
  </si>
  <si>
    <r>
      <t>I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</si>
  <si>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X</t>
    </r>
    <r>
      <rPr>
        <i/>
        <vertAlign val="subscript"/>
        <sz val="26"/>
        <color theme="1"/>
        <rFont val="Times New Roman"/>
        <family val="1"/>
        <charset val="204"/>
      </rPr>
      <t>c</t>
    </r>
  </si>
  <si>
    <r>
      <t>U</t>
    </r>
    <r>
      <rPr>
        <i/>
        <vertAlign val="subscript"/>
        <sz val="26"/>
        <color theme="1"/>
        <rFont val="Times New Roman"/>
        <family val="1"/>
        <charset val="204"/>
      </rPr>
      <t>c</t>
    </r>
  </si>
  <si>
    <t>Находится через масштаб по векторной диагармме</t>
  </si>
  <si>
    <r>
      <t>Ом∙мм</t>
    </r>
    <r>
      <rPr>
        <vertAlign val="superscript"/>
        <sz val="24"/>
        <color theme="1"/>
        <rFont val="Times New Roman"/>
        <family val="1"/>
        <charset val="204"/>
      </rPr>
      <t>2</t>
    </r>
    <r>
      <rPr>
        <sz val="24"/>
        <color theme="1"/>
        <rFont val="Times New Roman"/>
        <family val="1"/>
        <charset val="204"/>
      </rPr>
      <t>/м</t>
    </r>
  </si>
  <si>
    <t>Рисунок 6.3 – Токовые цепи обмотки статора</t>
  </si>
  <si>
    <t>Рисунок 6.4 – Векторная диаграмма
для цепей обмотки статора</t>
  </si>
  <si>
    <t>Ток рабочий</t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</si>
  <si>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ср</t>
    </r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</si>
  <si>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л</t>
    </r>
  </si>
  <si>
    <r>
      <t>l</t>
    </r>
    <r>
      <rPr>
        <i/>
        <vertAlign val="subscript"/>
        <sz val="28"/>
        <color theme="1"/>
        <rFont val="Times New Roman"/>
        <family val="1"/>
        <charset val="204"/>
      </rPr>
      <t>ф</t>
    </r>
  </si>
  <si>
    <r>
      <t>l</t>
    </r>
    <r>
      <rPr>
        <i/>
        <vertAlign val="subscript"/>
        <sz val="28"/>
        <color theme="1"/>
        <rFont val="Times New Roman"/>
        <family val="1"/>
        <charset val="204"/>
      </rPr>
      <t>ср</t>
    </r>
  </si>
  <si>
    <t>Длина проводника фазной обмотки</t>
  </si>
  <si>
    <r>
      <t xml:space="preserve">Сечение одного проводника </t>
    </r>
    <r>
      <rPr>
        <i/>
        <sz val="18"/>
        <color theme="1"/>
        <rFont val="Times New Roman"/>
        <family val="1"/>
        <charset val="204"/>
      </rPr>
      <t>q</t>
    </r>
    <r>
      <rPr>
        <i/>
        <vertAlign val="subscript"/>
        <sz val="20"/>
        <color theme="1"/>
        <rFont val="Times New Roman"/>
        <family val="1"/>
        <charset val="204"/>
      </rPr>
      <t>эл</t>
    </r>
    <r>
      <rPr>
        <sz val="16"/>
        <color theme="1"/>
        <rFont val="Times New Roman"/>
        <family val="1"/>
        <charset val="204"/>
      </rPr>
      <t xml:space="preserve"> по таблице 4</t>
    </r>
  </si>
  <si>
    <r>
      <t>мм</t>
    </r>
    <r>
      <rPr>
        <vertAlign val="superscript"/>
        <sz val="28"/>
        <color theme="1"/>
        <rFont val="Times New Roman"/>
        <family val="1"/>
        <charset val="204"/>
      </rPr>
      <t>2</t>
    </r>
  </si>
  <si>
    <r>
      <t xml:space="preserve"> q</t>
    </r>
    <r>
      <rPr>
        <i/>
        <vertAlign val="subscript"/>
        <sz val="36"/>
        <color theme="1"/>
        <rFont val="Times New Roman"/>
        <family val="1"/>
        <charset val="204"/>
      </rPr>
      <t>эл</t>
    </r>
  </si>
  <si>
    <t>мм</t>
  </si>
  <si>
    <r>
      <t>Z</t>
    </r>
    <r>
      <rPr>
        <i/>
        <vertAlign val="subscript"/>
        <sz val="28"/>
        <color theme="1"/>
        <rFont val="Times New Roman"/>
        <family val="1"/>
        <charset val="204"/>
      </rPr>
      <t>p</t>
    </r>
  </si>
  <si>
    <r>
      <t>m</t>
    </r>
    <r>
      <rPr>
        <i/>
        <vertAlign val="subscript"/>
        <sz val="28"/>
        <color theme="1"/>
        <rFont val="Times New Roman"/>
        <family val="1"/>
        <charset val="204"/>
      </rPr>
      <t>м</t>
    </r>
  </si>
  <si>
    <r>
      <t>X</t>
    </r>
    <r>
      <rPr>
        <i/>
        <vertAlign val="subscript"/>
        <sz val="28"/>
        <color theme="1"/>
        <rFont val="Times New Roman"/>
        <family val="1"/>
        <charset val="204"/>
      </rPr>
      <t>p</t>
    </r>
  </si>
  <si>
    <t>Площадь поперечного сечения токопроводящей жилы</t>
  </si>
  <si>
    <t>j</t>
  </si>
  <si>
    <r>
      <t>А/мм</t>
    </r>
    <r>
      <rPr>
        <vertAlign val="superscript"/>
        <sz val="24"/>
        <color theme="1"/>
        <rFont val="Times New Roman"/>
        <family val="1"/>
        <charset val="204"/>
      </rPr>
      <t>2</t>
    </r>
  </si>
  <si>
    <r>
      <t>F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</si>
  <si>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r>
      <t>γ</t>
    </r>
    <r>
      <rPr>
        <b/>
        <vertAlign val="subscript"/>
        <sz val="24"/>
        <color rgb="FF006600"/>
        <rFont val="Times New Roman"/>
        <family val="1"/>
        <charset val="204"/>
      </rPr>
      <t>м</t>
    </r>
  </si>
  <si>
    <r>
      <t>U</t>
    </r>
    <r>
      <rPr>
        <b/>
        <vertAlign val="subscript"/>
        <sz val="24"/>
        <color rgb="FF006600"/>
        <rFont val="Times New Roman"/>
        <family val="1"/>
        <charset val="204"/>
      </rPr>
      <t>c</t>
    </r>
  </si>
  <si>
    <t>sinφ</t>
  </si>
  <si>
    <r>
      <t>R</t>
    </r>
    <r>
      <rPr>
        <b/>
        <vertAlign val="subscript"/>
        <sz val="24"/>
        <color rgb="FF006600"/>
        <rFont val="Times New Roman"/>
        <family val="1"/>
        <charset val="204"/>
      </rPr>
      <t>м</t>
    </r>
  </si>
  <si>
    <r>
      <t>d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</si>
  <si>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V</t>
    </r>
    <r>
      <rPr>
        <i/>
        <vertAlign val="subscript"/>
        <sz val="36"/>
        <color theme="1"/>
        <rFont val="Times New Roman"/>
        <family val="1"/>
        <charset val="204"/>
      </rPr>
      <t>м</t>
    </r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</si>
  <si>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</si>
  <si>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V</t>
    </r>
    <r>
      <rPr>
        <b/>
        <vertAlign val="subscript"/>
        <sz val="24"/>
        <color rgb="FF006600"/>
        <rFont val="Times New Roman"/>
        <family val="1"/>
        <charset val="204"/>
      </rPr>
      <t>м</t>
    </r>
  </si>
  <si>
    <t>Кг</t>
  </si>
  <si>
    <t>Ом</t>
  </si>
  <si>
    <r>
      <t>F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</si>
  <si>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ρ</t>
    </r>
    <r>
      <rPr>
        <b/>
        <vertAlign val="subscript"/>
        <sz val="24"/>
        <color rgb="FF006600"/>
        <rFont val="Times New Roman"/>
        <family val="1"/>
        <charset val="204"/>
      </rPr>
      <t>м</t>
    </r>
  </si>
  <si>
    <r>
      <t>мм</t>
    </r>
    <r>
      <rPr>
        <vertAlign val="superscript"/>
        <sz val="24"/>
        <color theme="1"/>
        <rFont val="Times New Roman"/>
        <family val="1"/>
        <charset val="204"/>
      </rPr>
      <t>2</t>
    </r>
  </si>
  <si>
    <r>
      <t>Допустимая плотность тока токопроводящей жилы
j = ( 4,5 - 6,5 А/мм</t>
    </r>
    <r>
      <rPr>
        <vertAlign val="superscript"/>
        <sz val="16"/>
        <color theme="1"/>
        <rFont val="Times New Roman"/>
        <family val="1"/>
        <charset val="204"/>
      </rPr>
      <t xml:space="preserve">2 </t>
    </r>
    <r>
      <rPr>
        <sz val="16"/>
        <color theme="1"/>
        <rFont val="Times New Roman"/>
        <family val="1"/>
        <charset val="204"/>
      </rPr>
      <t>)</t>
    </r>
  </si>
  <si>
    <t>ω</t>
  </si>
  <si>
    <r>
      <t>R</t>
    </r>
    <r>
      <rPr>
        <i/>
        <vertAlign val="subscript"/>
        <sz val="36"/>
        <color theme="1"/>
        <rFont val="Times New Roman"/>
        <family val="1"/>
        <charset val="204"/>
      </rPr>
      <t>ф</t>
    </r>
  </si>
  <si>
    <r>
      <t>X</t>
    </r>
    <r>
      <rPr>
        <i/>
        <vertAlign val="subscript"/>
        <sz val="36"/>
        <color theme="1"/>
        <rFont val="Times New Roman"/>
        <family val="1"/>
        <charset val="204"/>
      </rPr>
      <t>ф</t>
    </r>
  </si>
  <si>
    <r>
      <t>R</t>
    </r>
    <r>
      <rPr>
        <b/>
        <vertAlign val="subscript"/>
        <sz val="24"/>
        <color rgb="FF006600"/>
        <rFont val="Times New Roman"/>
        <family val="1"/>
        <charset val="204"/>
      </rPr>
      <t>ф</t>
    </r>
  </si>
  <si>
    <r>
      <t>X</t>
    </r>
    <r>
      <rPr>
        <i/>
        <vertAlign val="subscript"/>
        <sz val="28"/>
        <color theme="1"/>
        <rFont val="Times New Roman"/>
        <family val="1"/>
        <charset val="204"/>
      </rPr>
      <t>c</t>
    </r>
  </si>
  <si>
    <r>
      <t>м</t>
    </r>
    <r>
      <rPr>
        <vertAlign val="superscript"/>
        <sz val="24"/>
        <color theme="1"/>
        <rFont val="Times New Roman"/>
        <family val="1"/>
        <charset val="204"/>
      </rPr>
      <t>3</t>
    </r>
  </si>
  <si>
    <t>С</t>
  </si>
  <si>
    <r>
      <t>f</t>
    </r>
    <r>
      <rPr>
        <b/>
        <vertAlign val="subscript"/>
        <sz val="24"/>
        <color rgb="FF006600"/>
        <rFont val="Times New Roman"/>
        <family val="1"/>
        <charset val="204"/>
      </rPr>
      <t>1</t>
    </r>
  </si>
  <si>
    <r>
      <t>Z</t>
    </r>
    <r>
      <rPr>
        <b/>
        <vertAlign val="subscript"/>
        <sz val="24"/>
        <color rgb="FF006600"/>
        <rFont val="Times New Roman"/>
        <family val="1"/>
        <charset val="204"/>
      </rPr>
      <t>p</t>
    </r>
  </si>
  <si>
    <t>Емкостное сопротивление</t>
  </si>
  <si>
    <t>Таблица Брадиса для синуса и косинуса</t>
  </si>
  <si>
    <t>sin</t>
  </si>
  <si>
    <t>0'</t>
  </si>
  <si>
    <t>6'</t>
  </si>
  <si>
    <t>12'</t>
  </si>
  <si>
    <t>18'</t>
  </si>
  <si>
    <t>24'</t>
  </si>
  <si>
    <t>30'</t>
  </si>
  <si>
    <t>36'</t>
  </si>
  <si>
    <t>42'</t>
  </si>
  <si>
    <t>48'</t>
  </si>
  <si>
    <t>54'</t>
  </si>
  <si>
    <t>60'</t>
  </si>
  <si>
    <t>cos</t>
  </si>
  <si>
    <t>1'</t>
  </si>
  <si>
    <t>2'</t>
  </si>
  <si>
    <t>3'</t>
  </si>
  <si>
    <t>0.0000</t>
  </si>
  <si>
    <t>90°</t>
  </si>
  <si>
    <t>0°</t>
  </si>
  <si>
    <t>89°</t>
  </si>
  <si>
    <t>1°</t>
  </si>
  <si>
    <t>88°</t>
  </si>
  <si>
    <t>2°</t>
  </si>
  <si>
    <t>87°</t>
  </si>
  <si>
    <t>3°</t>
  </si>
  <si>
    <t>86°</t>
  </si>
  <si>
    <t>4°</t>
  </si>
  <si>
    <t>0.0872</t>
  </si>
  <si>
    <t>85°</t>
  </si>
  <si>
    <t>5°</t>
  </si>
  <si>
    <t>84°</t>
  </si>
  <si>
    <t>6°</t>
  </si>
  <si>
    <t>83°</t>
  </si>
  <si>
    <t>7°</t>
  </si>
  <si>
    <t>82°</t>
  </si>
  <si>
    <t>8°</t>
  </si>
  <si>
    <t>81°</t>
  </si>
  <si>
    <t>9°</t>
  </si>
  <si>
    <t>0.1736</t>
  </si>
  <si>
    <t>80°</t>
  </si>
  <si>
    <t>10°</t>
  </si>
  <si>
    <t>79°</t>
  </si>
  <si>
    <t>11°</t>
  </si>
  <si>
    <t>78°</t>
  </si>
  <si>
    <t>12°</t>
  </si>
  <si>
    <t>77°</t>
  </si>
  <si>
    <t>13°</t>
  </si>
  <si>
    <t>76°</t>
  </si>
  <si>
    <t>14°</t>
  </si>
  <si>
    <t>0.2588</t>
  </si>
  <si>
    <t>75°</t>
  </si>
  <si>
    <t>15°</t>
  </si>
  <si>
    <t>74°</t>
  </si>
  <si>
    <t>16°</t>
  </si>
  <si>
    <t>73°</t>
  </si>
  <si>
    <t>17°</t>
  </si>
  <si>
    <t>72°</t>
  </si>
  <si>
    <t>18°</t>
  </si>
  <si>
    <t>71°</t>
  </si>
  <si>
    <t>19°</t>
  </si>
  <si>
    <t>0.3420</t>
  </si>
  <si>
    <t>70°</t>
  </si>
  <si>
    <t>20°</t>
  </si>
  <si>
    <t>69°</t>
  </si>
  <si>
    <t>21°</t>
  </si>
  <si>
    <t>68°</t>
  </si>
  <si>
    <t>22°</t>
  </si>
  <si>
    <t>67°</t>
  </si>
  <si>
    <t>23°</t>
  </si>
  <si>
    <t>66°</t>
  </si>
  <si>
    <t>24°</t>
  </si>
  <si>
    <t>0.4226</t>
  </si>
  <si>
    <t>65°</t>
  </si>
  <si>
    <t>25°</t>
  </si>
  <si>
    <t>64°</t>
  </si>
  <si>
    <t>26°</t>
  </si>
  <si>
    <t>63°</t>
  </si>
  <si>
    <t>27°</t>
  </si>
  <si>
    <t>62°</t>
  </si>
  <si>
    <t>28°</t>
  </si>
  <si>
    <t>61°</t>
  </si>
  <si>
    <t>29°</t>
  </si>
  <si>
    <t>0.5000</t>
  </si>
  <si>
    <t>60°</t>
  </si>
  <si>
    <t>30°</t>
  </si>
  <si>
    <t>59°</t>
  </si>
  <si>
    <t>31°</t>
  </si>
  <si>
    <t>58°</t>
  </si>
  <si>
    <t>32°</t>
  </si>
  <si>
    <t>57°</t>
  </si>
  <si>
    <t>33°</t>
  </si>
  <si>
    <t>56°</t>
  </si>
  <si>
    <t>34°</t>
  </si>
  <si>
    <t>0.5736</t>
  </si>
  <si>
    <t>55°</t>
  </si>
  <si>
    <t>35°</t>
  </si>
  <si>
    <t>0.5878</t>
  </si>
  <si>
    <t>54°</t>
  </si>
  <si>
    <t>36°</t>
  </si>
  <si>
    <t>53°</t>
  </si>
  <si>
    <t>37°</t>
  </si>
  <si>
    <t>52°</t>
  </si>
  <si>
    <t>38°</t>
  </si>
  <si>
    <t>51°</t>
  </si>
  <si>
    <t>39°</t>
  </si>
  <si>
    <t>0.6428</t>
  </si>
  <si>
    <t>50°</t>
  </si>
  <si>
    <t>40°</t>
  </si>
  <si>
    <t>49°</t>
  </si>
  <si>
    <t>41°</t>
  </si>
  <si>
    <t>48°</t>
  </si>
  <si>
    <t>42°</t>
  </si>
  <si>
    <t>47°</t>
  </si>
  <si>
    <t>43°</t>
  </si>
  <si>
    <t>46°</t>
  </si>
  <si>
    <t>44°</t>
  </si>
  <si>
    <t>0.7071</t>
  </si>
  <si>
    <t>45°</t>
  </si>
  <si>
    <t>0.7660</t>
  </si>
  <si>
    <t>0.8192</t>
  </si>
  <si>
    <t>0.8660</t>
  </si>
  <si>
    <t>0.9063</t>
  </si>
  <si>
    <t>0.9397</t>
  </si>
  <si>
    <t>0.9455</t>
  </si>
  <si>
    <t>0.9659</t>
  </si>
  <si>
    <t>0.9848</t>
  </si>
  <si>
    <t>0.9998</t>
  </si>
  <si>
    <t>1.0000</t>
  </si>
  <si>
    <t>Таблица Брадиса для тангенса и котангенса</t>
  </si>
  <si>
    <t>tg</t>
  </si>
  <si>
    <t>ctg</t>
  </si>
  <si>
    <t>Спец Маш 58 страница</t>
  </si>
  <si>
    <t>Таблица брадиса  sin, cos</t>
  </si>
  <si>
    <t>Таблица брадиса  tg, ctg</t>
  </si>
  <si>
    <r>
      <t>I</t>
    </r>
    <r>
      <rPr>
        <i/>
        <vertAlign val="subscript"/>
        <sz val="24"/>
        <color theme="1"/>
        <rFont val="Times New Roman"/>
        <family val="1"/>
        <charset val="204"/>
      </rPr>
      <t>р</t>
    </r>
  </si>
  <si>
    <r>
      <t>f</t>
    </r>
    <r>
      <rPr>
        <i/>
        <vertAlign val="subscript"/>
        <sz val="26"/>
        <color theme="1"/>
        <rFont val="Times New Roman"/>
        <family val="1"/>
        <charset val="204"/>
      </rPr>
      <t>1</t>
    </r>
  </si>
  <si>
    <t>значение cosφ из исходного варианта</t>
  </si>
  <si>
    <t>Значение cosφ которое берется для
сравнения из таблицы брадиса
Точность градусной меры 1°</t>
  </si>
  <si>
    <t>Значение sinφ которое берется из таблицы брадиса
Точность градусной меры 1°</t>
  </si>
  <si>
    <t>угол φ который берется из таблицы брадиса
Точность градусной меры 1°</t>
  </si>
  <si>
    <r>
      <t>R</t>
    </r>
    <r>
      <rPr>
        <i/>
        <vertAlign val="subscript"/>
        <sz val="28"/>
        <color theme="1"/>
        <rFont val="Times New Roman"/>
        <family val="1"/>
        <charset val="204"/>
      </rPr>
      <t>p</t>
    </r>
  </si>
  <si>
    <r>
      <t>Z</t>
    </r>
    <r>
      <rPr>
        <b/>
        <vertAlign val="subscript"/>
        <sz val="24"/>
        <color rgb="FF006600"/>
        <rFont val="Times New Roman"/>
        <family val="1"/>
        <charset val="204"/>
      </rPr>
      <t>p</t>
    </r>
    <r>
      <rPr>
        <b/>
        <sz val="24"/>
        <color rgb="FF006600"/>
        <rFont val="Times New Roman"/>
        <family val="1"/>
        <charset val="204"/>
      </rPr>
      <t xml:space="preserve"> = Z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</si>
  <si>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R</t>
    </r>
    <r>
      <rPr>
        <b/>
        <vertAlign val="subscript"/>
        <sz val="24"/>
        <color rgb="FF006600"/>
        <rFont val="Times New Roman"/>
        <family val="1"/>
        <charset val="204"/>
      </rPr>
      <t>p</t>
    </r>
    <r>
      <rPr>
        <b/>
        <sz val="24"/>
        <color rgb="FF006600"/>
        <rFont val="Times New Roman"/>
        <family val="1"/>
        <charset val="204"/>
      </rPr>
      <t xml:space="preserve"> = R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</si>
  <si>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t>Рад/с</t>
  </si>
  <si>
    <r>
      <t>X</t>
    </r>
    <r>
      <rPr>
        <b/>
        <vertAlign val="subscript"/>
        <sz val="24"/>
        <color rgb="FF006600"/>
        <rFont val="Times New Roman"/>
        <family val="1"/>
        <charset val="204"/>
      </rPr>
      <t xml:space="preserve">p </t>
    </r>
    <r>
      <rPr>
        <b/>
        <sz val="24"/>
        <color rgb="FF006600"/>
        <rFont val="Times New Roman"/>
        <family val="1"/>
        <charset val="204"/>
      </rPr>
      <t>= X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</si>
  <si>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t>?</t>
  </si>
  <si>
    <t>Неизвесная
величина</t>
  </si>
  <si>
    <t>Для 30 варианта</t>
  </si>
  <si>
    <t>Спец Маш 76 страница</t>
  </si>
  <si>
    <t>Спец Маш 86 страница</t>
  </si>
  <si>
    <t>расчет двигателям типа СДПМ</t>
  </si>
  <si>
    <t>Рисунок 8,1 - Схема подключения
двигателя к сети</t>
  </si>
  <si>
    <t>Рисунок 8,3 -Устройство петлевой обмотки якоря</t>
  </si>
  <si>
    <r>
      <t>D</t>
    </r>
    <r>
      <rPr>
        <i/>
        <vertAlign val="subscript"/>
        <sz val="26"/>
        <color theme="1"/>
        <rFont val="Times New Roman"/>
        <family val="1"/>
        <charset val="204"/>
      </rPr>
      <t>a</t>
    </r>
  </si>
  <si>
    <r>
      <t>l</t>
    </r>
    <r>
      <rPr>
        <i/>
        <vertAlign val="subscript"/>
        <sz val="26"/>
        <color theme="1"/>
        <rFont val="Times New Roman"/>
        <family val="1"/>
        <charset val="204"/>
      </rPr>
      <t>a</t>
    </r>
  </si>
  <si>
    <t>Z</t>
  </si>
  <si>
    <r>
      <t>y</t>
    </r>
    <r>
      <rPr>
        <i/>
        <vertAlign val="subscript"/>
        <sz val="26"/>
        <color theme="1"/>
        <rFont val="Times New Roman"/>
        <family val="1"/>
        <charset val="204"/>
      </rPr>
      <t>1</t>
    </r>
  </si>
  <si>
    <r>
      <t>y</t>
    </r>
    <r>
      <rPr>
        <i/>
        <vertAlign val="subscript"/>
        <sz val="26"/>
        <color theme="1"/>
        <rFont val="Times New Roman"/>
        <family val="1"/>
        <charset val="204"/>
      </rPr>
      <t>2</t>
    </r>
  </si>
  <si>
    <r>
      <t>y</t>
    </r>
    <r>
      <rPr>
        <i/>
        <vertAlign val="subscript"/>
        <sz val="26"/>
        <color theme="1"/>
        <rFont val="Times New Roman"/>
        <family val="1"/>
        <charset val="204"/>
      </rPr>
      <t>к</t>
    </r>
  </si>
  <si>
    <t>U</t>
  </si>
  <si>
    <r>
      <t>D</t>
    </r>
    <r>
      <rPr>
        <i/>
        <vertAlign val="subscript"/>
        <sz val="26"/>
        <color theme="1"/>
        <rFont val="Times New Roman"/>
        <family val="1"/>
        <charset val="204"/>
      </rPr>
      <t>с</t>
    </r>
  </si>
  <si>
    <r>
      <t>f</t>
    </r>
    <r>
      <rPr>
        <i/>
        <vertAlign val="subscript"/>
        <sz val="16"/>
        <color theme="1"/>
        <rFont val="Times New Roman"/>
        <family val="1"/>
        <charset val="204"/>
      </rPr>
      <t>1</t>
    </r>
  </si>
  <si>
    <t xml:space="preserve">Страница </t>
  </si>
  <si>
    <r>
      <t>P</t>
    </r>
    <r>
      <rPr>
        <i/>
        <vertAlign val="subscript"/>
        <sz val="16"/>
        <color theme="1"/>
        <rFont val="Times New Roman"/>
        <family val="1"/>
        <charset val="204"/>
      </rPr>
      <t>2</t>
    </r>
  </si>
  <si>
    <r>
      <t>D</t>
    </r>
    <r>
      <rPr>
        <i/>
        <vertAlign val="subscript"/>
        <sz val="16"/>
        <color theme="1"/>
        <rFont val="Times New Roman"/>
        <family val="1"/>
        <charset val="204"/>
      </rPr>
      <t>c</t>
    </r>
  </si>
  <si>
    <r>
      <t>Z</t>
    </r>
    <r>
      <rPr>
        <i/>
        <vertAlign val="subscript"/>
        <sz val="16"/>
        <color theme="1"/>
        <rFont val="Times New Roman"/>
        <family val="1"/>
        <charset val="204"/>
      </rPr>
      <t>1</t>
    </r>
  </si>
  <si>
    <r>
      <t>q</t>
    </r>
    <r>
      <rPr>
        <i/>
        <vertAlign val="subscript"/>
        <sz val="16"/>
        <color theme="1"/>
        <rFont val="Times New Roman"/>
        <family val="1"/>
        <charset val="204"/>
      </rPr>
      <t>1</t>
    </r>
  </si>
  <si>
    <r>
      <t>l</t>
    </r>
    <r>
      <rPr>
        <i/>
        <vertAlign val="subscript"/>
        <sz val="16"/>
        <color theme="1"/>
        <rFont val="Times New Roman"/>
        <family val="1"/>
        <charset val="204"/>
      </rPr>
      <t>c</t>
    </r>
  </si>
  <si>
    <r>
      <t>U</t>
    </r>
    <r>
      <rPr>
        <i/>
        <vertAlign val="subscript"/>
        <sz val="16"/>
        <color theme="1"/>
        <rFont val="Times New Roman"/>
        <family val="1"/>
        <charset val="204"/>
      </rPr>
      <t>ф</t>
    </r>
  </si>
  <si>
    <t>Расчет однофазного конденсаторного асинхронного микродвигателя</t>
  </si>
  <si>
    <r>
      <t></t>
    </r>
    <r>
      <rPr>
        <sz val="16"/>
        <color rgb="FF333333"/>
        <rFont val="Arial"/>
        <family val="2"/>
        <charset val="204"/>
      </rPr>
      <t> </t>
    </r>
  </si>
  <si>
    <t>Наименование исходнаых данных однофазного
конденсаторного асинхронного микродвигателя</t>
  </si>
  <si>
    <r>
      <t>m</t>
    </r>
    <r>
      <rPr>
        <i/>
        <vertAlign val="subscript"/>
        <sz val="18"/>
        <color theme="1"/>
        <rFont val="Times New Roman"/>
        <family val="1"/>
        <charset val="204"/>
      </rPr>
      <t>1</t>
    </r>
  </si>
  <si>
    <r>
      <t>Z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</si>
  <si>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t>W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</si>
  <si>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t>Рисунок 6,2 развернутая схема обмоток статора
пример 30 варианта</t>
  </si>
  <si>
    <r>
      <t>Обмоточный коэффициент примем K</t>
    </r>
    <r>
      <rPr>
        <vertAlign val="subscript"/>
        <sz val="12"/>
        <color theme="1"/>
        <rFont val="Times New Roman"/>
        <family val="1"/>
        <charset val="204"/>
      </rPr>
      <t>об</t>
    </r>
    <r>
      <rPr>
        <sz val="12"/>
        <color theme="1"/>
        <rFont val="Times New Roman"/>
        <family val="1"/>
        <charset val="204"/>
      </rPr>
      <t xml:space="preserve"> = 0,9</t>
    </r>
  </si>
  <si>
    <r>
      <t>P</t>
    </r>
    <r>
      <rPr>
        <i/>
        <vertAlign val="subscript"/>
        <sz val="18"/>
        <color theme="1"/>
        <rFont val="Times New Roman"/>
        <family val="1"/>
        <charset val="204"/>
      </rPr>
      <t>1|РАСЧ</t>
    </r>
  </si>
  <si>
    <r>
      <t>d</t>
    </r>
    <r>
      <rPr>
        <i/>
        <vertAlign val="subscript"/>
        <sz val="18"/>
        <color theme="1"/>
        <rFont val="Times New Roman"/>
        <family val="1"/>
        <charset val="204"/>
      </rPr>
      <t>из</t>
    </r>
  </si>
  <si>
    <r>
      <t>d</t>
    </r>
    <r>
      <rPr>
        <i/>
        <vertAlign val="subscript"/>
        <sz val="18"/>
        <color theme="1"/>
        <rFont val="Times New Roman"/>
        <family val="1"/>
        <charset val="204"/>
      </rPr>
      <t>п</t>
    </r>
  </si>
  <si>
    <r>
      <t xml:space="preserve"> q</t>
    </r>
    <r>
      <rPr>
        <i/>
        <vertAlign val="subscript"/>
        <sz val="18"/>
        <color theme="1"/>
        <rFont val="Times New Roman"/>
        <family val="1"/>
        <charset val="204"/>
      </rPr>
      <t>эл</t>
    </r>
  </si>
  <si>
    <r>
      <t></t>
    </r>
    <r>
      <rPr>
        <sz val="16"/>
        <color rgb="FF333333"/>
        <rFont val="Arial"/>
        <family val="2"/>
        <charset val="204"/>
      </rPr>
      <t> </t>
    </r>
  </si>
  <si>
    <r>
      <t>мм</t>
    </r>
    <r>
      <rPr>
        <vertAlign val="superscript"/>
        <sz val="16"/>
        <color theme="1"/>
        <rFont val="Times New Roman"/>
        <family val="1"/>
        <charset val="204"/>
      </rPr>
      <t>2</t>
    </r>
  </si>
  <si>
    <t>Номинальный диаметр неизолированного
проводника, мм</t>
  </si>
  <si>
    <t>Среднее значение диаметра
изолированного провода, мм</t>
  </si>
  <si>
    <t>Дробное число</t>
  </si>
  <si>
    <t>cosφ от исходных данных</t>
  </si>
  <si>
    <t>угол φ берется из таблицы брадиса</t>
  </si>
  <si>
    <t>Формула для расчета аналитически</t>
  </si>
  <si>
    <r>
      <t>l</t>
    </r>
    <r>
      <rPr>
        <i/>
        <vertAlign val="subscript"/>
        <sz val="18"/>
        <color theme="1"/>
        <rFont val="Times New Roman"/>
        <family val="1"/>
        <charset val="204"/>
      </rPr>
      <t>л</t>
    </r>
  </si>
  <si>
    <r>
      <t>I</t>
    </r>
    <r>
      <rPr>
        <i/>
        <vertAlign val="subscript"/>
        <sz val="18"/>
        <color theme="1"/>
        <rFont val="Times New Roman"/>
        <family val="1"/>
        <charset val="204"/>
      </rPr>
      <t>п</t>
    </r>
  </si>
  <si>
    <r>
      <t>I</t>
    </r>
    <r>
      <rPr>
        <i/>
        <vertAlign val="subscript"/>
        <sz val="18"/>
        <color theme="1"/>
        <rFont val="Times New Roman"/>
        <family val="1"/>
        <charset val="204"/>
      </rPr>
      <t>р</t>
    </r>
  </si>
  <si>
    <r>
      <t>N</t>
    </r>
    <r>
      <rPr>
        <i/>
        <vertAlign val="subscript"/>
        <sz val="18"/>
        <color theme="1"/>
        <rFont val="Times New Roman"/>
        <family val="1"/>
        <charset val="204"/>
      </rPr>
      <t>п</t>
    </r>
  </si>
  <si>
    <r>
      <t>N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</si>
  <si>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rPr>
        <i/>
        <sz val="16"/>
        <color theme="1"/>
        <rFont val="Times New Roman"/>
        <family val="1"/>
        <charset val="204"/>
      </rPr>
      <t>l</t>
    </r>
    <r>
      <rPr>
        <i/>
        <vertAlign val="subscript"/>
        <sz val="16"/>
        <color theme="1"/>
        <rFont val="Times New Roman"/>
        <family val="1"/>
        <charset val="204"/>
      </rPr>
      <t>п</t>
    </r>
    <r>
      <rPr>
        <i/>
        <sz val="16"/>
        <color theme="1"/>
        <rFont val="Times New Roman"/>
        <family val="1"/>
        <charset val="204"/>
      </rPr>
      <t xml:space="preserve"> = l</t>
    </r>
    <r>
      <rPr>
        <i/>
        <vertAlign val="subscript"/>
        <sz val="16"/>
        <color theme="1"/>
        <rFont val="Times New Roman"/>
        <family val="1"/>
        <charset val="204"/>
      </rPr>
      <t>c</t>
    </r>
  </si>
  <si>
    <r>
      <t xml:space="preserve">Длина </t>
    </r>
    <r>
      <rPr>
        <i/>
        <sz val="16"/>
        <color theme="1"/>
        <rFont val="Times New Roman"/>
        <family val="1"/>
        <charset val="204"/>
      </rPr>
      <t>l</t>
    </r>
    <r>
      <rPr>
        <i/>
        <vertAlign val="subscript"/>
        <sz val="16"/>
        <color theme="1"/>
        <rFont val="Times New Roman"/>
        <family val="1"/>
        <charset val="204"/>
      </rPr>
      <t>л</t>
    </r>
  </si>
  <si>
    <r>
      <t>l</t>
    </r>
    <r>
      <rPr>
        <i/>
        <vertAlign val="subscript"/>
        <sz val="18"/>
        <color theme="1"/>
        <rFont val="Times New Roman"/>
        <family val="1"/>
        <charset val="204"/>
      </rPr>
      <t>ср</t>
    </r>
  </si>
  <si>
    <r>
      <t>l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</si>
  <si>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t>R</t>
    </r>
    <r>
      <rPr>
        <i/>
        <vertAlign val="subscript"/>
        <sz val="18"/>
        <color theme="1"/>
        <rFont val="Times New Roman"/>
        <family val="1"/>
        <charset val="204"/>
      </rPr>
      <t>p</t>
    </r>
  </si>
  <si>
    <t>Рисунок 6.4 – Векторная диаграмма для цепей обмотки статора в примере для 30 варианта</t>
  </si>
  <si>
    <r>
      <t>Z</t>
    </r>
    <r>
      <rPr>
        <i/>
        <vertAlign val="subscript"/>
        <sz val="18"/>
        <color theme="1"/>
        <rFont val="Times New Roman"/>
        <family val="1"/>
        <charset val="204"/>
      </rPr>
      <t>p</t>
    </r>
  </si>
  <si>
    <r>
      <t>U</t>
    </r>
    <r>
      <rPr>
        <i/>
        <vertAlign val="subscript"/>
        <sz val="18"/>
        <color theme="1"/>
        <rFont val="Times New Roman"/>
        <family val="1"/>
        <charset val="204"/>
      </rPr>
      <t>c</t>
    </r>
  </si>
  <si>
    <r>
      <t>X</t>
    </r>
    <r>
      <rPr>
        <i/>
        <vertAlign val="subscript"/>
        <sz val="18"/>
        <color theme="1"/>
        <rFont val="Times New Roman"/>
        <family val="1"/>
        <charset val="204"/>
      </rPr>
      <t>p</t>
    </r>
  </si>
  <si>
    <t>sinφ выводится из cosφ или таблицы брадиса</t>
  </si>
  <si>
    <r>
      <t></t>
    </r>
    <r>
      <rPr>
        <sz val="18"/>
        <color rgb="FF333333"/>
        <rFont val="Arial"/>
        <family val="2"/>
        <charset val="204"/>
      </rPr>
      <t> </t>
    </r>
  </si>
  <si>
    <r>
      <t>V</t>
    </r>
    <r>
      <rPr>
        <i/>
        <vertAlign val="subscript"/>
        <sz val="18"/>
        <color theme="1"/>
        <rFont val="Times New Roman"/>
        <family val="1"/>
        <charset val="204"/>
      </rPr>
      <t>м</t>
    </r>
  </si>
  <si>
    <r>
      <t>X</t>
    </r>
    <r>
      <rPr>
        <i/>
        <vertAlign val="subscript"/>
        <sz val="18"/>
        <color theme="1"/>
        <rFont val="Times New Roman"/>
        <family val="1"/>
        <charset val="204"/>
      </rPr>
      <t>c</t>
    </r>
  </si>
  <si>
    <r>
      <t>ρ</t>
    </r>
    <r>
      <rPr>
        <i/>
        <vertAlign val="subscript"/>
        <sz val="18"/>
        <color theme="1"/>
        <rFont val="Times New Roman"/>
        <family val="1"/>
        <charset val="204"/>
      </rPr>
      <t>м</t>
    </r>
  </si>
  <si>
    <r>
      <t>γ</t>
    </r>
    <r>
      <rPr>
        <i/>
        <vertAlign val="subscript"/>
        <sz val="18"/>
        <color theme="1"/>
        <rFont val="Times New Roman"/>
        <family val="1"/>
        <charset val="204"/>
      </rPr>
      <t>м</t>
    </r>
  </si>
  <si>
    <r>
      <t>m</t>
    </r>
    <r>
      <rPr>
        <i/>
        <vertAlign val="subscript"/>
        <sz val="18"/>
        <color theme="1"/>
        <rFont val="Times New Roman"/>
        <family val="1"/>
        <charset val="204"/>
      </rPr>
      <t>м</t>
    </r>
  </si>
  <si>
    <r>
      <t>Кг/м</t>
    </r>
    <r>
      <rPr>
        <vertAlign val="superscript"/>
        <sz val="14"/>
        <color theme="1"/>
        <rFont val="Times New Roman"/>
        <family val="1"/>
        <charset val="204"/>
      </rPr>
      <t>3</t>
    </r>
  </si>
  <si>
    <r>
      <t>Ом∙мм</t>
    </r>
    <r>
      <rPr>
        <vertAlign val="superscript"/>
        <sz val="14"/>
        <color theme="1"/>
        <rFont val="Times New Roman"/>
        <family val="1"/>
        <charset val="204"/>
      </rPr>
      <t>2</t>
    </r>
    <r>
      <rPr>
        <sz val="14"/>
        <color theme="1"/>
        <rFont val="Times New Roman"/>
        <family val="1"/>
        <charset val="204"/>
      </rPr>
      <t>/м</t>
    </r>
  </si>
  <si>
    <r>
      <t>R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</si>
  <si>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t>X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</si>
  <si>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rPr>
        <b/>
        <sz val="12"/>
        <color rgb="FF006600"/>
        <rFont val="Bahnschrift"/>
        <family val="2"/>
        <charset val="204"/>
      </rPr>
      <t>Выборочное  Дробное число</t>
    </r>
    <r>
      <rPr>
        <b/>
        <sz val="14"/>
        <color rgb="FF006600"/>
        <rFont val="Bahnschrift"/>
        <family val="2"/>
        <charset val="204"/>
      </rPr>
      <t xml:space="preserve">
</t>
    </r>
    <r>
      <rPr>
        <b/>
        <sz val="28"/>
        <color rgb="FF006600"/>
        <rFont val="Bahnschrift"/>
        <family val="2"/>
        <charset val="204"/>
      </rPr>
      <t>ℝ</t>
    </r>
  </si>
  <si>
    <r>
      <rPr>
        <b/>
        <sz val="12"/>
        <color rgb="FF006600"/>
        <rFont val="Bahnschrift"/>
        <family val="2"/>
        <charset val="204"/>
      </rPr>
      <t>Выборочное значение по таблице</t>
    </r>
    <r>
      <rPr>
        <b/>
        <sz val="14"/>
        <color rgb="FF006600"/>
        <rFont val="Bahnschrift"/>
        <family val="2"/>
        <charset val="204"/>
      </rPr>
      <t xml:space="preserve">
</t>
    </r>
    <r>
      <rPr>
        <b/>
        <sz val="22"/>
        <color rgb="FF006600"/>
        <rFont val="fontello"/>
      </rPr>
      <t></t>
    </r>
  </si>
  <si>
    <r>
      <rPr>
        <b/>
        <sz val="12"/>
        <color rgb="FF006600"/>
        <rFont val="Bahnschrift"/>
        <family val="2"/>
        <charset val="204"/>
      </rPr>
      <t>Выборочное значение по таблице</t>
    </r>
    <r>
      <rPr>
        <b/>
        <sz val="14"/>
        <color rgb="FF006600"/>
        <rFont val="Bahnschrift"/>
        <family val="2"/>
        <charset val="204"/>
      </rPr>
      <t xml:space="preserve"> </t>
    </r>
    <r>
      <rPr>
        <b/>
        <sz val="22"/>
        <color rgb="FF006600"/>
        <rFont val="fontello"/>
      </rPr>
      <t></t>
    </r>
  </si>
  <si>
    <r>
      <t>d</t>
    </r>
    <r>
      <rPr>
        <i/>
        <vertAlign val="subscript"/>
        <sz val="36"/>
        <color theme="1"/>
        <rFont val="Times New Roman"/>
        <family val="1"/>
        <charset val="204"/>
      </rPr>
      <t>из</t>
    </r>
  </si>
  <si>
    <r>
      <t>d</t>
    </r>
    <r>
      <rPr>
        <i/>
        <vertAlign val="subscript"/>
        <sz val="36"/>
        <color theme="1"/>
        <rFont val="Times New Roman"/>
        <family val="1"/>
        <charset val="204"/>
      </rPr>
      <t>п</t>
    </r>
  </si>
  <si>
    <r>
      <t xml:space="preserve">Сечение одного проводника </t>
    </r>
    <r>
      <rPr>
        <i/>
        <sz val="12"/>
        <color theme="1"/>
        <rFont val="Times New Roman"/>
        <family val="1"/>
        <charset val="204"/>
      </rPr>
      <t>q</t>
    </r>
    <r>
      <rPr>
        <i/>
        <vertAlign val="subscript"/>
        <sz val="12"/>
        <color theme="1"/>
        <rFont val="Times New Roman"/>
        <family val="1"/>
        <charset val="204"/>
      </rPr>
      <t>эл</t>
    </r>
    <r>
      <rPr>
        <sz val="12"/>
        <color theme="1"/>
        <rFont val="Times New Roman"/>
        <family val="1"/>
        <charset val="204"/>
      </rPr>
      <t xml:space="preserve"> по таблице 4
равен площади сечения токопроводящей жилы</t>
    </r>
  </si>
  <si>
    <t>Витков</t>
  </si>
  <si>
    <r>
      <t>E</t>
    </r>
    <r>
      <rPr>
        <i/>
        <vertAlign val="subscript"/>
        <sz val="18"/>
        <color theme="1"/>
        <rFont val="Times New Roman"/>
        <family val="1"/>
        <charset val="204"/>
      </rPr>
      <t>ф</t>
    </r>
  </si>
  <si>
    <r>
      <t>E</t>
    </r>
    <r>
      <rPr>
        <i/>
        <vertAlign val="subscript"/>
        <sz val="18"/>
        <color theme="1"/>
        <rFont val="Times New Roman"/>
        <family val="1"/>
        <charset val="204"/>
      </rPr>
      <t>b</t>
    </r>
  </si>
  <si>
    <r>
      <t>Ф</t>
    </r>
    <r>
      <rPr>
        <i/>
        <vertAlign val="subscript"/>
        <sz val="18"/>
        <color theme="1"/>
        <rFont val="Times New Roman"/>
        <family val="1"/>
        <charset val="204"/>
      </rPr>
      <t>м</t>
    </r>
  </si>
  <si>
    <r>
      <t>l</t>
    </r>
    <r>
      <rPr>
        <i/>
        <vertAlign val="subscript"/>
        <sz val="18"/>
        <color theme="1"/>
        <rFont val="Times New Roman"/>
        <family val="1"/>
        <charset val="204"/>
      </rPr>
      <t>п</t>
    </r>
  </si>
  <si>
    <t xml:space="preserve"> градусы радианы</t>
  </si>
  <si>
    <r>
      <t>F</t>
    </r>
    <r>
      <rPr>
        <i/>
        <vertAlign val="subscript"/>
        <sz val="18"/>
        <color theme="1"/>
        <rFont val="Times New Roman"/>
        <family val="1"/>
        <charset val="204"/>
      </rPr>
      <t>П</t>
    </r>
  </si>
  <si>
    <r>
      <t>м</t>
    </r>
    <r>
      <rPr>
        <vertAlign val="superscript"/>
        <sz val="16"/>
        <color theme="1"/>
        <rFont val="Times New Roman"/>
        <family val="1"/>
        <charset val="204"/>
      </rPr>
      <t>3</t>
    </r>
  </si>
  <si>
    <t>Целое число</t>
  </si>
  <si>
    <r>
      <rPr>
        <b/>
        <sz val="11"/>
        <color rgb="FF006600"/>
        <rFont val="Bahnschrift"/>
        <family val="2"/>
        <charset val="204"/>
      </rPr>
      <t>Выборочное значение по таблице</t>
    </r>
    <r>
      <rPr>
        <b/>
        <sz val="14"/>
        <color rgb="FF006600"/>
        <rFont val="Bahnschrift"/>
        <family val="2"/>
        <charset val="204"/>
      </rPr>
      <t xml:space="preserve">
</t>
    </r>
    <r>
      <rPr>
        <b/>
        <sz val="16"/>
        <color rgb="FF006600"/>
        <rFont val="fontello"/>
      </rPr>
      <t></t>
    </r>
  </si>
  <si>
    <t xml:space="preserve"> градусы</t>
  </si>
  <si>
    <t>Исходные данные</t>
  </si>
  <si>
    <t>sinφ выводится из cosφ</t>
  </si>
  <si>
    <t>Константы и табличные значения для расчета</t>
  </si>
  <si>
    <r>
      <rPr>
        <b/>
        <sz val="11"/>
        <color rgb="FF006600"/>
        <rFont val="Bahnschrift"/>
        <family val="2"/>
        <charset val="204"/>
      </rPr>
      <t>Выборочное  Дробное число</t>
    </r>
    <r>
      <rPr>
        <b/>
        <sz val="14"/>
        <color rgb="FF006600"/>
        <rFont val="Bahnschrift"/>
        <family val="2"/>
        <charset val="204"/>
      </rPr>
      <t xml:space="preserve">
</t>
    </r>
    <r>
      <rPr>
        <b/>
        <sz val="16"/>
        <color rgb="FF006600"/>
        <rFont val="Bahnschrift"/>
        <family val="2"/>
        <charset val="204"/>
      </rPr>
      <t>ℝ</t>
    </r>
  </si>
  <si>
    <r>
      <t>K</t>
    </r>
    <r>
      <rPr>
        <i/>
        <vertAlign val="subscript"/>
        <sz val="18"/>
        <color theme="1"/>
        <rFont val="Times New Roman"/>
        <family val="1"/>
        <charset val="204"/>
      </rPr>
      <t>об</t>
    </r>
  </si>
  <si>
    <t>Наименование шага y1</t>
  </si>
  <si>
    <t>Наименование шага y2</t>
  </si>
  <si>
    <t>Наименование шага yk</t>
  </si>
  <si>
    <t>f</t>
  </si>
  <si>
    <t>число пар полюсов 2p</t>
  </si>
  <si>
    <t>Наименование шага y</t>
  </si>
  <si>
    <t>Длина паза ротора</t>
  </si>
  <si>
    <t>Диаметр ротора</t>
  </si>
  <si>
    <t>Наименование исходнаых данных
двигателя типа ДПМ</t>
  </si>
  <si>
    <t>a</t>
  </si>
  <si>
    <t>Число парралельных ветвей в волновой обмотке
равно числу главных полюсов на статоре</t>
  </si>
  <si>
    <t>N</t>
  </si>
  <si>
    <r>
      <t>E</t>
    </r>
    <r>
      <rPr>
        <i/>
        <vertAlign val="subscript"/>
        <sz val="28"/>
        <color theme="1"/>
        <rFont val="Times New Roman"/>
        <family val="1"/>
        <charset val="204"/>
      </rPr>
      <t>a</t>
    </r>
  </si>
  <si>
    <t>ЭДС сердечника якоря</t>
  </si>
  <si>
    <r>
      <t>P</t>
    </r>
    <r>
      <rPr>
        <i/>
        <vertAlign val="subscript"/>
        <sz val="28"/>
        <color theme="1"/>
        <rFont val="Times New Roman"/>
        <family val="1"/>
        <charset val="204"/>
      </rPr>
      <t>1</t>
    </r>
  </si>
  <si>
    <r>
      <t>D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</si>
  <si>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t>Число проводников в пазах
сердечника ротора</t>
  </si>
  <si>
    <t>p</t>
  </si>
  <si>
    <r>
      <t>E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</si>
  <si>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t>Δt</t>
  </si>
  <si>
    <r>
      <t>I</t>
    </r>
    <r>
      <rPr>
        <i/>
        <vertAlign val="subscript"/>
        <sz val="28"/>
        <color theme="1"/>
        <rFont val="Times New Roman"/>
        <family val="1"/>
        <charset val="204"/>
      </rPr>
      <t>a</t>
    </r>
  </si>
  <si>
    <t>K = Z = S</t>
  </si>
  <si>
    <t>K</t>
  </si>
  <si>
    <r>
      <t>W</t>
    </r>
    <r>
      <rPr>
        <i/>
        <vertAlign val="subscript"/>
        <sz val="28"/>
        <color theme="1"/>
        <rFont val="Times New Roman"/>
        <family val="1"/>
        <charset val="204"/>
      </rPr>
      <t>s</t>
    </r>
  </si>
  <si>
    <r>
      <t>P</t>
    </r>
    <r>
      <rPr>
        <b/>
        <vertAlign val="subscript"/>
        <sz val="24"/>
        <color rgb="FF006600"/>
        <rFont val="Times New Roman"/>
        <family val="1"/>
        <charset val="204"/>
      </rPr>
      <t>1</t>
    </r>
  </si>
  <si>
    <t>A</t>
  </si>
  <si>
    <t>Величина тока из сети</t>
  </si>
  <si>
    <t>длина в передней и задней части лобовых обмоток</t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</si>
  <si>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</si>
  <si>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t>длина пазовой части витка lп = la</t>
  </si>
  <si>
    <r>
      <t>l</t>
    </r>
    <r>
      <rPr>
        <i/>
        <vertAlign val="subscript"/>
        <sz val="36"/>
        <color theme="1"/>
        <rFont val="Times New Roman"/>
        <family val="1"/>
        <charset val="204"/>
      </rPr>
      <t>п</t>
    </r>
  </si>
  <si>
    <r>
      <t>l</t>
    </r>
    <r>
      <rPr>
        <i/>
        <vertAlign val="subscript"/>
        <sz val="36"/>
        <color theme="1"/>
        <rFont val="Times New Roman"/>
        <family val="1"/>
        <charset val="204"/>
      </rPr>
      <t>o</t>
    </r>
  </si>
  <si>
    <t>Секунды</t>
  </si>
  <si>
    <r>
      <t>E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</si>
  <si>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r>
      <t>W</t>
    </r>
    <r>
      <rPr>
        <b/>
        <vertAlign val="subscript"/>
        <sz val="24"/>
        <color rgb="FF006600"/>
        <rFont val="Times New Roman"/>
        <family val="1"/>
        <charset val="204"/>
      </rPr>
      <t>s</t>
    </r>
  </si>
  <si>
    <r>
      <t>E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</si>
  <si>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E</t>
    </r>
    <r>
      <rPr>
        <i/>
        <vertAlign val="subscript"/>
        <sz val="28"/>
        <color theme="1"/>
        <rFont val="Times New Roman"/>
        <family val="1"/>
        <charset val="204"/>
      </rPr>
      <t>s</t>
    </r>
  </si>
  <si>
    <r>
      <t xml:space="preserve">ЭДС </t>
    </r>
    <r>
      <rPr>
        <sz val="20"/>
        <color theme="1"/>
        <rFont val="Times New Roman"/>
        <family val="1"/>
        <charset val="204"/>
      </rPr>
      <t>E</t>
    </r>
    <r>
      <rPr>
        <vertAlign val="subscript"/>
        <sz val="20"/>
        <color theme="1"/>
        <rFont val="Times New Roman"/>
        <family val="1"/>
        <charset val="204"/>
      </rPr>
      <t>s</t>
    </r>
  </si>
  <si>
    <r>
      <t>С</t>
    </r>
    <r>
      <rPr>
        <i/>
        <vertAlign val="subscript"/>
        <sz val="28"/>
        <color theme="1"/>
        <rFont val="Times New Roman"/>
        <family val="1"/>
        <charset val="204"/>
      </rPr>
      <t>E</t>
    </r>
  </si>
  <si>
    <r>
      <t>A/мм</t>
    </r>
    <r>
      <rPr>
        <vertAlign val="superscript"/>
        <sz val="22"/>
        <color theme="1"/>
        <rFont val="Times New Roman"/>
        <family val="1"/>
        <charset val="204"/>
      </rPr>
      <t>2</t>
    </r>
  </si>
  <si>
    <r>
      <t>I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</si>
  <si>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r>
      <t>n</t>
    </r>
    <r>
      <rPr>
        <b/>
        <vertAlign val="subscript"/>
        <sz val="24"/>
        <color rgb="FF006600"/>
        <rFont val="Times New Roman"/>
        <family val="1"/>
        <charset val="204"/>
      </rPr>
      <t xml:space="preserve">н </t>
    </r>
    <r>
      <rPr>
        <b/>
        <sz val="24"/>
        <color rgb="FF006600"/>
        <rFont val="Times New Roman"/>
        <family val="1"/>
        <charset val="204"/>
      </rPr>
      <t>= n</t>
    </r>
  </si>
  <si>
    <r>
      <t>l</t>
    </r>
    <r>
      <rPr>
        <b/>
        <vertAlign val="subscript"/>
        <sz val="24"/>
        <color rgb="FF006600"/>
        <rFont val="Times New Roman"/>
        <family val="1"/>
        <charset val="204"/>
      </rPr>
      <t>o</t>
    </r>
  </si>
  <si>
    <r>
      <t>i</t>
    </r>
    <r>
      <rPr>
        <i/>
        <vertAlign val="subscript"/>
        <sz val="28"/>
        <color theme="1"/>
        <rFont val="Times New Roman"/>
        <family val="1"/>
        <charset val="204"/>
      </rPr>
      <t>a</t>
    </r>
  </si>
  <si>
    <r>
      <t>R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</si>
  <si>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r>
      <t>R</t>
    </r>
    <r>
      <rPr>
        <i/>
        <vertAlign val="subscript"/>
        <sz val="24"/>
        <color theme="1"/>
        <rFont val="Times New Roman"/>
        <family val="1"/>
        <charset val="204"/>
      </rPr>
      <t>a</t>
    </r>
  </si>
  <si>
    <r>
      <t>R</t>
    </r>
    <r>
      <rPr>
        <i/>
        <vertAlign val="subscript"/>
        <sz val="28"/>
        <color theme="1"/>
        <rFont val="Times New Roman"/>
        <family val="1"/>
        <charset val="204"/>
      </rPr>
      <t>a</t>
    </r>
  </si>
  <si>
    <r>
      <t>F</t>
    </r>
    <r>
      <rPr>
        <i/>
        <vertAlign val="subscript"/>
        <sz val="28"/>
        <color theme="1"/>
        <rFont val="Times New Roman"/>
        <family val="1"/>
        <charset val="204"/>
      </rPr>
      <t>п</t>
    </r>
  </si>
  <si>
    <r>
      <t>i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</si>
  <si>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r>
      <t>I</t>
    </r>
    <r>
      <rPr>
        <i/>
        <vertAlign val="subscript"/>
        <sz val="24"/>
        <color theme="1"/>
        <rFont val="Times New Roman"/>
        <family val="1"/>
        <charset val="204"/>
      </rPr>
      <t>ап</t>
    </r>
  </si>
  <si>
    <t>м</t>
  </si>
  <si>
    <r>
      <t>I</t>
    </r>
    <r>
      <rPr>
        <b/>
        <vertAlign val="subscript"/>
        <sz val="24"/>
        <color rgb="FF006600"/>
        <rFont val="Times New Roman"/>
        <family val="1"/>
        <charset val="204"/>
      </rPr>
      <t>aп</t>
    </r>
  </si>
  <si>
    <t>Н ∙ м</t>
  </si>
  <si>
    <r>
      <t>m</t>
    </r>
    <r>
      <rPr>
        <i/>
        <vertAlign val="subscript"/>
        <sz val="24"/>
        <color theme="1"/>
        <rFont val="Times New Roman"/>
        <family val="1"/>
        <charset val="204"/>
      </rPr>
      <t>м</t>
    </r>
  </si>
  <si>
    <r>
      <t>ω</t>
    </r>
    <r>
      <rPr>
        <i/>
        <vertAlign val="subscript"/>
        <sz val="28"/>
        <color theme="1"/>
        <rFont val="Times New Roman"/>
        <family val="1"/>
        <charset val="204"/>
      </rPr>
      <t>Н</t>
    </r>
  </si>
  <si>
    <r>
      <t>M</t>
    </r>
    <r>
      <rPr>
        <i/>
        <vertAlign val="subscript"/>
        <sz val="24"/>
        <color theme="1"/>
        <rFont val="Times New Roman"/>
        <family val="1"/>
        <charset val="204"/>
      </rPr>
      <t>н</t>
    </r>
  </si>
  <si>
    <r>
      <t>M</t>
    </r>
    <r>
      <rPr>
        <i/>
        <vertAlign val="subscript"/>
        <sz val="24"/>
        <color theme="1"/>
        <rFont val="Times New Roman"/>
        <family val="1"/>
        <charset val="204"/>
      </rPr>
      <t>п</t>
    </r>
  </si>
  <si>
    <r>
      <t>F</t>
    </r>
    <r>
      <rPr>
        <b/>
        <vertAlign val="subscript"/>
        <sz val="24"/>
        <color rgb="FF006600"/>
        <rFont val="Times New Roman"/>
        <family val="1"/>
        <charset val="204"/>
      </rPr>
      <t>a</t>
    </r>
  </si>
  <si>
    <t>V</t>
  </si>
  <si>
    <t>Температура нагрева обмотки</t>
  </si>
  <si>
    <t>Номинальнй момент</t>
  </si>
  <si>
    <t>Пусковой момент</t>
  </si>
  <si>
    <t>°C</t>
  </si>
  <si>
    <r>
      <t>м</t>
    </r>
    <r>
      <rPr>
        <vertAlign val="superscript"/>
        <sz val="24"/>
        <color theme="1"/>
        <rFont val="Times New Roman"/>
        <family val="1"/>
        <charset val="204"/>
      </rPr>
      <t>2</t>
    </r>
  </si>
  <si>
    <t>поперечное сечение
токопроводящей жилы</t>
  </si>
  <si>
    <t>Масса меди в двигателе</t>
  </si>
  <si>
    <t>Эти величины одинаково обозначаются, но по факту они не равны</t>
  </si>
  <si>
    <t>Данная формула расчета активного
сопротивления которая выводится
из уровнения она не задествована</t>
  </si>
  <si>
    <t>В расчете используется
величина активного сопротивления рассчитанная
по данной формуле</t>
  </si>
  <si>
    <t>угловая скорость</t>
  </si>
  <si>
    <r>
      <t>M</t>
    </r>
    <r>
      <rPr>
        <b/>
        <vertAlign val="subscript"/>
        <sz val="24"/>
        <color rgb="FF006600"/>
        <rFont val="Times New Roman"/>
        <family val="1"/>
        <charset val="204"/>
      </rPr>
      <t>п</t>
    </r>
  </si>
  <si>
    <r>
      <t>M</t>
    </r>
    <r>
      <rPr>
        <b/>
        <vertAlign val="subscript"/>
        <sz val="24"/>
        <color rgb="FF006600"/>
        <rFont val="Times New Roman"/>
        <family val="1"/>
        <charset val="204"/>
      </rPr>
      <t>н</t>
    </r>
  </si>
  <si>
    <r>
      <t>M</t>
    </r>
    <r>
      <rPr>
        <i/>
        <vertAlign val="subscript"/>
        <sz val="24"/>
        <color theme="1"/>
        <rFont val="Times New Roman"/>
        <family val="1"/>
        <charset val="204"/>
      </rPr>
      <t>КРАТ</t>
    </r>
  </si>
  <si>
    <r>
      <t>J</t>
    </r>
    <r>
      <rPr>
        <i/>
        <vertAlign val="subscript"/>
        <sz val="24"/>
        <color theme="1"/>
        <rFont val="Times New Roman"/>
        <family val="1"/>
        <charset val="204"/>
      </rPr>
      <t>П</t>
    </r>
  </si>
  <si>
    <r>
      <t xml:space="preserve">Неизвестное
значение
</t>
    </r>
    <r>
      <rPr>
        <b/>
        <sz val="48"/>
        <color rgb="FF006600"/>
        <rFont val="Bahnschrift"/>
        <family val="2"/>
        <charset val="204"/>
      </rPr>
      <t>?</t>
    </r>
  </si>
  <si>
    <t>Рисунок 8,1 - Схема замещения
цепи обмотки якоря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</si>
</sst>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"/>
    <numFmt numFmtId="166" formatCode="0.000"/>
    <numFmt numFmtId="167" formatCode="0.0000"/>
    <numFmt numFmtId="168" formatCode="0.000000"/>
    <numFmt numFmtId="169" formatCode="0.0000000000"/>
    <numFmt numFmtId="170" formatCode="#,##0.00000000000"/>
    <numFmt numFmtId="171" formatCode="#,##0.000000000"/>
    <numFmt numFmtId="172" formatCode="0.000000000"/>
  </numFmts>
  <fonts count="77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vertAlign val="subscript"/>
      <sz val="16"/>
      <color theme="1"/>
      <name val="Times New Roman"/>
      <family val="1"/>
      <charset val="204"/>
    </font>
    <font>
      <vertAlign val="superscript"/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6"/>
      <color rgb="FF0066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b/>
      <u/>
      <sz val="11"/>
      <color rgb="FF006600"/>
      <name val="Calibri"/>
      <family val="2"/>
      <charset val="204"/>
      <scheme val="minor"/>
    </font>
    <font>
      <sz val="28"/>
      <color rgb="FF800080"/>
      <name val="fontello"/>
    </font>
    <font>
      <sz val="18"/>
      <color theme="1"/>
      <name val="Bahnschrift"/>
      <family val="2"/>
      <charset val="204"/>
    </font>
    <font>
      <b/>
      <sz val="24"/>
      <color rgb="FF006600"/>
      <name val="Times New Roman"/>
      <family val="1"/>
      <charset val="204"/>
    </font>
    <font>
      <sz val="16"/>
      <color theme="1"/>
      <name val="Bahnschrift"/>
      <family val="2"/>
      <charset val="204"/>
    </font>
    <font>
      <i/>
      <sz val="16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30"/>
      <color theme="1"/>
      <name val="Times New Roman"/>
      <family val="1"/>
      <charset val="204"/>
    </font>
    <font>
      <sz val="11"/>
      <color rgb="FF333333"/>
      <name val="Arial"/>
      <family val="2"/>
      <charset val="204"/>
    </font>
    <font>
      <sz val="28"/>
      <color rgb="FF333333"/>
      <name val="Arial"/>
      <family val="2"/>
      <charset val="204"/>
    </font>
    <font>
      <sz val="26"/>
      <color theme="1"/>
      <name val="Times New Roman"/>
      <family val="1"/>
      <charset val="204"/>
    </font>
    <font>
      <i/>
      <sz val="26"/>
      <color theme="1"/>
      <name val="Times New Roman"/>
      <family val="1"/>
      <charset val="204"/>
    </font>
    <font>
      <i/>
      <vertAlign val="subscript"/>
      <sz val="26"/>
      <color theme="1"/>
      <name val="Times New Roman"/>
      <family val="1"/>
      <charset val="204"/>
    </font>
    <font>
      <b/>
      <sz val="18"/>
      <color rgb="FF006600"/>
      <name val="Bahnschrift"/>
      <family val="2"/>
      <charset val="204"/>
    </font>
    <font>
      <b/>
      <sz val="48"/>
      <color rgb="FF006600"/>
      <name val="Bahnschrift"/>
      <family val="2"/>
      <charset val="204"/>
    </font>
    <font>
      <b/>
      <sz val="36"/>
      <color rgb="FF006600"/>
      <name val="fontello"/>
    </font>
    <font>
      <sz val="48"/>
      <color rgb="FF800080"/>
      <name val="fontello"/>
    </font>
    <font>
      <sz val="48"/>
      <color rgb="FF333333"/>
      <name val="Arial"/>
      <family val="2"/>
      <charset val="204"/>
    </font>
    <font>
      <i/>
      <sz val="20"/>
      <color theme="1"/>
      <name val="Times New Roman"/>
      <family val="1"/>
      <charset val="204"/>
    </font>
    <font>
      <i/>
      <vertAlign val="subscript"/>
      <sz val="20"/>
      <color theme="1"/>
      <name val="Times New Roman"/>
      <family val="1"/>
      <charset val="204"/>
    </font>
    <font>
      <i/>
      <sz val="28"/>
      <color theme="1"/>
      <name val="Times New Roman"/>
      <family val="1"/>
      <charset val="204"/>
    </font>
    <font>
      <i/>
      <vertAlign val="subscript"/>
      <sz val="28"/>
      <color theme="1"/>
      <name val="Times New Roman"/>
      <family val="1"/>
      <charset val="204"/>
    </font>
    <font>
      <b/>
      <sz val="22"/>
      <color rgb="FF006600"/>
      <name val="Bahnschrift"/>
      <family val="2"/>
      <charset val="204"/>
    </font>
    <font>
      <b/>
      <vertAlign val="subscript"/>
      <sz val="24"/>
      <color rgb="FF006600"/>
      <name val="Times New Roman"/>
      <family val="1"/>
      <charset val="204"/>
    </font>
    <font>
      <b/>
      <i/>
      <sz val="24"/>
      <color rgb="FF006600"/>
      <name val="Times New Roman"/>
      <family val="1"/>
      <charset val="204"/>
    </font>
    <font>
      <b/>
      <i/>
      <vertAlign val="subscript"/>
      <sz val="24"/>
      <color rgb="FF0066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24"/>
      <color theme="1"/>
      <name val="Times New Roman"/>
      <family val="1"/>
      <charset val="204"/>
    </font>
    <font>
      <sz val="36"/>
      <color theme="1"/>
      <name val="Bahnschrift"/>
      <family val="2"/>
      <charset val="204"/>
    </font>
    <font>
      <vertAlign val="subscript"/>
      <sz val="22"/>
      <color theme="1"/>
      <name val="Times New Roman"/>
      <family val="1"/>
      <charset val="204"/>
    </font>
    <font>
      <i/>
      <sz val="36"/>
      <color theme="1"/>
      <name val="Times New Roman"/>
      <family val="1"/>
      <charset val="204"/>
    </font>
    <font>
      <i/>
      <vertAlign val="subscript"/>
      <sz val="36"/>
      <color theme="1"/>
      <name val="Times New Roman"/>
      <family val="1"/>
      <charset val="204"/>
    </font>
    <font>
      <vertAlign val="superscript"/>
      <sz val="24"/>
      <color theme="1"/>
      <name val="Times New Roman"/>
      <family val="1"/>
      <charset val="204"/>
    </font>
    <font>
      <i/>
      <sz val="18"/>
      <color theme="1"/>
      <name val="Times New Roman"/>
      <family val="1"/>
      <charset val="204"/>
    </font>
    <font>
      <sz val="28"/>
      <color theme="1"/>
      <name val="Times New Roman"/>
      <family val="1"/>
      <charset val="204"/>
    </font>
    <font>
      <vertAlign val="superscript"/>
      <sz val="28"/>
      <color theme="1"/>
      <name val="Times New Roman"/>
      <family val="1"/>
      <charset val="204"/>
    </font>
    <font>
      <i/>
      <vertAlign val="subscript"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name val="Times New Roman"/>
      <family val="1"/>
      <charset val="204"/>
    </font>
    <font>
      <i/>
      <sz val="24"/>
      <color theme="1"/>
      <name val="Times New Roman"/>
      <family val="1"/>
      <charset val="204"/>
    </font>
    <font>
      <i/>
      <vertAlign val="subscript"/>
      <sz val="24"/>
      <color theme="1"/>
      <name val="Times New Roman"/>
      <family val="1"/>
      <charset val="204"/>
    </font>
    <font>
      <i/>
      <vertAlign val="subscript"/>
      <sz val="16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Bahnschrift"/>
      <family val="2"/>
      <charset val="204"/>
    </font>
    <font>
      <b/>
      <sz val="11"/>
      <color rgb="FF006600"/>
      <name val="Bahnschrift"/>
      <family val="2"/>
      <charset val="204"/>
    </font>
    <font>
      <sz val="16"/>
      <color rgb="FF800080"/>
      <name val="fontello"/>
    </font>
    <font>
      <sz val="16"/>
      <color rgb="FF333333"/>
      <name val="Arial"/>
      <family val="2"/>
      <charset val="204"/>
    </font>
    <font>
      <b/>
      <u/>
      <sz val="12"/>
      <color rgb="FF006600"/>
      <name val="Calibri"/>
      <family val="2"/>
      <charset val="204"/>
      <scheme val="minor"/>
    </font>
    <font>
      <sz val="14"/>
      <color theme="1"/>
      <name val="Bahnschrift"/>
      <family val="2"/>
      <charset val="204"/>
    </font>
    <font>
      <b/>
      <sz val="14"/>
      <color rgb="FF006600"/>
      <name val="Bahnschrift"/>
      <family val="2"/>
      <charset val="204"/>
    </font>
    <font>
      <b/>
      <sz val="28"/>
      <color rgb="FF006600"/>
      <name val="Bahnschrift"/>
      <family val="2"/>
      <charset val="204"/>
    </font>
    <font>
      <b/>
      <sz val="22"/>
      <color rgb="FF006600"/>
      <name val="fontello"/>
    </font>
    <font>
      <i/>
      <sz val="12"/>
      <color theme="1"/>
      <name val="Times New Roman"/>
      <family val="1"/>
      <charset val="204"/>
    </font>
    <font>
      <i/>
      <vertAlign val="subscript"/>
      <sz val="12"/>
      <color theme="1"/>
      <name val="Times New Roman"/>
      <family val="1"/>
      <charset val="204"/>
    </font>
    <font>
      <sz val="18"/>
      <color rgb="FF800080"/>
      <name val="fontello"/>
    </font>
    <font>
      <sz val="18"/>
      <color rgb="FF333333"/>
      <name val="Arial"/>
      <family val="2"/>
      <charset val="204"/>
    </font>
    <font>
      <vertAlign val="superscript"/>
      <sz val="14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b/>
      <sz val="12"/>
      <color rgb="FF006600"/>
      <name val="Bahnschrift"/>
      <family val="2"/>
      <charset val="204"/>
    </font>
    <font>
      <sz val="12"/>
      <color theme="1"/>
      <name val="Bahnschrift"/>
      <family val="2"/>
      <charset val="204"/>
    </font>
    <font>
      <b/>
      <sz val="16"/>
      <color rgb="FF006600"/>
      <name val="fontello"/>
    </font>
    <font>
      <b/>
      <sz val="16"/>
      <color rgb="FF006600"/>
      <name val="Bahnschrift"/>
      <family val="2"/>
      <charset val="204"/>
    </font>
    <font>
      <vertAlign val="subscript"/>
      <sz val="20"/>
      <color theme="1"/>
      <name val="Times New Roman"/>
      <family val="1"/>
      <charset val="204"/>
    </font>
    <font>
      <vertAlign val="superscript"/>
      <sz val="22"/>
      <color theme="1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gray0625">
        <bgColor theme="0" tint="-0.14996795556505021"/>
      </patternFill>
    </fill>
    <fill>
      <patternFill patternType="lightUp">
        <bgColor rgb="FFFFFF00"/>
      </patternFill>
    </fill>
    <fill>
      <gradientFill>
        <stop position="0">
          <color rgb="FFFFC000"/>
        </stop>
        <stop position="1">
          <color rgb="FFFF0000"/>
        </stop>
      </gradientFill>
    </fill>
    <fill>
      <gradientFill degree="180">
        <stop position="0">
          <color rgb="FF99FF99"/>
        </stop>
        <stop position="1">
          <color rgb="FF92D050"/>
        </stop>
      </gradientFill>
    </fill>
    <fill>
      <patternFill patternType="solid">
        <fgColor rgb="FFFFFF00"/>
        <bgColor indexed="64"/>
      </patternFill>
    </fill>
    <fill>
      <gradientFill degree="90">
        <stop position="0">
          <color rgb="FF00B0F0"/>
        </stop>
        <stop position="1">
          <color rgb="FF00FFCC"/>
        </stop>
      </gradientFill>
    </fill>
    <fill>
      <gradientFill degree="45">
        <stop position="0">
          <color theme="0" tint="-0.34900967436750391"/>
        </stop>
        <stop position="1">
          <color theme="2"/>
        </stop>
      </gradientFill>
    </fill>
    <fill>
      <patternFill patternType="solid">
        <fgColor rgb="FF7BF1EE"/>
        <bgColor indexed="64"/>
      </patternFill>
    </fill>
    <fill>
      <gradientFill degree="180">
        <stop position="0">
          <color rgb="FFFFFF00"/>
        </stop>
        <stop position="1">
          <color rgb="FFFFC000"/>
        </stop>
      </gradientFill>
    </fill>
    <fill>
      <patternFill patternType="solid">
        <fgColor rgb="FF92D050"/>
        <bgColor indexed="64"/>
      </patternFill>
    </fill>
    <fill>
      <patternFill patternType="solid">
        <fgColor rgb="FF00FFCC"/>
        <bgColor indexed="64"/>
      </patternFill>
    </fill>
    <fill>
      <patternFill patternType="lightGray">
        <bgColor rgb="FF66FFCC"/>
      </patternFill>
    </fill>
    <fill>
      <patternFill patternType="gray0625">
        <bgColor rgb="FFFFFF00"/>
      </patternFill>
    </fill>
  </fills>
  <borders count="8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ont="0" applyFill="0" applyBorder="0" applyAlignment="0" applyProtection="0"/>
  </cellStyleXfs>
  <cellXfs count="938">
    <xf numFmtId="0" fontId="0" fillId="0" borderId="0" xfId="0"/>
    <xf numFmtId="0" fontId="2" fillId="0" borderId="0" xfId="0" applyFont="1" applyAlignment="1">
      <alignment vertical="center"/>
    </xf>
    <xf numFmtId="164" fontId="6" fillId="2" borderId="4" xfId="1" applyNumberFormat="1" applyFont="1" applyFill="1" applyBorder="1" applyAlignment="1">
      <alignment vertical="center" wrapText="1"/>
    </xf>
    <xf numFmtId="164" fontId="6" fillId="2" borderId="10" xfId="1" applyNumberFormat="1" applyFont="1" applyFill="1" applyBorder="1" applyAlignment="1">
      <alignment vertical="center" wrapText="1"/>
    </xf>
    <xf numFmtId="164" fontId="6" fillId="2" borderId="6" xfId="1" applyNumberFormat="1" applyFont="1" applyFill="1" applyBorder="1" applyAlignment="1">
      <alignment vertical="center" wrapText="1"/>
    </xf>
    <xf numFmtId="164" fontId="6" fillId="2" borderId="9" xfId="1" applyNumberFormat="1" applyFont="1" applyFill="1" applyBorder="1" applyAlignment="1">
      <alignment vertical="center" wrapText="1"/>
    </xf>
    <xf numFmtId="164" fontId="6" fillId="2" borderId="0" xfId="1" applyNumberFormat="1" applyFont="1" applyFill="1" applyBorder="1" applyAlignment="1">
      <alignment vertical="center" wrapText="1"/>
    </xf>
    <xf numFmtId="164" fontId="6" fillId="2" borderId="3" xfId="1" applyNumberFormat="1" applyFont="1" applyFill="1" applyBorder="1" applyAlignment="1">
      <alignment vertical="center" wrapText="1"/>
    </xf>
    <xf numFmtId="164" fontId="6" fillId="2" borderId="8" xfId="1" applyNumberFormat="1" applyFont="1" applyFill="1" applyBorder="1" applyAlignment="1">
      <alignment vertical="center" wrapText="1"/>
    </xf>
    <xf numFmtId="164" fontId="6" fillId="2" borderId="2" xfId="1" applyNumberFormat="1" applyFont="1" applyFill="1" applyBorder="1" applyAlignment="1">
      <alignment vertical="center" wrapText="1"/>
    </xf>
    <xf numFmtId="164" fontId="6" fillId="2" borderId="7" xfId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1" fillId="6" borderId="1" xfId="1" applyFont="1" applyFill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164" fontId="6" fillId="5" borderId="14" xfId="1" applyNumberFormat="1" applyFont="1" applyFill="1" applyBorder="1" applyAlignment="1">
      <alignment vertical="center" wrapText="1"/>
    </xf>
    <xf numFmtId="164" fontId="17" fillId="2" borderId="4" xfId="1" applyNumberFormat="1" applyFont="1" applyFill="1" applyBorder="1" applyAlignment="1">
      <alignment vertical="center" wrapText="1"/>
    </xf>
    <xf numFmtId="164" fontId="17" fillId="2" borderId="10" xfId="1" applyNumberFormat="1" applyFont="1" applyFill="1" applyBorder="1" applyAlignment="1">
      <alignment vertical="center" wrapText="1"/>
    </xf>
    <xf numFmtId="164" fontId="17" fillId="2" borderId="6" xfId="1" applyNumberFormat="1" applyFont="1" applyFill="1" applyBorder="1" applyAlignment="1">
      <alignment vertical="center" wrapText="1"/>
    </xf>
    <xf numFmtId="164" fontId="17" fillId="2" borderId="9" xfId="1" applyNumberFormat="1" applyFont="1" applyFill="1" applyBorder="1" applyAlignment="1">
      <alignment vertical="center" wrapText="1"/>
    </xf>
    <xf numFmtId="164" fontId="17" fillId="2" borderId="0" xfId="1" applyNumberFormat="1" applyFont="1" applyFill="1" applyBorder="1" applyAlignment="1">
      <alignment vertical="center" wrapText="1"/>
    </xf>
    <xf numFmtId="164" fontId="17" fillId="2" borderId="3" xfId="1" applyNumberFormat="1" applyFont="1" applyFill="1" applyBorder="1" applyAlignment="1">
      <alignment vertical="center" wrapText="1"/>
    </xf>
    <xf numFmtId="164" fontId="17" fillId="2" borderId="8" xfId="1" applyNumberFormat="1" applyFont="1" applyFill="1" applyBorder="1" applyAlignment="1">
      <alignment vertical="center" wrapText="1"/>
    </xf>
    <xf numFmtId="164" fontId="17" fillId="2" borderId="2" xfId="1" applyNumberFormat="1" applyFont="1" applyFill="1" applyBorder="1" applyAlignment="1">
      <alignment vertical="center" wrapText="1"/>
    </xf>
    <xf numFmtId="164" fontId="17" fillId="2" borderId="7" xfId="1" applyNumberFormat="1" applyFont="1" applyFill="1" applyBorder="1" applyAlignment="1">
      <alignment vertical="center" wrapText="1"/>
    </xf>
    <xf numFmtId="0" fontId="1" fillId="10" borderId="1" xfId="0" applyFont="1" applyFill="1" applyBorder="1" applyAlignment="1">
      <alignment horizontal="left" vertical="center" wrapText="1"/>
    </xf>
    <xf numFmtId="164" fontId="18" fillId="0" borderId="0" xfId="0" applyNumberFormat="1" applyFont="1"/>
    <xf numFmtId="1" fontId="18" fillId="0" borderId="0" xfId="0" applyNumberFormat="1" applyFont="1"/>
    <xf numFmtId="0" fontId="19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1" fillId="6" borderId="1" xfId="1" applyFont="1" applyFill="1" applyBorder="1" applyAlignment="1">
      <alignment horizontal="center" vertical="top"/>
    </xf>
    <xf numFmtId="0" fontId="11" fillId="6" borderId="1" xfId="1" applyFont="1" applyFill="1" applyBorder="1" applyAlignment="1">
      <alignment vertical="center"/>
    </xf>
    <xf numFmtId="0" fontId="11" fillId="6" borderId="1" xfId="1" applyFont="1" applyFill="1" applyBorder="1" applyAlignment="1">
      <alignment horizontal="left" vertical="top"/>
    </xf>
    <xf numFmtId="164" fontId="18" fillId="0" borderId="0" xfId="0" applyNumberFormat="1" applyFont="1" applyAlignment="1"/>
    <xf numFmtId="164" fontId="10" fillId="8" borderId="11" xfId="1" applyNumberFormat="1" applyFont="1" applyFill="1" applyBorder="1" applyAlignment="1">
      <alignment vertical="center" wrapText="1"/>
    </xf>
    <xf numFmtId="164" fontId="10" fillId="8" borderId="1" xfId="1" applyNumberFormat="1" applyFont="1" applyFill="1" applyBorder="1" applyAlignment="1">
      <alignment vertical="center" wrapText="1"/>
    </xf>
    <xf numFmtId="0" fontId="2" fillId="3" borderId="11" xfId="0" applyFont="1" applyFill="1" applyBorder="1" applyAlignment="1">
      <alignment vertical="center"/>
    </xf>
    <xf numFmtId="0" fontId="2" fillId="3" borderId="18" xfId="0" applyFont="1" applyFill="1" applyBorder="1" applyAlignment="1">
      <alignment vertical="center"/>
    </xf>
    <xf numFmtId="2" fontId="13" fillId="5" borderId="24" xfId="1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27" xfId="0" applyFont="1" applyFill="1" applyBorder="1" applyAlignment="1">
      <alignment vertical="center"/>
    </xf>
    <xf numFmtId="0" fontId="1" fillId="3" borderId="30" xfId="0" applyFont="1" applyFill="1" applyBorder="1" applyAlignment="1">
      <alignment vertical="center"/>
    </xf>
    <xf numFmtId="0" fontId="1" fillId="3" borderId="29" xfId="0" applyFont="1" applyFill="1" applyBorder="1" applyAlignment="1">
      <alignment vertical="center"/>
    </xf>
    <xf numFmtId="164" fontId="16" fillId="9" borderId="1" xfId="0" applyNumberFormat="1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vertical="center"/>
    </xf>
    <xf numFmtId="0" fontId="2" fillId="0" borderId="0" xfId="0" applyFont="1"/>
    <xf numFmtId="164" fontId="17" fillId="2" borderId="38" xfId="1" applyNumberFormat="1" applyFont="1" applyFill="1" applyBorder="1" applyAlignment="1">
      <alignment vertical="center" wrapText="1"/>
    </xf>
    <xf numFmtId="164" fontId="17" fillId="2" borderId="39" xfId="1" applyNumberFormat="1" applyFont="1" applyFill="1" applyBorder="1" applyAlignment="1">
      <alignment vertical="center" wrapText="1"/>
    </xf>
    <xf numFmtId="164" fontId="17" fillId="2" borderId="40" xfId="1" applyNumberFormat="1" applyFont="1" applyFill="1" applyBorder="1" applyAlignment="1">
      <alignment vertical="center" wrapText="1"/>
    </xf>
    <xf numFmtId="164" fontId="6" fillId="7" borderId="1" xfId="1" applyNumberFormat="1" applyFont="1" applyFill="1" applyBorder="1" applyAlignment="1">
      <alignment horizontal="center" vertical="center" wrapText="1"/>
    </xf>
    <xf numFmtId="0" fontId="41" fillId="10" borderId="1" xfId="0" applyFont="1" applyFill="1" applyBorder="1" applyAlignment="1">
      <alignment horizontal="center" vertical="center" wrapText="1"/>
    </xf>
    <xf numFmtId="2" fontId="36" fillId="5" borderId="1" xfId="1" applyNumberFormat="1" applyFont="1" applyFill="1" applyBorder="1" applyAlignment="1">
      <alignment horizontal="center" vertical="center" wrapText="1"/>
    </xf>
    <xf numFmtId="2" fontId="13" fillId="5" borderId="13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164" fontId="17" fillId="2" borderId="12" xfId="1" applyNumberFormat="1" applyFont="1" applyFill="1" applyBorder="1" applyAlignment="1">
      <alignment vertical="center" wrapText="1"/>
    </xf>
    <xf numFmtId="164" fontId="17" fillId="2" borderId="14" xfId="1" applyNumberFormat="1" applyFont="1" applyFill="1" applyBorder="1" applyAlignment="1">
      <alignment vertical="center" wrapText="1"/>
    </xf>
    <xf numFmtId="164" fontId="10" fillId="5" borderId="14" xfId="1" applyNumberFormat="1" applyFont="1" applyFill="1" applyBorder="1" applyAlignment="1">
      <alignment vertical="center" wrapText="1"/>
    </xf>
    <xf numFmtId="164" fontId="17" fillId="2" borderId="11" xfId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vertical="center" wrapText="1"/>
    </xf>
    <xf numFmtId="164" fontId="55" fillId="2" borderId="56" xfId="1" applyNumberFormat="1" applyFont="1" applyFill="1" applyBorder="1" applyAlignment="1">
      <alignment vertical="center" wrapText="1"/>
    </xf>
    <xf numFmtId="164" fontId="55" fillId="2" borderId="30" xfId="1" applyNumberFormat="1" applyFont="1" applyFill="1" applyBorder="1" applyAlignment="1">
      <alignment vertical="center" wrapText="1"/>
    </xf>
    <xf numFmtId="164" fontId="55" fillId="2" borderId="0" xfId="1" applyNumberFormat="1" applyFont="1" applyFill="1" applyBorder="1" applyAlignment="1">
      <alignment vertical="center" wrapText="1"/>
    </xf>
    <xf numFmtId="164" fontId="55" fillId="2" borderId="34" xfId="1" applyNumberFormat="1" applyFont="1" applyFill="1" applyBorder="1" applyAlignment="1">
      <alignment vertical="center" wrapText="1"/>
    </xf>
    <xf numFmtId="0" fontId="7" fillId="3" borderId="61" xfId="0" applyFont="1" applyFill="1" applyBorder="1" applyAlignment="1">
      <alignment horizontal="center" vertical="center"/>
    </xf>
    <xf numFmtId="0" fontId="7" fillId="3" borderId="62" xfId="0" applyFont="1" applyFill="1" applyBorder="1" applyAlignment="1">
      <alignment horizontal="center" vertical="center"/>
    </xf>
    <xf numFmtId="164" fontId="10" fillId="8" borderId="36" xfId="1" applyNumberFormat="1" applyFont="1" applyFill="1" applyBorder="1" applyAlignment="1">
      <alignment vertical="center" wrapText="1"/>
    </xf>
    <xf numFmtId="164" fontId="55" fillId="2" borderId="33" xfId="1" applyNumberFormat="1" applyFont="1" applyFill="1" applyBorder="1" applyAlignment="1">
      <alignment vertical="center" wrapText="1"/>
    </xf>
    <xf numFmtId="164" fontId="55" fillId="2" borderId="28" xfId="1" applyNumberFormat="1" applyFont="1" applyFill="1" applyBorder="1" applyAlignment="1">
      <alignment vertical="center" wrapText="1"/>
    </xf>
    <xf numFmtId="0" fontId="7" fillId="3" borderId="23" xfId="0" applyFont="1" applyFill="1" applyBorder="1" applyAlignment="1">
      <alignment horizontal="center" vertical="center"/>
    </xf>
    <xf numFmtId="0" fontId="7" fillId="3" borderId="57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164" fontId="6" fillId="5" borderId="2" xfId="1" applyNumberFormat="1" applyFont="1" applyFill="1" applyBorder="1" applyAlignment="1">
      <alignment vertical="center" wrapText="1"/>
    </xf>
    <xf numFmtId="0" fontId="2" fillId="3" borderId="58" xfId="0" applyFont="1" applyFill="1" applyBorder="1" applyAlignment="1">
      <alignment horizontal="center" vertical="center"/>
    </xf>
    <xf numFmtId="164" fontId="6" fillId="5" borderId="59" xfId="1" applyNumberFormat="1" applyFont="1" applyFill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vertical="center"/>
    </xf>
    <xf numFmtId="0" fontId="1" fillId="3" borderId="28" xfId="0" applyFont="1" applyFill="1" applyBorder="1" applyAlignment="1">
      <alignment vertical="center"/>
    </xf>
    <xf numFmtId="0" fontId="58" fillId="6" borderId="58" xfId="1" applyFont="1" applyFill="1" applyBorder="1" applyAlignment="1">
      <alignment horizontal="center" vertical="center"/>
    </xf>
    <xf numFmtId="0" fontId="58" fillId="6" borderId="1" xfId="1" applyFont="1" applyFill="1" applyBorder="1" applyAlignment="1">
      <alignment vertical="center"/>
    </xf>
    <xf numFmtId="0" fontId="2" fillId="3" borderId="71" xfId="0" applyFont="1" applyFill="1" applyBorder="1" applyAlignment="1">
      <alignment vertical="center"/>
    </xf>
    <xf numFmtId="0" fontId="2" fillId="3" borderId="68" xfId="0" applyFont="1" applyFill="1" applyBorder="1" applyAlignment="1">
      <alignment vertical="center"/>
    </xf>
    <xf numFmtId="0" fontId="1" fillId="3" borderId="24" xfId="0" applyFont="1" applyFill="1" applyBorder="1" applyAlignment="1">
      <alignment vertical="center"/>
    </xf>
    <xf numFmtId="164" fontId="6" fillId="8" borderId="26" xfId="1" applyNumberFormat="1" applyFont="1" applyFill="1" applyBorder="1" applyAlignment="1">
      <alignment vertical="center" wrapText="1"/>
    </xf>
    <xf numFmtId="164" fontId="6" fillId="8" borderId="17" xfId="1" applyNumberFormat="1" applyFont="1" applyFill="1" applyBorder="1" applyAlignment="1">
      <alignment vertical="center" wrapText="1"/>
    </xf>
    <xf numFmtId="0" fontId="7" fillId="3" borderId="76" xfId="0" applyFont="1" applyFill="1" applyBorder="1" applyAlignment="1">
      <alignment horizontal="center" vertical="center"/>
    </xf>
    <xf numFmtId="164" fontId="55" fillId="2" borderId="32" xfId="1" applyNumberFormat="1" applyFont="1" applyFill="1" applyBorder="1" applyAlignment="1">
      <alignment vertical="center" wrapText="1"/>
    </xf>
    <xf numFmtId="164" fontId="55" fillId="2" borderId="42" xfId="1" applyNumberFormat="1" applyFont="1" applyFill="1" applyBorder="1" applyAlignment="1">
      <alignment vertical="center" wrapText="1"/>
    </xf>
    <xf numFmtId="164" fontId="55" fillId="2" borderId="22" xfId="1" applyNumberFormat="1" applyFont="1" applyFill="1" applyBorder="1" applyAlignment="1">
      <alignment vertical="center" wrapText="1"/>
    </xf>
    <xf numFmtId="164" fontId="10" fillId="8" borderId="24" xfId="1" applyNumberFormat="1" applyFont="1" applyFill="1" applyBorder="1" applyAlignment="1">
      <alignment vertical="center" wrapText="1"/>
    </xf>
    <xf numFmtId="164" fontId="10" fillId="8" borderId="26" xfId="1" applyNumberFormat="1" applyFont="1" applyFill="1" applyBorder="1" applyAlignment="1">
      <alignment vertical="center" wrapText="1"/>
    </xf>
    <xf numFmtId="0" fontId="7" fillId="3" borderId="68" xfId="0" applyFont="1" applyFill="1" applyBorder="1" applyAlignment="1">
      <alignment horizontal="center" vertical="center"/>
    </xf>
    <xf numFmtId="0" fontId="58" fillId="6" borderId="19" xfId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6" fillId="8" borderId="25" xfId="1" applyNumberFormat="1" applyFont="1" applyFill="1" applyBorder="1" applyAlignment="1">
      <alignment vertical="center" wrapText="1"/>
    </xf>
    <xf numFmtId="0" fontId="2" fillId="3" borderId="41" xfId="0" applyFont="1" applyFill="1" applyBorder="1" applyAlignment="1">
      <alignment horizontal="center" vertical="center"/>
    </xf>
    <xf numFmtId="164" fontId="6" fillId="5" borderId="41" xfId="1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3" borderId="58" xfId="0" applyFont="1" applyFill="1" applyBorder="1" applyAlignment="1">
      <alignment horizontal="center" vertical="center"/>
    </xf>
    <xf numFmtId="0" fontId="58" fillId="6" borderId="58" xfId="1" applyFont="1" applyFill="1" applyBorder="1" applyAlignment="1">
      <alignment vertical="center"/>
    </xf>
    <xf numFmtId="0" fontId="58" fillId="6" borderId="5" xfId="1" applyFont="1" applyFill="1" applyBorder="1" applyAlignment="1">
      <alignment vertical="center"/>
    </xf>
    <xf numFmtId="164" fontId="6" fillId="5" borderId="8" xfId="1" applyNumberFormat="1" applyFont="1" applyFill="1" applyBorder="1" applyAlignment="1">
      <alignment vertical="center" wrapText="1"/>
    </xf>
    <xf numFmtId="0" fontId="2" fillId="3" borderId="79" xfId="0" applyFont="1" applyFill="1" applyBorder="1" applyAlignment="1">
      <alignment vertical="center"/>
    </xf>
    <xf numFmtId="0" fontId="2" fillId="3" borderId="7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2" fillId="0" borderId="0" xfId="0" applyFont="1" applyAlignment="1"/>
    <xf numFmtId="164" fontId="6" fillId="14" borderId="0" xfId="1" applyNumberFormat="1" applyFont="1" applyFill="1" applyBorder="1" applyAlignment="1">
      <alignment vertical="center" wrapText="1"/>
    </xf>
    <xf numFmtId="164" fontId="6" fillId="14" borderId="10" xfId="1" applyNumberFormat="1" applyFont="1" applyFill="1" applyBorder="1" applyAlignment="1">
      <alignment vertical="center" wrapText="1"/>
    </xf>
    <xf numFmtId="0" fontId="58" fillId="6" borderId="1" xfId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164" fontId="6" fillId="5" borderId="12" xfId="1" applyNumberFormat="1" applyFont="1" applyFill="1" applyBorder="1" applyAlignment="1">
      <alignment vertical="center" wrapText="1"/>
    </xf>
    <xf numFmtId="164" fontId="6" fillId="5" borderId="13" xfId="1" applyNumberFormat="1" applyFont="1" applyFill="1" applyBorder="1" applyAlignment="1">
      <alignment vertical="center" wrapText="1"/>
    </xf>
    <xf numFmtId="0" fontId="7" fillId="3" borderId="18" xfId="0" applyFont="1" applyFill="1" applyBorder="1" applyAlignment="1">
      <alignment horizontal="center" vertical="center"/>
    </xf>
    <xf numFmtId="164" fontId="10" fillId="5" borderId="12" xfId="1" applyNumberFormat="1" applyFont="1" applyFill="1" applyBorder="1" applyAlignment="1">
      <alignment vertical="center" wrapText="1"/>
    </xf>
    <xf numFmtId="164" fontId="10" fillId="5" borderId="13" xfId="1" applyNumberFormat="1" applyFont="1" applyFill="1" applyBorder="1" applyAlignment="1">
      <alignment vertical="center" wrapText="1"/>
    </xf>
    <xf numFmtId="164" fontId="55" fillId="2" borderId="9" xfId="1" applyNumberFormat="1" applyFont="1" applyFill="1" applyBorder="1" applyAlignment="1">
      <alignment vertical="center" wrapText="1"/>
    </xf>
    <xf numFmtId="164" fontId="55" fillId="2" borderId="3" xfId="1" applyNumberFormat="1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/>
    </xf>
    <xf numFmtId="164" fontId="55" fillId="2" borderId="4" xfId="1" applyNumberFormat="1" applyFont="1" applyFill="1" applyBorder="1" applyAlignment="1">
      <alignment vertical="center" wrapText="1"/>
    </xf>
    <xf numFmtId="164" fontId="55" fillId="2" borderId="10" xfId="1" applyNumberFormat="1" applyFont="1" applyFill="1" applyBorder="1" applyAlignment="1">
      <alignment vertical="center" wrapText="1"/>
    </xf>
    <xf numFmtId="164" fontId="55" fillId="2" borderId="6" xfId="1" applyNumberFormat="1" applyFont="1" applyFill="1" applyBorder="1" applyAlignment="1">
      <alignment vertical="center" wrapText="1"/>
    </xf>
    <xf numFmtId="164" fontId="55" fillId="2" borderId="8" xfId="1" applyNumberFormat="1" applyFont="1" applyFill="1" applyBorder="1" applyAlignment="1">
      <alignment vertical="center" wrapText="1"/>
    </xf>
    <xf numFmtId="164" fontId="55" fillId="2" borderId="2" xfId="1" applyNumberFormat="1" applyFont="1" applyFill="1" applyBorder="1" applyAlignment="1">
      <alignment vertical="center" wrapText="1"/>
    </xf>
    <xf numFmtId="164" fontId="55" fillId="2" borderId="7" xfId="1" applyNumberFormat="1" applyFont="1" applyFill="1" applyBorder="1" applyAlignment="1">
      <alignment vertical="center" wrapText="1"/>
    </xf>
    <xf numFmtId="164" fontId="6" fillId="14" borderId="4" xfId="1" applyNumberFormat="1" applyFont="1" applyFill="1" applyBorder="1" applyAlignment="1">
      <alignment vertical="center" wrapText="1"/>
    </xf>
    <xf numFmtId="164" fontId="6" fillId="14" borderId="6" xfId="1" applyNumberFormat="1" applyFont="1" applyFill="1" applyBorder="1" applyAlignment="1">
      <alignment vertical="center" wrapText="1"/>
    </xf>
    <xf numFmtId="164" fontId="6" fillId="14" borderId="9" xfId="1" applyNumberFormat="1" applyFont="1" applyFill="1" applyBorder="1" applyAlignment="1">
      <alignment vertical="center" wrapText="1"/>
    </xf>
    <xf numFmtId="164" fontId="6" fillId="14" borderId="3" xfId="1" applyNumberFormat="1" applyFont="1" applyFill="1" applyBorder="1" applyAlignment="1">
      <alignment vertical="center" wrapText="1"/>
    </xf>
    <xf numFmtId="164" fontId="6" fillId="14" borderId="8" xfId="1" applyNumberFormat="1" applyFont="1" applyFill="1" applyBorder="1" applyAlignment="1">
      <alignment vertical="center" wrapText="1"/>
    </xf>
    <xf numFmtId="164" fontId="6" fillId="14" borderId="2" xfId="1" applyNumberFormat="1" applyFont="1" applyFill="1" applyBorder="1" applyAlignment="1">
      <alignment vertical="center" wrapText="1"/>
    </xf>
    <xf numFmtId="164" fontId="6" fillId="14" borderId="7" xfId="1" applyNumberFormat="1" applyFont="1" applyFill="1" applyBorder="1" applyAlignment="1">
      <alignment vertical="center" wrapText="1"/>
    </xf>
    <xf numFmtId="164" fontId="6" fillId="5" borderId="7" xfId="1" applyNumberFormat="1" applyFont="1" applyFill="1" applyBorder="1" applyAlignment="1">
      <alignment vertical="center" wrapText="1"/>
    </xf>
    <xf numFmtId="164" fontId="55" fillId="2" borderId="12" xfId="1" applyNumberFormat="1" applyFont="1" applyFill="1" applyBorder="1" applyAlignment="1">
      <alignment vertical="center" wrapText="1"/>
    </xf>
    <xf numFmtId="164" fontId="55" fillId="2" borderId="14" xfId="1" applyNumberFormat="1" applyFont="1" applyFill="1" applyBorder="1" applyAlignment="1">
      <alignment vertical="center" wrapText="1"/>
    </xf>
    <xf numFmtId="164" fontId="55" fillId="2" borderId="13" xfId="1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2" fontId="13" fillId="5" borderId="24" xfId="1" applyNumberFormat="1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164" fontId="2" fillId="11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23" fillId="0" borderId="1" xfId="0" applyNumberFormat="1" applyFont="1" applyBorder="1" applyAlignment="1">
      <alignment horizontal="center" vertical="center"/>
    </xf>
    <xf numFmtId="1" fontId="2" fillId="11" borderId="12" xfId="0" applyNumberFormat="1" applyFont="1" applyFill="1" applyBorder="1" applyAlignment="1">
      <alignment horizontal="center" vertical="center"/>
    </xf>
    <xf numFmtId="1" fontId="2" fillId="11" borderId="13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4" fillId="5" borderId="11" xfId="1" applyNumberFormat="1" applyFont="1" applyFill="1" applyBorder="1" applyAlignment="1">
      <alignment horizontal="center" vertical="center" textRotation="90" wrapText="1"/>
    </xf>
    <xf numFmtId="164" fontId="34" fillId="5" borderId="18" xfId="1" applyNumberFormat="1" applyFont="1" applyFill="1" applyBorder="1" applyAlignment="1">
      <alignment horizontal="center" vertical="center" textRotation="90" wrapText="1"/>
    </xf>
    <xf numFmtId="164" fontId="34" fillId="5" borderId="23" xfId="1" applyNumberFormat="1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164" fontId="6" fillId="4" borderId="15" xfId="1" applyNumberFormat="1" applyFont="1" applyFill="1" applyBorder="1" applyAlignment="1">
      <alignment horizontal="center" vertical="center" wrapText="1"/>
    </xf>
    <xf numFmtId="164" fontId="6" fillId="4" borderId="6" xfId="1" applyNumberFormat="1" applyFont="1" applyFill="1" applyBorder="1" applyAlignment="1">
      <alignment horizontal="center" vertical="center" wrapText="1"/>
    </xf>
    <xf numFmtId="164" fontId="6" fillId="7" borderId="16" xfId="1" applyNumberFormat="1" applyFont="1" applyFill="1" applyBorder="1" applyAlignment="1">
      <alignment horizontal="center" vertical="center" wrapText="1"/>
    </xf>
    <xf numFmtId="164" fontId="6" fillId="7" borderId="17" xfId="1" applyNumberFormat="1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1" fontId="2" fillId="0" borderId="19" xfId="0" applyNumberFormat="1" applyFont="1" applyBorder="1" applyAlignment="1">
      <alignment horizontal="center" vertical="center"/>
    </xf>
    <xf numFmtId="1" fontId="2" fillId="0" borderId="20" xfId="0" applyNumberFormat="1" applyFont="1" applyBorder="1" applyAlignment="1">
      <alignment horizontal="center" vertical="center"/>
    </xf>
    <xf numFmtId="1" fontId="2" fillId="0" borderId="25" xfId="0" applyNumberFormat="1" applyFont="1" applyBorder="1" applyAlignment="1">
      <alignment horizontal="center" vertical="center"/>
    </xf>
    <xf numFmtId="1" fontId="2" fillId="0" borderId="26" xfId="0" applyNumberFormat="1" applyFont="1" applyBorder="1" applyAlignment="1">
      <alignment horizontal="center" vertical="center"/>
    </xf>
    <xf numFmtId="164" fontId="38" fillId="0" borderId="32" xfId="0" applyNumberFormat="1" applyFont="1" applyBorder="1" applyAlignment="1">
      <alignment horizontal="center" vertical="center" wrapText="1"/>
    </xf>
    <xf numFmtId="164" fontId="38" fillId="0" borderId="22" xfId="0" applyNumberFormat="1" applyFont="1" applyBorder="1" applyAlignment="1">
      <alignment horizontal="center" vertical="center" wrapText="1"/>
    </xf>
    <xf numFmtId="164" fontId="38" fillId="0" borderId="33" xfId="0" applyNumberFormat="1" applyFont="1" applyBorder="1" applyAlignment="1">
      <alignment horizontal="center" vertical="center" wrapText="1"/>
    </xf>
    <xf numFmtId="164" fontId="38" fillId="0" borderId="28" xfId="0" applyNumberFormat="1" applyFont="1" applyBorder="1" applyAlignment="1">
      <alignment horizontal="center" vertical="center" wrapText="1"/>
    </xf>
    <xf numFmtId="164" fontId="6" fillId="8" borderId="6" xfId="1" applyNumberFormat="1" applyFont="1" applyFill="1" applyBorder="1" applyAlignment="1">
      <alignment horizontal="center" vertical="center" wrapText="1"/>
    </xf>
    <xf numFmtId="164" fontId="6" fillId="8" borderId="29" xfId="1" applyNumberFormat="1" applyFont="1" applyFill="1" applyBorder="1" applyAlignment="1">
      <alignment horizontal="center" vertical="center" wrapText="1"/>
    </xf>
    <xf numFmtId="164" fontId="32" fillId="0" borderId="4" xfId="1" applyNumberFormat="1" applyFont="1" applyBorder="1" applyAlignment="1">
      <alignment horizontal="center" vertical="center"/>
    </xf>
    <xf numFmtId="164" fontId="32" fillId="0" borderId="6" xfId="1" applyNumberFormat="1" applyFont="1" applyBorder="1" applyAlignment="1">
      <alignment horizontal="center" vertical="center"/>
    </xf>
    <xf numFmtId="164" fontId="32" fillId="0" borderId="27" xfId="1" applyNumberFormat="1" applyFont="1" applyBorder="1" applyAlignment="1">
      <alignment horizontal="center" vertical="center"/>
    </xf>
    <xf numFmtId="164" fontId="32" fillId="0" borderId="29" xfId="1" applyNumberFormat="1" applyFont="1" applyBorder="1" applyAlignment="1">
      <alignment horizontal="center" vertical="center"/>
    </xf>
    <xf numFmtId="164" fontId="6" fillId="8" borderId="11" xfId="1" applyNumberFormat="1" applyFont="1" applyFill="1" applyBorder="1" applyAlignment="1">
      <alignment horizontal="center" vertical="center" wrapText="1"/>
    </xf>
    <xf numFmtId="164" fontId="6" fillId="8" borderId="23" xfId="1" applyNumberFormat="1" applyFont="1" applyFill="1" applyBorder="1" applyAlignment="1">
      <alignment horizontal="center" vertical="center" wrapText="1"/>
    </xf>
    <xf numFmtId="2" fontId="2" fillId="6" borderId="12" xfId="0" applyNumberFormat="1" applyFont="1" applyFill="1" applyBorder="1" applyAlignment="1">
      <alignment horizontal="center" vertical="center"/>
    </xf>
    <xf numFmtId="2" fontId="2" fillId="6" borderId="1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2" fillId="0" borderId="12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164" fontId="2" fillId="0" borderId="19" xfId="0" applyNumberFormat="1" applyFont="1" applyBorder="1" applyAlignment="1">
      <alignment horizontal="center" vertical="center"/>
    </xf>
    <xf numFmtId="164" fontId="2" fillId="0" borderId="20" xfId="0" applyNumberFormat="1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2" fontId="13" fillId="5" borderId="1" xfId="1" applyNumberFormat="1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center" vertical="center"/>
    </xf>
    <xf numFmtId="1" fontId="2" fillId="6" borderId="12" xfId="0" applyNumberFormat="1" applyFont="1" applyFill="1" applyBorder="1" applyAlignment="1">
      <alignment horizontal="center" vertical="center"/>
    </xf>
    <xf numFmtId="1" fontId="2" fillId="6" borderId="13" xfId="0" applyNumberFormat="1" applyFont="1" applyFill="1" applyBorder="1" applyAlignment="1">
      <alignment horizontal="center" vertical="center"/>
    </xf>
    <xf numFmtId="164" fontId="25" fillId="5" borderId="4" xfId="1" applyNumberFormat="1" applyFont="1" applyFill="1" applyBorder="1" applyAlignment="1">
      <alignment horizontal="center" vertical="center" wrapText="1"/>
    </xf>
    <xf numFmtId="164" fontId="25" fillId="5" borderId="10" xfId="1" applyNumberFormat="1" applyFont="1" applyFill="1" applyBorder="1" applyAlignment="1">
      <alignment horizontal="center" vertical="center" wrapText="1"/>
    </xf>
    <xf numFmtId="164" fontId="25" fillId="5" borderId="6" xfId="1" applyNumberFormat="1" applyFont="1" applyFill="1" applyBorder="1" applyAlignment="1">
      <alignment horizontal="center" vertical="center" wrapText="1"/>
    </xf>
    <xf numFmtId="164" fontId="25" fillId="5" borderId="9" xfId="1" applyNumberFormat="1" applyFont="1" applyFill="1" applyBorder="1" applyAlignment="1">
      <alignment horizontal="center" vertical="center" wrapText="1"/>
    </xf>
    <xf numFmtId="164" fontId="25" fillId="5" borderId="0" xfId="1" applyNumberFormat="1" applyFont="1" applyFill="1" applyBorder="1" applyAlignment="1">
      <alignment horizontal="center" vertical="center" wrapText="1"/>
    </xf>
    <xf numFmtId="164" fontId="25" fillId="5" borderId="3" xfId="1" applyNumberFormat="1" applyFont="1" applyFill="1" applyBorder="1" applyAlignment="1">
      <alignment horizontal="center" vertical="center" wrapText="1"/>
    </xf>
    <xf numFmtId="164" fontId="25" fillId="5" borderId="27" xfId="1" applyNumberFormat="1" applyFont="1" applyFill="1" applyBorder="1" applyAlignment="1">
      <alignment horizontal="center" vertical="center" wrapText="1"/>
    </xf>
    <xf numFmtId="164" fontId="25" fillId="5" borderId="30" xfId="1" applyNumberFormat="1" applyFont="1" applyFill="1" applyBorder="1" applyAlignment="1">
      <alignment horizontal="center" vertical="center" wrapText="1"/>
    </xf>
    <xf numFmtId="164" fontId="25" fillId="5" borderId="29" xfId="1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164" fontId="34" fillId="5" borderId="1" xfId="1" applyNumberFormat="1" applyFont="1" applyFill="1" applyBorder="1" applyAlignment="1">
      <alignment horizontal="center" vertical="center" wrapText="1"/>
    </xf>
    <xf numFmtId="164" fontId="40" fillId="0" borderId="21" xfId="0" applyNumberFormat="1" applyFont="1" applyBorder="1" applyAlignment="1">
      <alignment horizontal="center" vertical="center"/>
    </xf>
    <xf numFmtId="164" fontId="40" fillId="0" borderId="22" xfId="0" applyNumberFormat="1" applyFont="1" applyBorder="1" applyAlignment="1">
      <alignment horizontal="center" vertical="center"/>
    </xf>
    <xf numFmtId="164" fontId="40" fillId="0" borderId="27" xfId="0" applyNumberFormat="1" applyFont="1" applyBorder="1" applyAlignment="1">
      <alignment horizontal="center" vertical="center"/>
    </xf>
    <xf numFmtId="164" fontId="40" fillId="0" borderId="28" xfId="0" applyNumberFormat="1" applyFont="1" applyBorder="1" applyAlignment="1">
      <alignment horizontal="center" vertical="center"/>
    </xf>
    <xf numFmtId="2" fontId="13" fillId="5" borderId="27" xfId="1" applyNumberFormat="1" applyFont="1" applyFill="1" applyBorder="1" applyAlignment="1">
      <alignment horizontal="center" vertical="center" wrapText="1"/>
    </xf>
    <xf numFmtId="2" fontId="13" fillId="5" borderId="29" xfId="1" applyNumberFormat="1" applyFont="1" applyFill="1" applyBorder="1" applyAlignment="1">
      <alignment horizontal="center" vertical="center" wrapText="1"/>
    </xf>
    <xf numFmtId="2" fontId="2" fillId="6" borderId="23" xfId="0" applyNumberFormat="1" applyFont="1" applyFill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3" fillId="0" borderId="4" xfId="0" applyNumberFormat="1" applyFont="1" applyBorder="1" applyAlignment="1">
      <alignment horizontal="center" vertical="center"/>
    </xf>
    <xf numFmtId="164" fontId="23" fillId="0" borderId="6" xfId="0" applyNumberFormat="1" applyFont="1" applyBorder="1" applyAlignment="1">
      <alignment horizontal="center" vertical="center"/>
    </xf>
    <xf numFmtId="2" fontId="2" fillId="11" borderId="12" xfId="0" applyNumberFormat="1" applyFont="1" applyFill="1" applyBorder="1" applyAlignment="1">
      <alignment horizontal="center" vertical="center"/>
    </xf>
    <xf numFmtId="2" fontId="2" fillId="11" borderId="13" xfId="0" applyNumberFormat="1" applyFont="1" applyFill="1" applyBorder="1" applyAlignment="1">
      <alignment horizontal="center" vertical="center"/>
    </xf>
    <xf numFmtId="0" fontId="50" fillId="0" borderId="1" xfId="0" applyFont="1" applyBorder="1" applyAlignment="1">
      <alignment horizontal="center" vertical="center" wrapText="1"/>
    </xf>
    <xf numFmtId="164" fontId="2" fillId="0" borderId="2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1" fillId="0" borderId="12" xfId="0" applyFont="1" applyBorder="1" applyAlignment="1">
      <alignment horizontal="center" vertical="center" wrapText="1"/>
    </xf>
    <xf numFmtId="0" fontId="51" fillId="0" borderId="14" xfId="0" applyFont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/>
    </xf>
    <xf numFmtId="0" fontId="50" fillId="0" borderId="52" xfId="0" applyFont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/>
    </xf>
    <xf numFmtId="0" fontId="2" fillId="0" borderId="46" xfId="0" applyFont="1" applyBorder="1" applyAlignment="1">
      <alignment horizontal="center" vertical="center" wrapText="1"/>
    </xf>
    <xf numFmtId="0" fontId="2" fillId="0" borderId="4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1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2" fillId="0" borderId="54" xfId="0" applyFont="1" applyBorder="1" applyAlignment="1">
      <alignment horizontal="center" vertical="center" wrapText="1"/>
    </xf>
    <xf numFmtId="0" fontId="50" fillId="0" borderId="46" xfId="0" applyFont="1" applyBorder="1" applyAlignment="1">
      <alignment horizontal="center" vertical="center" wrapText="1"/>
    </xf>
    <xf numFmtId="0" fontId="50" fillId="0" borderId="47" xfId="0" applyFont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2" fontId="13" fillId="5" borderId="12" xfId="1" applyNumberFormat="1" applyFont="1" applyFill="1" applyBorder="1" applyAlignment="1">
      <alignment horizontal="center" vertical="center" wrapText="1"/>
    </xf>
    <xf numFmtId="2" fontId="13" fillId="5" borderId="13" xfId="1" applyNumberFormat="1" applyFont="1" applyFill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164" fontId="6" fillId="4" borderId="43" xfId="1" applyNumberFormat="1" applyFont="1" applyFill="1" applyBorder="1" applyAlignment="1">
      <alignment horizontal="center" vertical="center" wrapText="1"/>
    </xf>
    <xf numFmtId="164" fontId="6" fillId="4" borderId="37" xfId="1" applyNumberFormat="1" applyFont="1" applyFill="1" applyBorder="1" applyAlignment="1">
      <alignment horizontal="center" vertical="center" wrapText="1"/>
    </xf>
    <xf numFmtId="164" fontId="6" fillId="4" borderId="17" xfId="1" applyNumberFormat="1" applyFont="1" applyFill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/>
    </xf>
    <xf numFmtId="164" fontId="2" fillId="0" borderId="21" xfId="0" applyNumberFormat="1" applyFont="1" applyBorder="1" applyAlignment="1">
      <alignment horizontal="center" vertical="center"/>
    </xf>
    <xf numFmtId="164" fontId="15" fillId="0" borderId="4" xfId="1" applyNumberFormat="1" applyFont="1" applyBorder="1" applyAlignment="1">
      <alignment horizontal="center" vertical="center"/>
    </xf>
    <xf numFmtId="164" fontId="15" fillId="0" borderId="6" xfId="1" applyNumberFormat="1" applyFont="1" applyBorder="1" applyAlignment="1">
      <alignment horizontal="center" vertical="center"/>
    </xf>
    <xf numFmtId="164" fontId="15" fillId="0" borderId="27" xfId="1" applyNumberFormat="1" applyFont="1" applyBorder="1" applyAlignment="1">
      <alignment horizontal="center" vertical="center"/>
    </xf>
    <xf numFmtId="164" fontId="15" fillId="0" borderId="29" xfId="1" applyNumberFormat="1" applyFont="1" applyBorder="1" applyAlignment="1">
      <alignment horizontal="center" vertical="center"/>
    </xf>
    <xf numFmtId="164" fontId="47" fillId="0" borderId="21" xfId="0" applyNumberFormat="1" applyFont="1" applyBorder="1" applyAlignment="1">
      <alignment horizontal="center" vertical="center"/>
    </xf>
    <xf numFmtId="164" fontId="47" fillId="0" borderId="22" xfId="0" applyNumberFormat="1" applyFont="1" applyBorder="1" applyAlignment="1">
      <alignment horizontal="center" vertical="center"/>
    </xf>
    <xf numFmtId="164" fontId="47" fillId="0" borderId="27" xfId="0" applyNumberFormat="1" applyFont="1" applyBorder="1" applyAlignment="1">
      <alignment horizontal="center" vertical="center"/>
    </xf>
    <xf numFmtId="164" fontId="47" fillId="0" borderId="28" xfId="0" applyNumberFormat="1" applyFont="1" applyBorder="1" applyAlignment="1">
      <alignment horizontal="center" vertical="center"/>
    </xf>
    <xf numFmtId="164" fontId="43" fillId="0" borderId="4" xfId="1" applyNumberFormat="1" applyFont="1" applyBorder="1" applyAlignment="1">
      <alignment horizontal="center" vertical="center"/>
    </xf>
    <xf numFmtId="164" fontId="43" fillId="0" borderId="6" xfId="1" applyNumberFormat="1" applyFont="1" applyBorder="1" applyAlignment="1">
      <alignment horizontal="center" vertical="center"/>
    </xf>
    <xf numFmtId="164" fontId="43" fillId="0" borderId="27" xfId="1" applyNumberFormat="1" applyFont="1" applyBorder="1" applyAlignment="1">
      <alignment horizontal="center" vertical="center"/>
    </xf>
    <xf numFmtId="164" fontId="43" fillId="0" borderId="29" xfId="1" applyNumberFormat="1" applyFont="1" applyBorder="1" applyAlignment="1">
      <alignment horizontal="center" vertical="center"/>
    </xf>
    <xf numFmtId="2" fontId="2" fillId="6" borderId="16" xfId="0" applyNumberFormat="1" applyFont="1" applyFill="1" applyBorder="1" applyAlignment="1">
      <alignment horizontal="center" vertical="center"/>
    </xf>
    <xf numFmtId="2" fontId="2" fillId="6" borderId="17" xfId="0" applyNumberFormat="1" applyFont="1" applyFill="1" applyBorder="1" applyAlignment="1">
      <alignment horizontal="center" vertical="center"/>
    </xf>
    <xf numFmtId="168" fontId="2" fillId="6" borderId="12" xfId="0" applyNumberFormat="1" applyFont="1" applyFill="1" applyBorder="1" applyAlignment="1">
      <alignment horizontal="center" vertical="center"/>
    </xf>
    <xf numFmtId="168" fontId="2" fillId="6" borderId="13" xfId="0" applyNumberFormat="1" applyFont="1" applyFill="1" applyBorder="1" applyAlignment="1">
      <alignment horizontal="center" vertical="center"/>
    </xf>
    <xf numFmtId="49" fontId="2" fillId="6" borderId="12" xfId="0" applyNumberFormat="1" applyFont="1" applyFill="1" applyBorder="1" applyAlignment="1">
      <alignment horizontal="center" vertical="center"/>
    </xf>
    <xf numFmtId="49" fontId="2" fillId="6" borderId="1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17" fillId="2" borderId="4" xfId="1" applyNumberFormat="1" applyFont="1" applyFill="1" applyBorder="1" applyAlignment="1">
      <alignment horizontal="center" vertical="center" wrapText="1"/>
    </xf>
    <xf numFmtId="164" fontId="17" fillId="2" borderId="10" xfId="1" applyNumberFormat="1" applyFont="1" applyFill="1" applyBorder="1" applyAlignment="1">
      <alignment horizontal="center" vertical="center" wrapText="1"/>
    </xf>
    <xf numFmtId="164" fontId="17" fillId="2" borderId="6" xfId="1" applyNumberFormat="1" applyFont="1" applyFill="1" applyBorder="1" applyAlignment="1">
      <alignment horizontal="center" vertical="center" wrapText="1"/>
    </xf>
    <xf numFmtId="164" fontId="17" fillId="2" borderId="9" xfId="1" applyNumberFormat="1" applyFont="1" applyFill="1" applyBorder="1" applyAlignment="1">
      <alignment horizontal="center" vertical="center" wrapText="1"/>
    </xf>
    <xf numFmtId="164" fontId="17" fillId="2" borderId="0" xfId="1" applyNumberFormat="1" applyFont="1" applyFill="1" applyBorder="1" applyAlignment="1">
      <alignment horizontal="center" vertical="center" wrapText="1"/>
    </xf>
    <xf numFmtId="164" fontId="17" fillId="2" borderId="3" xfId="1" applyNumberFormat="1" applyFont="1" applyFill="1" applyBorder="1" applyAlignment="1">
      <alignment horizontal="center" vertical="center" wrapText="1"/>
    </xf>
    <xf numFmtId="164" fontId="17" fillId="2" borderId="8" xfId="1" applyNumberFormat="1" applyFont="1" applyFill="1" applyBorder="1" applyAlignment="1">
      <alignment horizontal="center" vertical="center" wrapText="1"/>
    </xf>
    <xf numFmtId="164" fontId="17" fillId="2" borderId="2" xfId="1" applyNumberFormat="1" applyFont="1" applyFill="1" applyBorder="1" applyAlignment="1">
      <alignment horizontal="center" vertical="center" wrapText="1"/>
    </xf>
    <xf numFmtId="164" fontId="17" fillId="2" borderId="7" xfId="1" applyNumberFormat="1" applyFont="1" applyFill="1" applyBorder="1" applyAlignment="1">
      <alignment horizontal="center" vertical="center" wrapText="1"/>
    </xf>
    <xf numFmtId="169" fontId="2" fillId="6" borderId="1" xfId="0" applyNumberFormat="1" applyFont="1" applyFill="1" applyBorder="1" applyAlignment="1">
      <alignment horizontal="center" vertical="center"/>
    </xf>
    <xf numFmtId="168" fontId="2" fillId="0" borderId="19" xfId="0" applyNumberFormat="1" applyFont="1" applyBorder="1" applyAlignment="1">
      <alignment horizontal="center" vertical="center"/>
    </xf>
    <xf numFmtId="168" fontId="2" fillId="0" borderId="20" xfId="0" applyNumberFormat="1" applyFont="1" applyBorder="1" applyAlignment="1">
      <alignment horizontal="center" vertical="center"/>
    </xf>
    <xf numFmtId="168" fontId="2" fillId="0" borderId="25" xfId="0" applyNumberFormat="1" applyFont="1" applyBorder="1" applyAlignment="1">
      <alignment horizontal="center" vertical="center"/>
    </xf>
    <xf numFmtId="168" fontId="2" fillId="0" borderId="26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2" fillId="0" borderId="10" xfId="0" applyNumberFormat="1" applyFont="1" applyBorder="1" applyAlignment="1">
      <alignment horizontal="center" vertical="center"/>
    </xf>
    <xf numFmtId="2" fontId="2" fillId="0" borderId="27" xfId="0" applyNumberFormat="1" applyFont="1" applyBorder="1" applyAlignment="1">
      <alignment horizontal="center" vertical="center"/>
    </xf>
    <xf numFmtId="2" fontId="2" fillId="0" borderId="30" xfId="0" applyNumberFormat="1" applyFont="1" applyBorder="1" applyAlignment="1">
      <alignment horizontal="center" vertical="center"/>
    </xf>
    <xf numFmtId="170" fontId="2" fillId="0" borderId="32" xfId="0" applyNumberFormat="1" applyFont="1" applyBorder="1" applyAlignment="1">
      <alignment horizontal="center" vertical="center"/>
    </xf>
    <xf numFmtId="170" fontId="2" fillId="0" borderId="42" xfId="0" applyNumberFormat="1" applyFont="1" applyBorder="1" applyAlignment="1">
      <alignment horizontal="center" vertical="center"/>
    </xf>
    <xf numFmtId="170" fontId="2" fillId="0" borderId="22" xfId="0" applyNumberFormat="1" applyFont="1" applyBorder="1" applyAlignment="1">
      <alignment horizontal="center" vertical="center"/>
    </xf>
    <xf numFmtId="170" fontId="2" fillId="0" borderId="33" xfId="0" applyNumberFormat="1" applyFont="1" applyBorder="1" applyAlignment="1">
      <alignment horizontal="center" vertical="center"/>
    </xf>
    <xf numFmtId="170" fontId="2" fillId="0" borderId="30" xfId="0" applyNumberFormat="1" applyFont="1" applyBorder="1" applyAlignment="1">
      <alignment horizontal="center" vertical="center"/>
    </xf>
    <xf numFmtId="170" fontId="2" fillId="0" borderId="28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64" fontId="6" fillId="4" borderId="44" xfId="1" applyNumberFormat="1" applyFont="1" applyFill="1" applyBorder="1" applyAlignment="1">
      <alignment horizontal="center" vertical="center" wrapText="1"/>
    </xf>
    <xf numFmtId="164" fontId="6" fillId="7" borderId="43" xfId="1" applyNumberFormat="1" applyFont="1" applyFill="1" applyBorder="1" applyAlignment="1">
      <alignment horizontal="center" vertical="center" wrapText="1"/>
    </xf>
    <xf numFmtId="164" fontId="6" fillId="7" borderId="37" xfId="1" applyNumberFormat="1" applyFont="1" applyFill="1" applyBorder="1" applyAlignment="1">
      <alignment horizontal="center" vertical="center" wrapText="1"/>
    </xf>
    <xf numFmtId="2" fontId="13" fillId="5" borderId="24" xfId="1" applyNumberFormat="1" applyFont="1" applyFill="1" applyBorder="1" applyAlignment="1">
      <alignment horizontal="center" vertical="center" wrapText="1"/>
    </xf>
    <xf numFmtId="165" fontId="2" fillId="0" borderId="19" xfId="0" applyNumberFormat="1" applyFont="1" applyBorder="1" applyAlignment="1">
      <alignment horizontal="center" vertical="center"/>
    </xf>
    <xf numFmtId="165" fontId="2" fillId="0" borderId="20" xfId="0" applyNumberFormat="1" applyFont="1" applyBorder="1" applyAlignment="1">
      <alignment horizontal="center" vertical="center"/>
    </xf>
    <xf numFmtId="165" fontId="2" fillId="0" borderId="25" xfId="0" applyNumberFormat="1" applyFont="1" applyBorder="1" applyAlignment="1">
      <alignment horizontal="center" vertical="center"/>
    </xf>
    <xf numFmtId="165" fontId="2" fillId="0" borderId="26" xfId="0" applyNumberFormat="1" applyFont="1" applyBorder="1" applyAlignment="1">
      <alignment horizontal="center" vertical="center"/>
    </xf>
    <xf numFmtId="164" fontId="23" fillId="0" borderId="4" xfId="1" applyNumberFormat="1" applyFont="1" applyBorder="1" applyAlignment="1">
      <alignment horizontal="center" vertical="center"/>
    </xf>
    <xf numFmtId="164" fontId="23" fillId="0" borderId="6" xfId="1" applyNumberFormat="1" applyFont="1" applyBorder="1" applyAlignment="1">
      <alignment horizontal="center" vertical="center"/>
    </xf>
    <xf numFmtId="164" fontId="23" fillId="0" borderId="27" xfId="1" applyNumberFormat="1" applyFont="1" applyBorder="1" applyAlignment="1">
      <alignment horizontal="center" vertical="center"/>
    </xf>
    <xf numFmtId="164" fontId="23" fillId="0" borderId="29" xfId="1" applyNumberFormat="1" applyFont="1" applyBorder="1" applyAlignment="1">
      <alignment horizontal="center" vertical="center"/>
    </xf>
    <xf numFmtId="164" fontId="39" fillId="0" borderId="4" xfId="0" applyNumberFormat="1" applyFont="1" applyBorder="1" applyAlignment="1">
      <alignment horizontal="center" vertical="center"/>
    </xf>
    <xf numFmtId="164" fontId="39" fillId="0" borderId="10" xfId="0" applyNumberFormat="1" applyFont="1" applyBorder="1" applyAlignment="1">
      <alignment horizontal="center" vertical="center"/>
    </xf>
    <xf numFmtId="164" fontId="39" fillId="0" borderId="0" xfId="0" applyNumberFormat="1" applyFont="1" applyBorder="1" applyAlignment="1">
      <alignment horizontal="center" vertical="center"/>
    </xf>
    <xf numFmtId="164" fontId="39" fillId="0" borderId="27" xfId="0" applyNumberFormat="1" applyFont="1" applyBorder="1" applyAlignment="1">
      <alignment horizontal="center" vertical="center"/>
    </xf>
    <xf numFmtId="164" fontId="39" fillId="0" borderId="30" xfId="0" applyNumberFormat="1" applyFont="1" applyBorder="1" applyAlignment="1">
      <alignment horizontal="center" vertical="center"/>
    </xf>
    <xf numFmtId="164" fontId="23" fillId="0" borderId="10" xfId="1" applyNumberFormat="1" applyFont="1" applyBorder="1" applyAlignment="1">
      <alignment horizontal="center" vertical="center"/>
    </xf>
    <xf numFmtId="164" fontId="23" fillId="0" borderId="30" xfId="1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vertical="center" wrapText="1"/>
    </xf>
    <xf numFmtId="164" fontId="2" fillId="0" borderId="27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164" fontId="2" fillId="0" borderId="28" xfId="0" applyNumberFormat="1" applyFont="1" applyBorder="1" applyAlignment="1">
      <alignment horizontal="center" vertical="center" wrapText="1"/>
    </xf>
    <xf numFmtId="167" fontId="2" fillId="6" borderId="12" xfId="0" applyNumberFormat="1" applyFont="1" applyFill="1" applyBorder="1" applyAlignment="1">
      <alignment horizontal="center" vertical="center"/>
    </xf>
    <xf numFmtId="167" fontId="2" fillId="6" borderId="13" xfId="0" applyNumberFormat="1" applyFont="1" applyFill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  <xf numFmtId="164" fontId="6" fillId="8" borderId="3" xfId="1" applyNumberFormat="1" applyFont="1" applyFill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2" fontId="13" fillId="5" borderId="4" xfId="1" applyNumberFormat="1" applyFont="1" applyFill="1" applyBorder="1" applyAlignment="1">
      <alignment horizontal="center" vertical="center" wrapText="1"/>
    </xf>
    <xf numFmtId="2" fontId="13" fillId="5" borderId="6" xfId="1" applyNumberFormat="1" applyFont="1" applyFill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6" borderId="12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2" fontId="2" fillId="0" borderId="19" xfId="0" applyNumberFormat="1" applyFont="1" applyBorder="1" applyAlignment="1">
      <alignment horizontal="center" vertical="center"/>
    </xf>
    <xf numFmtId="2" fontId="2" fillId="0" borderId="41" xfId="0" applyNumberFormat="1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center" vertical="center"/>
    </xf>
    <xf numFmtId="2" fontId="2" fillId="0" borderId="16" xfId="0" applyNumberFormat="1" applyFont="1" applyBorder="1" applyAlignment="1">
      <alignment horizontal="center" vertical="center"/>
    </xf>
    <xf numFmtId="2" fontId="2" fillId="0" borderId="20" xfId="0" applyNumberFormat="1" applyFont="1" applyBorder="1" applyAlignment="1">
      <alignment horizontal="center" vertical="center"/>
    </xf>
    <xf numFmtId="2" fontId="2" fillId="0" borderId="26" xfId="0" applyNumberFormat="1" applyFont="1" applyBorder="1" applyAlignment="1">
      <alignment horizontal="center" vertical="center"/>
    </xf>
    <xf numFmtId="164" fontId="40" fillId="0" borderId="32" xfId="0" applyNumberFormat="1" applyFont="1" applyBorder="1" applyAlignment="1">
      <alignment horizontal="center" vertical="center"/>
    </xf>
    <xf numFmtId="164" fontId="40" fillId="0" borderId="42" xfId="0" applyNumberFormat="1" applyFont="1" applyBorder="1" applyAlignment="1">
      <alignment horizontal="center" vertical="center"/>
    </xf>
    <xf numFmtId="164" fontId="40" fillId="0" borderId="33" xfId="0" applyNumberFormat="1" applyFont="1" applyBorder="1" applyAlignment="1">
      <alignment horizontal="center" vertical="center"/>
    </xf>
    <xf numFmtId="164" fontId="40" fillId="0" borderId="30" xfId="0" applyNumberFormat="1" applyFont="1" applyBorder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64" fontId="15" fillId="0" borderId="10" xfId="0" applyNumberFormat="1" applyFont="1" applyBorder="1" applyAlignment="1">
      <alignment horizontal="center" vertical="center"/>
    </xf>
    <xf numFmtId="164" fontId="15" fillId="0" borderId="31" xfId="0" applyNumberFormat="1" applyFont="1" applyBorder="1" applyAlignment="1">
      <alignment horizontal="center" vertical="center"/>
    </xf>
    <xf numFmtId="164" fontId="15" fillId="0" borderId="27" xfId="0" applyNumberFormat="1" applyFont="1" applyBorder="1" applyAlignment="1">
      <alignment horizontal="center" vertical="center"/>
    </xf>
    <xf numFmtId="164" fontId="15" fillId="0" borderId="30" xfId="0" applyNumberFormat="1" applyFont="1" applyBorder="1" applyAlignment="1">
      <alignment horizontal="center" vertical="center"/>
    </xf>
    <xf numFmtId="164" fontId="15" fillId="0" borderId="28" xfId="0" applyNumberFormat="1" applyFont="1" applyBorder="1" applyAlignment="1">
      <alignment horizontal="center" vertical="center"/>
    </xf>
    <xf numFmtId="2" fontId="13" fillId="5" borderId="16" xfId="1" applyNumberFormat="1" applyFont="1" applyFill="1" applyBorder="1" applyAlignment="1">
      <alignment horizontal="center" vertical="center" wrapText="1"/>
    </xf>
    <xf numFmtId="2" fontId="13" fillId="5" borderId="17" xfId="1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4" fontId="6" fillId="2" borderId="4" xfId="1" applyNumberFormat="1" applyFont="1" applyFill="1" applyBorder="1" applyAlignment="1">
      <alignment horizontal="center" vertical="center" wrapText="1"/>
    </xf>
    <xf numFmtId="164" fontId="6" fillId="2" borderId="10" xfId="1" applyNumberFormat="1" applyFont="1" applyFill="1" applyBorder="1" applyAlignment="1">
      <alignment horizontal="center" vertical="center" wrapText="1"/>
    </xf>
    <xf numFmtId="164" fontId="6" fillId="2" borderId="6" xfId="1" applyNumberFormat="1" applyFont="1" applyFill="1" applyBorder="1" applyAlignment="1">
      <alignment horizontal="center" vertical="center" wrapText="1"/>
    </xf>
    <xf numFmtId="164" fontId="6" fillId="2" borderId="9" xfId="1" applyNumberFormat="1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64" fontId="6" fillId="2" borderId="3" xfId="1" applyNumberFormat="1" applyFont="1" applyFill="1" applyBorder="1" applyAlignment="1">
      <alignment horizontal="center" vertical="center" wrapText="1"/>
    </xf>
    <xf numFmtId="164" fontId="6" fillId="2" borderId="8" xfId="1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164" fontId="6" fillId="2" borderId="7" xfId="1" applyNumberFormat="1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2" fontId="2" fillId="6" borderId="24" xfId="0" applyNumberFormat="1" applyFont="1" applyFill="1" applyBorder="1" applyAlignment="1">
      <alignment horizontal="center" vertical="center"/>
    </xf>
    <xf numFmtId="1" fontId="2" fillId="6" borderId="45" xfId="0" applyNumberFormat="1" applyFont="1" applyFill="1" applyBorder="1" applyAlignment="1">
      <alignment horizontal="center" vertical="center"/>
    </xf>
    <xf numFmtId="166" fontId="2" fillId="6" borderId="12" xfId="0" applyNumberFormat="1" applyFont="1" applyFill="1" applyBorder="1" applyAlignment="1">
      <alignment horizontal="center" vertical="center"/>
    </xf>
    <xf numFmtId="166" fontId="2" fillId="6" borderId="13" xfId="0" applyNumberFormat="1" applyFont="1" applyFill="1" applyBorder="1" applyAlignment="1">
      <alignment horizontal="center" vertical="center"/>
    </xf>
    <xf numFmtId="164" fontId="52" fillId="0" borderId="4" xfId="1" applyNumberFormat="1" applyFont="1" applyBorder="1" applyAlignment="1">
      <alignment horizontal="center" vertical="center"/>
    </xf>
    <xf numFmtId="164" fontId="52" fillId="0" borderId="6" xfId="1" applyNumberFormat="1" applyFont="1" applyBorder="1" applyAlignment="1">
      <alignment horizontal="center" vertical="center"/>
    </xf>
    <xf numFmtId="164" fontId="52" fillId="0" borderId="27" xfId="1" applyNumberFormat="1" applyFont="1" applyBorder="1" applyAlignment="1">
      <alignment horizontal="center" vertical="center"/>
    </xf>
    <xf numFmtId="164" fontId="52" fillId="0" borderId="29" xfId="1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164" fontId="2" fillId="0" borderId="36" xfId="0" applyNumberFormat="1" applyFont="1" applyBorder="1" applyAlignment="1">
      <alignment horizontal="center" vertical="center"/>
    </xf>
    <xf numFmtId="164" fontId="32" fillId="0" borderId="9" xfId="1" applyNumberFormat="1" applyFont="1" applyBorder="1" applyAlignment="1">
      <alignment horizontal="center" vertical="center"/>
    </xf>
    <xf numFmtId="164" fontId="32" fillId="0" borderId="3" xfId="1" applyNumberFormat="1" applyFont="1" applyBorder="1" applyAlignment="1">
      <alignment horizontal="center" vertical="center"/>
    </xf>
    <xf numFmtId="164" fontId="6" fillId="8" borderId="18" xfId="1" applyNumberFormat="1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64" fontId="6" fillId="7" borderId="1" xfId="1" applyNumberFormat="1" applyFont="1" applyFill="1" applyBorder="1" applyAlignment="1">
      <alignment horizontal="center" vertical="center" wrapText="1"/>
    </xf>
    <xf numFmtId="164" fontId="6" fillId="4" borderId="1" xfId="1" applyNumberFormat="1" applyFont="1" applyFill="1" applyBorder="1" applyAlignment="1">
      <alignment horizontal="center" vertical="center" wrapText="1"/>
    </xf>
    <xf numFmtId="0" fontId="11" fillId="6" borderId="12" xfId="1" applyFont="1" applyFill="1" applyBorder="1" applyAlignment="1">
      <alignment horizontal="center" vertical="center"/>
    </xf>
    <xf numFmtId="0" fontId="11" fillId="6" borderId="13" xfId="1" applyFont="1" applyFill="1" applyBorder="1" applyAlignment="1">
      <alignment horizontal="center" vertical="center"/>
    </xf>
    <xf numFmtId="0" fontId="28" fillId="6" borderId="4" xfId="1" applyFont="1" applyFill="1" applyBorder="1" applyAlignment="1">
      <alignment horizontal="center" vertical="center"/>
    </xf>
    <xf numFmtId="0" fontId="28" fillId="6" borderId="10" xfId="1" applyFont="1" applyFill="1" applyBorder="1" applyAlignment="1">
      <alignment horizontal="center" vertical="center"/>
    </xf>
    <xf numFmtId="0" fontId="28" fillId="6" borderId="6" xfId="1" applyFont="1" applyFill="1" applyBorder="1" applyAlignment="1">
      <alignment horizontal="center" vertical="center"/>
    </xf>
    <xf numFmtId="0" fontId="28" fillId="6" borderId="27" xfId="1" applyFont="1" applyFill="1" applyBorder="1" applyAlignment="1">
      <alignment horizontal="center" vertical="center"/>
    </xf>
    <xf numFmtId="0" fontId="28" fillId="6" borderId="30" xfId="1" applyFont="1" applyFill="1" applyBorder="1" applyAlignment="1">
      <alignment horizontal="center" vertical="center"/>
    </xf>
    <xf numFmtId="0" fontId="28" fillId="6" borderId="29" xfId="1" applyFont="1" applyFill="1" applyBorder="1" applyAlignment="1">
      <alignment horizontal="center" vertical="center"/>
    </xf>
    <xf numFmtId="165" fontId="2" fillId="11" borderId="12" xfId="0" applyNumberFormat="1" applyFont="1" applyFill="1" applyBorder="1" applyAlignment="1">
      <alignment horizontal="center" vertical="center"/>
    </xf>
    <xf numFmtId="165" fontId="2" fillId="11" borderId="13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164" fontId="6" fillId="4" borderId="10" xfId="1" applyNumberFormat="1" applyFont="1" applyFill="1" applyBorder="1" applyAlignment="1">
      <alignment horizontal="center" vertical="center" wrapText="1"/>
    </xf>
    <xf numFmtId="164" fontId="22" fillId="0" borderId="21" xfId="0" applyNumberFormat="1" applyFont="1" applyBorder="1" applyAlignment="1">
      <alignment horizontal="center" vertical="center"/>
    </xf>
    <xf numFmtId="164" fontId="22" fillId="0" borderId="22" xfId="0" applyNumberFormat="1" applyFont="1" applyBorder="1" applyAlignment="1">
      <alignment horizontal="center" vertical="center"/>
    </xf>
    <xf numFmtId="164" fontId="22" fillId="0" borderId="27" xfId="0" applyNumberFormat="1" applyFont="1" applyBorder="1" applyAlignment="1">
      <alignment horizontal="center" vertical="center"/>
    </xf>
    <xf numFmtId="164" fontId="22" fillId="0" borderId="28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6" fillId="4" borderId="9" xfId="1" applyNumberFormat="1" applyFont="1" applyFill="1" applyBorder="1" applyAlignment="1">
      <alignment horizontal="center" vertical="center" wrapText="1"/>
    </xf>
    <xf numFmtId="164" fontId="6" fillId="4" borderId="0" xfId="1" applyNumberFormat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1" fontId="47" fillId="0" borderId="19" xfId="0" applyNumberFormat="1" applyFont="1" applyBorder="1" applyAlignment="1">
      <alignment horizontal="center" vertical="center" wrapText="1"/>
    </xf>
    <xf numFmtId="1" fontId="47" fillId="0" borderId="20" xfId="0" applyNumberFormat="1" applyFont="1" applyBorder="1" applyAlignment="1">
      <alignment horizontal="center" vertical="center" wrapText="1"/>
    </xf>
    <xf numFmtId="1" fontId="47" fillId="0" borderId="25" xfId="0" applyNumberFormat="1" applyFont="1" applyBorder="1" applyAlignment="1">
      <alignment horizontal="center" vertical="center" wrapText="1"/>
    </xf>
    <xf numFmtId="1" fontId="47" fillId="0" borderId="26" xfId="0" applyNumberFormat="1" applyFont="1" applyBorder="1" applyAlignment="1">
      <alignment horizontal="center" vertical="center" wrapText="1"/>
    </xf>
    <xf numFmtId="164" fontId="2" fillId="11" borderId="32" xfId="0" applyNumberFormat="1" applyFont="1" applyFill="1" applyBorder="1" applyAlignment="1">
      <alignment horizontal="center" vertical="center"/>
    </xf>
    <xf numFmtId="164" fontId="2" fillId="11" borderId="22" xfId="0" applyNumberFormat="1" applyFont="1" applyFill="1" applyBorder="1" applyAlignment="1">
      <alignment horizontal="center" vertical="center"/>
    </xf>
    <xf numFmtId="164" fontId="2" fillId="11" borderId="33" xfId="0" applyNumberFormat="1" applyFont="1" applyFill="1" applyBorder="1" applyAlignment="1">
      <alignment horizontal="center" vertical="center"/>
    </xf>
    <xf numFmtId="164" fontId="2" fillId="11" borderId="28" xfId="0" applyNumberFormat="1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164" fontId="10" fillId="8" borderId="10" xfId="1" applyNumberFormat="1" applyFont="1" applyFill="1" applyBorder="1" applyAlignment="1">
      <alignment horizontal="center" vertical="center" wrapText="1"/>
    </xf>
    <xf numFmtId="164" fontId="10" fillId="8" borderId="30" xfId="1" applyNumberFormat="1" applyFont="1" applyFill="1" applyBorder="1" applyAlignment="1">
      <alignment horizontal="center" vertical="center" wrapText="1"/>
    </xf>
    <xf numFmtId="1" fontId="43" fillId="0" borderId="4" xfId="0" applyNumberFormat="1" applyFont="1" applyBorder="1" applyAlignment="1">
      <alignment horizontal="center" vertical="center" wrapText="1"/>
    </xf>
    <xf numFmtId="1" fontId="43" fillId="0" borderId="6" xfId="0" applyNumberFormat="1" applyFont="1" applyBorder="1" applyAlignment="1">
      <alignment horizontal="center" vertical="center" wrapText="1"/>
    </xf>
    <xf numFmtId="1" fontId="43" fillId="0" borderId="27" xfId="0" applyNumberFormat="1" applyFont="1" applyBorder="1" applyAlignment="1">
      <alignment horizontal="center" vertical="center" wrapText="1"/>
    </xf>
    <xf numFmtId="1" fontId="43" fillId="0" borderId="29" xfId="0" applyNumberFormat="1" applyFont="1" applyBorder="1" applyAlignment="1">
      <alignment horizontal="center" vertical="center" wrapText="1"/>
    </xf>
    <xf numFmtId="164" fontId="10" fillId="8" borderId="6" xfId="1" applyNumberFormat="1" applyFont="1" applyFill="1" applyBorder="1" applyAlignment="1">
      <alignment horizontal="center" vertical="center" wrapText="1"/>
    </xf>
    <xf numFmtId="164" fontId="10" fillId="8" borderId="29" xfId="1" applyNumberFormat="1" applyFont="1" applyFill="1" applyBorder="1" applyAlignment="1">
      <alignment horizontal="center" vertical="center" wrapText="1"/>
    </xf>
    <xf numFmtId="164" fontId="2" fillId="11" borderId="32" xfId="0" applyNumberFormat="1" applyFont="1" applyFill="1" applyBorder="1" applyAlignment="1">
      <alignment horizontal="center" vertical="center" wrapText="1"/>
    </xf>
    <xf numFmtId="164" fontId="2" fillId="11" borderId="22" xfId="0" applyNumberFormat="1" applyFont="1" applyFill="1" applyBorder="1" applyAlignment="1">
      <alignment horizontal="center" vertical="center" wrapText="1"/>
    </xf>
    <xf numFmtId="164" fontId="2" fillId="11" borderId="33" xfId="0" applyNumberFormat="1" applyFont="1" applyFill="1" applyBorder="1" applyAlignment="1">
      <alignment horizontal="center" vertical="center" wrapText="1"/>
    </xf>
    <xf numFmtId="164" fontId="2" fillId="11" borderId="28" xfId="0" applyNumberFormat="1" applyFont="1" applyFill="1" applyBorder="1" applyAlignment="1">
      <alignment horizontal="center" vertical="center" wrapText="1"/>
    </xf>
    <xf numFmtId="164" fontId="2" fillId="0" borderId="12" xfId="0" applyNumberFormat="1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11" borderId="12" xfId="0" applyNumberFormat="1" applyFont="1" applyFill="1" applyBorder="1" applyAlignment="1">
      <alignment horizontal="center" vertical="center" wrapText="1"/>
    </xf>
    <xf numFmtId="164" fontId="2" fillId="11" borderId="14" xfId="0" applyNumberFormat="1" applyFont="1" applyFill="1" applyBorder="1" applyAlignment="1">
      <alignment horizontal="center" vertical="center" wrapText="1"/>
    </xf>
    <xf numFmtId="164" fontId="2" fillId="11" borderId="13" xfId="0" applyNumberFormat="1" applyFont="1" applyFill="1" applyBorder="1" applyAlignment="1">
      <alignment horizontal="center" vertical="center" wrapText="1"/>
    </xf>
    <xf numFmtId="164" fontId="17" fillId="2" borderId="1" xfId="1" applyNumberFormat="1" applyFont="1" applyFill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7" fillId="0" borderId="78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55" xfId="0" applyFont="1" applyBorder="1" applyAlignment="1">
      <alignment horizontal="center" vertical="center" wrapText="1"/>
    </xf>
    <xf numFmtId="0" fontId="7" fillId="0" borderId="60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164" fontId="60" fillId="4" borderId="21" xfId="1" applyNumberFormat="1" applyFont="1" applyFill="1" applyBorder="1" applyAlignment="1">
      <alignment horizontal="center" vertical="center" wrapText="1"/>
    </xf>
    <xf numFmtId="164" fontId="60" fillId="4" borderId="42" xfId="1" applyNumberFormat="1" applyFont="1" applyFill="1" applyBorder="1" applyAlignment="1">
      <alignment horizontal="center" vertical="center" wrapText="1"/>
    </xf>
    <xf numFmtId="164" fontId="60" fillId="4" borderId="63" xfId="1" applyNumberFormat="1" applyFont="1" applyFill="1" applyBorder="1" applyAlignment="1">
      <alignment horizontal="center" vertical="center" wrapText="1"/>
    </xf>
    <xf numFmtId="172" fontId="7" fillId="0" borderId="32" xfId="0" applyNumberFormat="1" applyFont="1" applyBorder="1" applyAlignment="1">
      <alignment horizontal="center" vertical="center"/>
    </xf>
    <xf numFmtId="172" fontId="7" fillId="0" borderId="42" xfId="0" applyNumberFormat="1" applyFont="1" applyBorder="1" applyAlignment="1">
      <alignment horizontal="center" vertical="center"/>
    </xf>
    <xf numFmtId="172" fontId="7" fillId="0" borderId="22" xfId="0" applyNumberFormat="1" applyFont="1" applyBorder="1" applyAlignment="1">
      <alignment horizontal="center" vertical="center"/>
    </xf>
    <xf numFmtId="172" fontId="7" fillId="0" borderId="33" xfId="0" applyNumberFormat="1" applyFont="1" applyBorder="1" applyAlignment="1">
      <alignment horizontal="center" vertical="center"/>
    </xf>
    <xf numFmtId="172" fontId="7" fillId="0" borderId="30" xfId="0" applyNumberFormat="1" applyFont="1" applyBorder="1" applyAlignment="1">
      <alignment horizontal="center" vertical="center"/>
    </xf>
    <xf numFmtId="172" fontId="7" fillId="0" borderId="28" xfId="0" applyNumberFormat="1" applyFont="1" applyBorder="1" applyAlignment="1">
      <alignment horizontal="center" vertical="center"/>
    </xf>
    <xf numFmtId="164" fontId="55" fillId="2" borderId="38" xfId="1" applyNumberFormat="1" applyFont="1" applyFill="1" applyBorder="1" applyAlignment="1">
      <alignment horizontal="center" vertical="center" wrapText="1"/>
    </xf>
    <xf numFmtId="164" fontId="55" fillId="2" borderId="39" xfId="1" applyNumberFormat="1" applyFont="1" applyFill="1" applyBorder="1" applyAlignment="1">
      <alignment horizontal="center" vertical="center" wrapText="1"/>
    </xf>
    <xf numFmtId="164" fontId="55" fillId="2" borderId="40" xfId="1" applyNumberFormat="1" applyFont="1" applyFill="1" applyBorder="1" applyAlignment="1">
      <alignment horizontal="center" vertical="center" wrapText="1"/>
    </xf>
    <xf numFmtId="0" fontId="61" fillId="0" borderId="41" xfId="0" applyFont="1" applyFill="1" applyBorder="1" applyAlignment="1">
      <alignment horizontal="center" vertical="center"/>
    </xf>
    <xf numFmtId="0" fontId="61" fillId="0" borderId="59" xfId="0" applyFont="1" applyFill="1" applyBorder="1" applyAlignment="1">
      <alignment horizontal="center" vertical="center"/>
    </xf>
    <xf numFmtId="0" fontId="61" fillId="0" borderId="66" xfId="0" applyFont="1" applyFill="1" applyBorder="1" applyAlignment="1">
      <alignment horizontal="center" vertical="center"/>
    </xf>
    <xf numFmtId="0" fontId="61" fillId="0" borderId="70" xfId="0" applyFont="1" applyFill="1" applyBorder="1" applyAlignment="1">
      <alignment horizontal="center" vertical="center"/>
    </xf>
    <xf numFmtId="166" fontId="7" fillId="0" borderId="32" xfId="0" applyNumberFormat="1" applyFont="1" applyBorder="1" applyAlignment="1">
      <alignment horizontal="center" vertical="center"/>
    </xf>
    <xf numFmtId="166" fontId="7" fillId="0" borderId="22" xfId="0" applyNumberFormat="1" applyFont="1" applyBorder="1" applyAlignment="1">
      <alignment horizontal="center" vertical="center"/>
    </xf>
    <xf numFmtId="166" fontId="7" fillId="0" borderId="33" xfId="0" applyNumberFormat="1" applyFont="1" applyBorder="1" applyAlignment="1">
      <alignment horizontal="center" vertical="center"/>
    </xf>
    <xf numFmtId="166" fontId="7" fillId="0" borderId="28" xfId="0" applyNumberFormat="1" applyFont="1" applyBorder="1" applyAlignment="1">
      <alignment horizontal="center" vertical="center"/>
    </xf>
    <xf numFmtId="1" fontId="2" fillId="0" borderId="32" xfId="0" applyNumberFormat="1" applyFont="1" applyBorder="1" applyAlignment="1">
      <alignment horizontal="center" vertical="center"/>
    </xf>
    <xf numFmtId="1" fontId="2" fillId="0" borderId="22" xfId="0" applyNumberFormat="1" applyFont="1" applyBorder="1" applyAlignment="1">
      <alignment horizontal="center" vertical="center"/>
    </xf>
    <xf numFmtId="1" fontId="2" fillId="0" borderId="33" xfId="0" applyNumberFormat="1" applyFont="1" applyBorder="1" applyAlignment="1">
      <alignment horizontal="center" vertical="center"/>
    </xf>
    <xf numFmtId="1" fontId="2" fillId="0" borderId="28" xfId="0" applyNumberFormat="1" applyFont="1" applyBorder="1" applyAlignment="1">
      <alignment horizontal="center" vertical="center"/>
    </xf>
    <xf numFmtId="164" fontId="46" fillId="0" borderId="4" xfId="1" applyNumberFormat="1" applyFont="1" applyBorder="1" applyAlignment="1">
      <alignment horizontal="center" vertical="center"/>
    </xf>
    <xf numFmtId="164" fontId="46" fillId="0" borderId="6" xfId="1" applyNumberFormat="1" applyFont="1" applyBorder="1" applyAlignment="1">
      <alignment horizontal="center" vertical="center"/>
    </xf>
    <xf numFmtId="164" fontId="46" fillId="0" borderId="27" xfId="1" applyNumberFormat="1" applyFont="1" applyBorder="1" applyAlignment="1">
      <alignment horizontal="center" vertical="center"/>
    </xf>
    <xf numFmtId="164" fontId="46" fillId="0" borderId="29" xfId="1" applyNumberFormat="1" applyFont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164" fontId="7" fillId="0" borderId="31" xfId="0" applyNumberFormat="1" applyFont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 wrapText="1"/>
    </xf>
    <xf numFmtId="164" fontId="7" fillId="0" borderId="34" xfId="0" applyNumberFormat="1" applyFont="1" applyBorder="1" applyAlignment="1">
      <alignment horizontal="center" vertical="center" wrapText="1"/>
    </xf>
    <xf numFmtId="0" fontId="61" fillId="0" borderId="58" xfId="0" applyFont="1" applyFill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2" fontId="7" fillId="0" borderId="22" xfId="0" applyNumberFormat="1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7" fillId="0" borderId="28" xfId="0" applyNumberFormat="1" applyFont="1" applyBorder="1" applyAlignment="1">
      <alignment horizontal="center" vertical="center"/>
    </xf>
    <xf numFmtId="164" fontId="6" fillId="8" borderId="35" xfId="1" applyNumberFormat="1" applyFont="1" applyFill="1" applyBorder="1" applyAlignment="1">
      <alignment horizontal="center" vertical="center" wrapText="1"/>
    </xf>
    <xf numFmtId="164" fontId="6" fillId="8" borderId="68" xfId="1" applyNumberFormat="1" applyFont="1" applyFill="1" applyBorder="1" applyAlignment="1">
      <alignment horizontal="center" vertical="center" wrapText="1"/>
    </xf>
    <xf numFmtId="164" fontId="7" fillId="0" borderId="9" xfId="0" applyNumberFormat="1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center" vertical="center"/>
    </xf>
    <xf numFmtId="164" fontId="7" fillId="0" borderId="34" xfId="0" applyNumberFormat="1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0" fontId="61" fillId="0" borderId="5" xfId="0" applyFont="1" applyFill="1" applyBorder="1" applyAlignment="1">
      <alignment horizontal="center" vertical="center"/>
    </xf>
    <xf numFmtId="164" fontId="7" fillId="0" borderId="4" xfId="0" applyNumberFormat="1" applyFont="1" applyBorder="1" applyAlignment="1">
      <alignment horizontal="center" vertical="center"/>
    </xf>
    <xf numFmtId="164" fontId="7" fillId="0" borderId="10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" fontId="7" fillId="0" borderId="32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1" fontId="7" fillId="0" borderId="33" xfId="0" applyNumberFormat="1" applyFont="1" applyBorder="1" applyAlignment="1">
      <alignment horizontal="center" vertical="center"/>
    </xf>
    <xf numFmtId="1" fontId="7" fillId="0" borderId="28" xfId="0" applyNumberFormat="1" applyFont="1" applyBorder="1" applyAlignment="1">
      <alignment horizontal="center" vertical="center"/>
    </xf>
    <xf numFmtId="164" fontId="18" fillId="0" borderId="32" xfId="0" applyNumberFormat="1" applyFont="1" applyBorder="1" applyAlignment="1">
      <alignment horizontal="center" vertical="center" wrapText="1"/>
    </xf>
    <xf numFmtId="164" fontId="18" fillId="0" borderId="22" xfId="0" applyNumberFormat="1" applyFont="1" applyBorder="1" applyAlignment="1">
      <alignment horizontal="center" vertical="center"/>
    </xf>
    <xf numFmtId="164" fontId="18" fillId="0" borderId="33" xfId="0" applyNumberFormat="1" applyFont="1" applyBorder="1" applyAlignment="1">
      <alignment horizontal="center" vertical="center"/>
    </xf>
    <xf numFmtId="164" fontId="18" fillId="0" borderId="28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164" fontId="60" fillId="4" borderId="56" xfId="1" applyNumberFormat="1" applyFont="1" applyFill="1" applyBorder="1" applyAlignment="1">
      <alignment horizontal="center" vertical="center" wrapText="1"/>
    </xf>
    <xf numFmtId="164" fontId="60" fillId="4" borderId="3" xfId="1" applyNumberFormat="1" applyFont="1" applyFill="1" applyBorder="1" applyAlignment="1">
      <alignment horizontal="center" vertical="center" wrapText="1"/>
    </xf>
    <xf numFmtId="164" fontId="60" fillId="7" borderId="27" xfId="1" applyNumberFormat="1" applyFont="1" applyFill="1" applyBorder="1" applyAlignment="1">
      <alignment horizontal="center" vertical="center" wrapText="1"/>
    </xf>
    <xf numFmtId="164" fontId="60" fillId="7" borderId="29" xfId="1" applyNumberFormat="1" applyFont="1" applyFill="1" applyBorder="1" applyAlignment="1">
      <alignment horizontal="center" vertical="center" wrapText="1"/>
    </xf>
    <xf numFmtId="0" fontId="61" fillId="0" borderId="8" xfId="0" applyFont="1" applyFill="1" applyBorder="1" applyAlignment="1">
      <alignment horizontal="center" vertical="center"/>
    </xf>
    <xf numFmtId="0" fontId="61" fillId="0" borderId="2" xfId="0" applyFont="1" applyFill="1" applyBorder="1" applyAlignment="1">
      <alignment horizontal="center" vertical="center"/>
    </xf>
    <xf numFmtId="0" fontId="61" fillId="0" borderId="72" xfId="0" applyFont="1" applyFill="1" applyBorder="1" applyAlignment="1">
      <alignment horizontal="center" vertical="center"/>
    </xf>
    <xf numFmtId="164" fontId="60" fillId="4" borderId="32" xfId="1" applyNumberFormat="1" applyFont="1" applyFill="1" applyBorder="1" applyAlignment="1">
      <alignment horizontal="center" vertical="center" wrapText="1"/>
    </xf>
    <xf numFmtId="164" fontId="60" fillId="7" borderId="60" xfId="1" applyNumberFormat="1" applyFont="1" applyFill="1" applyBorder="1" applyAlignment="1">
      <alignment horizontal="center" vertical="center" wrapText="1"/>
    </xf>
    <xf numFmtId="164" fontId="60" fillId="7" borderId="40" xfId="1" applyNumberFormat="1" applyFont="1" applyFill="1" applyBorder="1" applyAlignment="1">
      <alignment horizontal="center" vertical="center" wrapText="1"/>
    </xf>
    <xf numFmtId="0" fontId="2" fillId="3" borderId="35" xfId="0" applyFont="1" applyFill="1" applyBorder="1" applyAlignment="1">
      <alignment horizontal="center" vertical="center"/>
    </xf>
    <xf numFmtId="0" fontId="2" fillId="3" borderId="71" xfId="0" applyFont="1" applyFill="1" applyBorder="1" applyAlignment="1">
      <alignment horizontal="center" vertical="center"/>
    </xf>
    <xf numFmtId="0" fontId="2" fillId="3" borderId="68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49" fontId="2" fillId="6" borderId="41" xfId="0" applyNumberFormat="1" applyFont="1" applyFill="1" applyBorder="1" applyAlignment="1">
      <alignment horizontal="center" vertical="center"/>
    </xf>
    <xf numFmtId="49" fontId="2" fillId="6" borderId="66" xfId="0" applyNumberFormat="1" applyFont="1" applyFill="1" applyBorder="1" applyAlignment="1">
      <alignment horizontal="center" vertical="center"/>
    </xf>
    <xf numFmtId="2" fontId="7" fillId="0" borderId="38" xfId="0" applyNumberFormat="1" applyFont="1" applyBorder="1" applyAlignment="1">
      <alignment horizontal="center" vertical="center"/>
    </xf>
    <xf numFmtId="2" fontId="7" fillId="0" borderId="55" xfId="0" applyNumberFormat="1" applyFont="1" applyBorder="1" applyAlignment="1">
      <alignment horizontal="center" vertical="center"/>
    </xf>
    <xf numFmtId="164" fontId="7" fillId="0" borderId="16" xfId="0" applyNumberFormat="1" applyFont="1" applyBorder="1" applyAlignment="1">
      <alignment horizontal="center" vertical="center"/>
    </xf>
    <xf numFmtId="164" fontId="7" fillId="0" borderId="37" xfId="0" applyNumberFormat="1" applyFont="1" applyBorder="1" applyAlignment="1">
      <alignment horizontal="center" vertical="center"/>
    </xf>
    <xf numFmtId="164" fontId="7" fillId="0" borderId="44" xfId="0" applyNumberFormat="1" applyFont="1" applyBorder="1" applyAlignment="1">
      <alignment horizontal="center" vertical="center"/>
    </xf>
    <xf numFmtId="0" fontId="61" fillId="0" borderId="1" xfId="0" applyFont="1" applyFill="1" applyBorder="1" applyAlignment="1">
      <alignment horizontal="center" vertical="center"/>
    </xf>
    <xf numFmtId="164" fontId="70" fillId="0" borderId="21" xfId="0" applyNumberFormat="1" applyFont="1" applyBorder="1" applyAlignment="1">
      <alignment horizontal="center" vertical="center"/>
    </xf>
    <xf numFmtId="164" fontId="70" fillId="0" borderId="22" xfId="0" applyNumberFormat="1" applyFont="1" applyBorder="1" applyAlignment="1">
      <alignment horizontal="center" vertical="center"/>
    </xf>
    <xf numFmtId="164" fontId="70" fillId="0" borderId="27" xfId="0" applyNumberFormat="1" applyFont="1" applyBorder="1" applyAlignment="1">
      <alignment horizontal="center" vertical="center"/>
    </xf>
    <xf numFmtId="164" fontId="70" fillId="0" borderId="28" xfId="0" applyNumberFormat="1" applyFont="1" applyBorder="1" applyAlignment="1">
      <alignment horizontal="center" vertical="center"/>
    </xf>
    <xf numFmtId="0" fontId="1" fillId="3" borderId="6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164" fontId="55" fillId="2" borderId="55" xfId="1" applyNumberFormat="1" applyFont="1" applyFill="1" applyBorder="1" applyAlignment="1">
      <alignment horizontal="center" vertical="center" wrapText="1"/>
    </xf>
    <xf numFmtId="164" fontId="6" fillId="14" borderId="32" xfId="1" applyNumberFormat="1" applyFont="1" applyFill="1" applyBorder="1" applyAlignment="1">
      <alignment horizontal="center" vertical="center" wrapText="1"/>
    </xf>
    <xf numFmtId="164" fontId="6" fillId="14" borderId="42" xfId="1" applyNumberFormat="1" applyFont="1" applyFill="1" applyBorder="1" applyAlignment="1">
      <alignment horizontal="center" vertical="center" wrapText="1"/>
    </xf>
    <xf numFmtId="164" fontId="6" fillId="14" borderId="22" xfId="1" applyNumberFormat="1" applyFont="1" applyFill="1" applyBorder="1" applyAlignment="1">
      <alignment horizontal="center" vertical="center" wrapText="1"/>
    </xf>
    <xf numFmtId="164" fontId="6" fillId="14" borderId="56" xfId="1" applyNumberFormat="1" applyFont="1" applyFill="1" applyBorder="1" applyAlignment="1">
      <alignment horizontal="center" vertical="center" wrapText="1"/>
    </xf>
    <xf numFmtId="164" fontId="6" fillId="14" borderId="0" xfId="1" applyNumberFormat="1" applyFont="1" applyFill="1" applyBorder="1" applyAlignment="1">
      <alignment horizontal="center" vertical="center" wrapText="1"/>
    </xf>
    <xf numFmtId="164" fontId="6" fillId="14" borderId="34" xfId="1" applyNumberFormat="1" applyFont="1" applyFill="1" applyBorder="1" applyAlignment="1">
      <alignment horizontal="center" vertical="center" wrapText="1"/>
    </xf>
    <xf numFmtId="164" fontId="6" fillId="14" borderId="33" xfId="1" applyNumberFormat="1" applyFont="1" applyFill="1" applyBorder="1" applyAlignment="1">
      <alignment horizontal="center" vertical="center" wrapText="1"/>
    </xf>
    <xf numFmtId="164" fontId="6" fillId="14" borderId="30" xfId="1" applyNumberFormat="1" applyFont="1" applyFill="1" applyBorder="1" applyAlignment="1">
      <alignment horizontal="center" vertical="center" wrapText="1"/>
    </xf>
    <xf numFmtId="164" fontId="6" fillId="14" borderId="28" xfId="1" applyNumberFormat="1" applyFont="1" applyFill="1" applyBorder="1" applyAlignment="1">
      <alignment horizontal="center" vertical="center" wrapText="1"/>
    </xf>
    <xf numFmtId="0" fontId="7" fillId="0" borderId="56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/>
    </xf>
    <xf numFmtId="0" fontId="7" fillId="0" borderId="32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61" fillId="0" borderId="7" xfId="0" applyFont="1" applyFill="1" applyBorder="1" applyAlignment="1">
      <alignment horizontal="center" vertical="center"/>
    </xf>
    <xf numFmtId="0" fontId="61" fillId="0" borderId="45" xfId="0" applyFont="1" applyFill="1" applyBorder="1" applyAlignment="1">
      <alignment horizontal="center" vertical="center"/>
    </xf>
    <xf numFmtId="0" fontId="11" fillId="6" borderId="4" xfId="1" applyFont="1" applyFill="1" applyBorder="1" applyAlignment="1">
      <alignment horizontal="center" vertical="center"/>
    </xf>
    <xf numFmtId="0" fontId="11" fillId="6" borderId="10" xfId="1" applyFont="1" applyFill="1" applyBorder="1" applyAlignment="1">
      <alignment horizontal="center" vertical="center"/>
    </xf>
    <xf numFmtId="0" fontId="11" fillId="6" borderId="31" xfId="1" applyFont="1" applyFill="1" applyBorder="1" applyAlignment="1">
      <alignment horizontal="center" vertical="center"/>
    </xf>
    <xf numFmtId="0" fontId="11" fillId="6" borderId="27" xfId="1" applyFont="1" applyFill="1" applyBorder="1" applyAlignment="1">
      <alignment horizontal="center" vertical="center"/>
    </xf>
    <xf numFmtId="0" fontId="11" fillId="6" borderId="30" xfId="1" applyFont="1" applyFill="1" applyBorder="1" applyAlignment="1">
      <alignment horizontal="center" vertical="center"/>
    </xf>
    <xf numFmtId="0" fontId="11" fillId="6" borderId="28" xfId="1" applyFont="1" applyFill="1" applyBorder="1" applyAlignment="1">
      <alignment horizontal="center" vertical="center"/>
    </xf>
    <xf numFmtId="164" fontId="62" fillId="5" borderId="15" xfId="1" applyNumberFormat="1" applyFont="1" applyFill="1" applyBorder="1" applyAlignment="1">
      <alignment horizontal="center" vertical="center" wrapText="1"/>
    </xf>
    <xf numFmtId="164" fontId="62" fillId="5" borderId="10" xfId="1" applyNumberFormat="1" applyFont="1" applyFill="1" applyBorder="1" applyAlignment="1">
      <alignment horizontal="center" vertical="center" wrapText="1"/>
    </xf>
    <xf numFmtId="164" fontId="62" fillId="5" borderId="6" xfId="1" applyNumberFormat="1" applyFont="1" applyFill="1" applyBorder="1" applyAlignment="1">
      <alignment horizontal="center" vertical="center" wrapText="1"/>
    </xf>
    <xf numFmtId="164" fontId="62" fillId="5" borderId="56" xfId="1" applyNumberFormat="1" applyFont="1" applyFill="1" applyBorder="1" applyAlignment="1">
      <alignment horizontal="center" vertical="center" wrapText="1"/>
    </xf>
    <xf numFmtId="164" fontId="62" fillId="5" borderId="0" xfId="1" applyNumberFormat="1" applyFont="1" applyFill="1" applyBorder="1" applyAlignment="1">
      <alignment horizontal="center" vertical="center" wrapText="1"/>
    </xf>
    <xf numFmtId="164" fontId="62" fillId="5" borderId="3" xfId="1" applyNumberFormat="1" applyFont="1" applyFill="1" applyBorder="1" applyAlignment="1">
      <alignment horizontal="center" vertical="center" wrapText="1"/>
    </xf>
    <xf numFmtId="164" fontId="62" fillId="5" borderId="33" xfId="1" applyNumberFormat="1" applyFont="1" applyFill="1" applyBorder="1" applyAlignment="1">
      <alignment horizontal="center" vertical="center" wrapText="1"/>
    </xf>
    <xf numFmtId="164" fontId="62" fillId="5" borderId="30" xfId="1" applyNumberFormat="1" applyFont="1" applyFill="1" applyBorder="1" applyAlignment="1">
      <alignment horizontal="center" vertical="center" wrapText="1"/>
    </xf>
    <xf numFmtId="164" fontId="62" fillId="5" borderId="29" xfId="1" applyNumberFormat="1" applyFont="1" applyFill="1" applyBorder="1" applyAlignment="1">
      <alignment horizontal="center" vertical="center" wrapText="1"/>
    </xf>
    <xf numFmtId="164" fontId="7" fillId="0" borderId="27" xfId="0" applyNumberFormat="1" applyFont="1" applyBorder="1" applyAlignment="1">
      <alignment horizontal="center" vertical="center" wrapText="1"/>
    </xf>
    <xf numFmtId="164" fontId="7" fillId="0" borderId="30" xfId="0" applyNumberFormat="1" applyFont="1" applyBorder="1" applyAlignment="1">
      <alignment horizontal="center" vertical="center" wrapText="1"/>
    </xf>
    <xf numFmtId="164" fontId="7" fillId="0" borderId="28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/>
    </xf>
    <xf numFmtId="164" fontId="6" fillId="8" borderId="4" xfId="1" applyNumberFormat="1" applyFont="1" applyFill="1" applyBorder="1" applyAlignment="1">
      <alignment horizontal="center" vertical="center" wrapText="1"/>
    </xf>
    <xf numFmtId="164" fontId="6" fillId="8" borderId="27" xfId="1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164" fontId="6" fillId="8" borderId="36" xfId="1" applyNumberFormat="1" applyFont="1" applyFill="1" applyBorder="1" applyAlignment="1">
      <alignment horizontal="center" vertical="center" wrapText="1"/>
    </xf>
    <xf numFmtId="164" fontId="6" fillId="8" borderId="57" xfId="1" applyNumberFormat="1" applyFont="1" applyFill="1" applyBorder="1" applyAlignment="1">
      <alignment horizontal="center" vertical="center" wrapText="1"/>
    </xf>
    <xf numFmtId="0" fontId="61" fillId="0" borderId="65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60" fillId="4" borderId="38" xfId="1" applyNumberFormat="1" applyFont="1" applyFill="1" applyBorder="1" applyAlignment="1">
      <alignment horizontal="center" vertical="center" wrapText="1"/>
    </xf>
    <xf numFmtId="164" fontId="60" fillId="4" borderId="40" xfId="1" applyNumberFormat="1" applyFont="1" applyFill="1" applyBorder="1" applyAlignment="1">
      <alignment horizontal="center" vertical="center" wrapText="1"/>
    </xf>
    <xf numFmtId="164" fontId="60" fillId="7" borderId="16" xfId="1" applyNumberFormat="1" applyFont="1" applyFill="1" applyBorder="1" applyAlignment="1">
      <alignment horizontal="center" vertical="center" wrapText="1"/>
    </xf>
    <xf numFmtId="164" fontId="60" fillId="7" borderId="17" xfId="1" applyNumberFormat="1" applyFont="1" applyFill="1" applyBorder="1" applyAlignment="1">
      <alignment horizontal="center" vertical="center" wrapText="1"/>
    </xf>
    <xf numFmtId="164" fontId="2" fillId="0" borderId="32" xfId="0" applyNumberFormat="1" applyFont="1" applyBorder="1" applyAlignment="1">
      <alignment horizontal="center" vertical="center"/>
    </xf>
    <xf numFmtId="164" fontId="71" fillId="5" borderId="69" xfId="1" applyNumberFormat="1" applyFont="1" applyFill="1" applyBorder="1" applyAlignment="1">
      <alignment horizontal="center" vertical="center" textRotation="90" wrapText="1"/>
    </xf>
    <xf numFmtId="164" fontId="71" fillId="5" borderId="71" xfId="1" applyNumberFormat="1" applyFont="1" applyFill="1" applyBorder="1" applyAlignment="1">
      <alignment horizontal="center" vertical="center" textRotation="90" wrapText="1"/>
    </xf>
    <xf numFmtId="164" fontId="71" fillId="5" borderId="68" xfId="1" applyNumberFormat="1" applyFont="1" applyFill="1" applyBorder="1" applyAlignment="1">
      <alignment horizontal="center" vertical="center" textRotation="90" wrapText="1"/>
    </xf>
    <xf numFmtId="0" fontId="2" fillId="3" borderId="67" xfId="0" applyFont="1" applyFill="1" applyBorder="1" applyAlignment="1">
      <alignment horizontal="center" vertical="center"/>
    </xf>
    <xf numFmtId="0" fontId="61" fillId="0" borderId="12" xfId="0" applyFont="1" applyFill="1" applyBorder="1" applyAlignment="1">
      <alignment horizontal="center" vertical="center"/>
    </xf>
    <xf numFmtId="0" fontId="61" fillId="0" borderId="14" xfId="0" applyFont="1" applyFill="1" applyBorder="1" applyAlignment="1">
      <alignment horizontal="center" vertical="center"/>
    </xf>
    <xf numFmtId="165" fontId="7" fillId="0" borderId="32" xfId="0" applyNumberFormat="1" applyFont="1" applyBorder="1" applyAlignment="1">
      <alignment horizontal="center" vertical="center"/>
    </xf>
    <xf numFmtId="165" fontId="7" fillId="0" borderId="22" xfId="0" applyNumberFormat="1" applyFont="1" applyBorder="1" applyAlignment="1">
      <alignment horizontal="center" vertical="center"/>
    </xf>
    <xf numFmtId="165" fontId="7" fillId="0" borderId="33" xfId="0" applyNumberFormat="1" applyFont="1" applyBorder="1" applyAlignment="1">
      <alignment horizontal="center" vertical="center"/>
    </xf>
    <xf numFmtId="165" fontId="7" fillId="0" borderId="28" xfId="0" applyNumberFormat="1" applyFont="1" applyBorder="1" applyAlignment="1">
      <alignment horizontal="center" vertical="center"/>
    </xf>
    <xf numFmtId="164" fontId="6" fillId="8" borderId="73" xfId="1" applyNumberFormat="1" applyFont="1" applyFill="1" applyBorder="1" applyAlignment="1">
      <alignment horizontal="center" vertical="center" wrapText="1"/>
    </xf>
    <xf numFmtId="0" fontId="61" fillId="0" borderId="20" xfId="0" applyFont="1" applyFill="1" applyBorder="1" applyAlignment="1">
      <alignment horizontal="center" vertical="center"/>
    </xf>
    <xf numFmtId="1" fontId="7" fillId="0" borderId="19" xfId="0" applyNumberFormat="1" applyFont="1" applyBorder="1" applyAlignment="1">
      <alignment horizontal="center" vertical="center"/>
    </xf>
    <xf numFmtId="1" fontId="7" fillId="0" borderId="20" xfId="0" applyNumberFormat="1" applyFont="1" applyBorder="1" applyAlignment="1">
      <alignment horizontal="center" vertical="center"/>
    </xf>
    <xf numFmtId="1" fontId="7" fillId="0" borderId="25" xfId="0" applyNumberFormat="1" applyFont="1" applyBorder="1" applyAlignment="1">
      <alignment horizontal="center" vertical="center"/>
    </xf>
    <xf numFmtId="1" fontId="7" fillId="0" borderId="26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22" xfId="0" applyNumberFormat="1" applyFont="1" applyBorder="1" applyAlignment="1">
      <alignment horizontal="center" vertical="center"/>
    </xf>
    <xf numFmtId="164" fontId="7" fillId="0" borderId="33" xfId="0" applyNumberFormat="1" applyFont="1" applyBorder="1" applyAlignment="1">
      <alignment horizontal="center" vertical="center"/>
    </xf>
    <xf numFmtId="164" fontId="62" fillId="5" borderId="32" xfId="1" applyNumberFormat="1" applyFont="1" applyFill="1" applyBorder="1" applyAlignment="1">
      <alignment horizontal="center" vertical="center" wrapText="1"/>
    </xf>
    <xf numFmtId="164" fontId="62" fillId="5" borderId="42" xfId="1" applyNumberFormat="1" applyFont="1" applyFill="1" applyBorder="1" applyAlignment="1">
      <alignment horizontal="center" vertical="center" wrapText="1"/>
    </xf>
    <xf numFmtId="164" fontId="62" fillId="5" borderId="63" xfId="1" applyNumberFormat="1" applyFont="1" applyFill="1" applyBorder="1" applyAlignment="1">
      <alignment horizontal="center" vertical="center" wrapText="1"/>
    </xf>
    <xf numFmtId="164" fontId="60" fillId="4" borderId="15" xfId="1" applyNumberFormat="1" applyFont="1" applyFill="1" applyBorder="1" applyAlignment="1">
      <alignment horizontal="center" vertical="center" wrapText="1"/>
    </xf>
    <xf numFmtId="164" fontId="60" fillId="4" borderId="6" xfId="1" applyNumberFormat="1" applyFont="1" applyFill="1" applyBorder="1" applyAlignment="1">
      <alignment horizontal="center" vertical="center" wrapText="1"/>
    </xf>
    <xf numFmtId="164" fontId="60" fillId="7" borderId="21" xfId="1" applyNumberFormat="1" applyFont="1" applyFill="1" applyBorder="1" applyAlignment="1">
      <alignment horizontal="center" vertical="center" wrapText="1"/>
    </xf>
    <xf numFmtId="164" fontId="60" fillId="7" borderId="42" xfId="1" applyNumberFormat="1" applyFont="1" applyFill="1" applyBorder="1" applyAlignment="1">
      <alignment horizontal="center" vertical="center" wrapText="1"/>
    </xf>
    <xf numFmtId="164" fontId="18" fillId="0" borderId="38" xfId="0" applyNumberFormat="1" applyFont="1" applyBorder="1" applyAlignment="1">
      <alignment horizontal="center" vertical="center" wrapText="1"/>
    </xf>
    <xf numFmtId="164" fontId="18" fillId="0" borderId="39" xfId="0" applyNumberFormat="1" applyFont="1" applyBorder="1" applyAlignment="1">
      <alignment horizontal="center" vertical="center" wrapText="1"/>
    </xf>
    <xf numFmtId="164" fontId="18" fillId="0" borderId="55" xfId="0" applyNumberFormat="1" applyFont="1" applyBorder="1" applyAlignment="1">
      <alignment horizontal="center" vertical="center" wrapText="1"/>
    </xf>
    <xf numFmtId="0" fontId="61" fillId="0" borderId="13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2" fontId="7" fillId="0" borderId="31" xfId="0" applyNumberFormat="1" applyFont="1" applyBorder="1" applyAlignment="1">
      <alignment horizontal="center" vertical="center" wrapText="1"/>
    </xf>
    <xf numFmtId="2" fontId="7" fillId="0" borderId="27" xfId="0" applyNumberFormat="1" applyFont="1" applyBorder="1" applyAlignment="1">
      <alignment horizontal="center" vertical="center" wrapText="1"/>
    </xf>
    <xf numFmtId="2" fontId="7" fillId="0" borderId="30" xfId="0" applyNumberFormat="1" applyFont="1" applyBorder="1" applyAlignment="1">
      <alignment horizontal="center" vertical="center" wrapText="1"/>
    </xf>
    <xf numFmtId="2" fontId="7" fillId="0" borderId="28" xfId="0" applyNumberFormat="1" applyFont="1" applyBorder="1" applyAlignment="1">
      <alignment horizontal="center" vertical="center" wrapText="1"/>
    </xf>
    <xf numFmtId="164" fontId="7" fillId="11" borderId="12" xfId="0" applyNumberFormat="1" applyFont="1" applyFill="1" applyBorder="1" applyAlignment="1">
      <alignment horizontal="center" vertical="center" wrapText="1"/>
    </xf>
    <xf numFmtId="164" fontId="7" fillId="11" borderId="14" xfId="0" applyNumberFormat="1" applyFont="1" applyFill="1" applyBorder="1" applyAlignment="1">
      <alignment horizontal="center" vertical="center" wrapText="1"/>
    </xf>
    <xf numFmtId="164" fontId="7" fillId="11" borderId="13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5" fillId="0" borderId="6" xfId="0" applyNumberFormat="1" applyFont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6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2" fontId="7" fillId="11" borderId="12" xfId="0" applyNumberFormat="1" applyFont="1" applyFill="1" applyBorder="1" applyAlignment="1">
      <alignment horizontal="center" vertical="center"/>
    </xf>
    <xf numFmtId="2" fontId="7" fillId="11" borderId="13" xfId="0" applyNumberFormat="1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 wrapText="1"/>
    </xf>
    <xf numFmtId="49" fontId="7" fillId="0" borderId="42" xfId="0" applyNumberFormat="1" applyFont="1" applyBorder="1" applyAlignment="1">
      <alignment horizontal="center" vertical="center" wrapText="1"/>
    </xf>
    <xf numFmtId="49" fontId="7" fillId="0" borderId="63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164" fontId="7" fillId="11" borderId="16" xfId="0" applyNumberFormat="1" applyFont="1" applyFill="1" applyBorder="1" applyAlignment="1">
      <alignment horizontal="center" vertical="center" wrapText="1"/>
    </xf>
    <xf numFmtId="164" fontId="7" fillId="11" borderId="37" xfId="0" applyNumberFormat="1" applyFont="1" applyFill="1" applyBorder="1" applyAlignment="1">
      <alignment horizontal="center" vertical="center" wrapText="1"/>
    </xf>
    <xf numFmtId="164" fontId="7" fillId="11" borderId="17" xfId="0" applyNumberFormat="1" applyFont="1" applyFill="1" applyBorder="1" applyAlignment="1">
      <alignment horizontal="center" vertical="center" wrapText="1"/>
    </xf>
    <xf numFmtId="164" fontId="57" fillId="5" borderId="24" xfId="1" applyNumberFormat="1" applyFont="1" applyFill="1" applyBorder="1" applyAlignment="1">
      <alignment horizontal="center" vertical="center" wrapText="1"/>
    </xf>
    <xf numFmtId="1" fontId="7" fillId="11" borderId="16" xfId="0" applyNumberFormat="1" applyFont="1" applyFill="1" applyBorder="1" applyAlignment="1">
      <alignment horizontal="center" vertical="center"/>
    </xf>
    <xf numFmtId="1" fontId="7" fillId="11" borderId="17" xfId="0" applyNumberFormat="1" applyFont="1" applyFill="1" applyBorder="1" applyAlignment="1">
      <alignment horizontal="center" vertical="center"/>
    </xf>
    <xf numFmtId="164" fontId="1" fillId="0" borderId="24" xfId="0" applyNumberFormat="1" applyFont="1" applyBorder="1" applyAlignment="1">
      <alignment horizontal="center" vertical="center"/>
    </xf>
    <xf numFmtId="164" fontId="15" fillId="0" borderId="24" xfId="0" applyNumberFormat="1" applyFont="1" applyBorder="1" applyAlignment="1">
      <alignment horizontal="center" vertical="center"/>
    </xf>
    <xf numFmtId="1" fontId="7" fillId="11" borderId="12" xfId="0" applyNumberFormat="1" applyFont="1" applyFill="1" applyBorder="1" applyAlignment="1">
      <alignment horizontal="center" vertical="center"/>
    </xf>
    <xf numFmtId="1" fontId="7" fillId="11" borderId="13" xfId="0" applyNumberFormat="1" applyFont="1" applyFill="1" applyBorder="1" applyAlignment="1">
      <alignment horizontal="center" vertical="center"/>
    </xf>
    <xf numFmtId="1" fontId="7" fillId="11" borderId="1" xfId="0" applyNumberFormat="1" applyFont="1" applyFill="1" applyBorder="1" applyAlignment="1">
      <alignment horizontal="center" vertical="center"/>
    </xf>
    <xf numFmtId="164" fontId="10" fillId="4" borderId="58" xfId="1" applyNumberFormat="1" applyFont="1" applyFill="1" applyBorder="1" applyAlignment="1">
      <alignment horizontal="center" vertical="center" wrapText="1"/>
    </xf>
    <xf numFmtId="164" fontId="10" fillId="4" borderId="1" xfId="1" applyNumberFormat="1" applyFont="1" applyFill="1" applyBorder="1" applyAlignment="1">
      <alignment horizontal="center" vertical="center" wrapText="1"/>
    </xf>
    <xf numFmtId="164" fontId="10" fillId="7" borderId="58" xfId="1" applyNumberFormat="1" applyFont="1" applyFill="1" applyBorder="1" applyAlignment="1">
      <alignment horizontal="center" vertical="center" wrapText="1"/>
    </xf>
    <xf numFmtId="164" fontId="10" fillId="7" borderId="1" xfId="1" applyNumberFormat="1" applyFont="1" applyFill="1" applyBorder="1" applyAlignment="1">
      <alignment horizontal="center" vertical="center" wrapText="1"/>
    </xf>
    <xf numFmtId="0" fontId="56" fillId="0" borderId="58" xfId="0" applyFont="1" applyFill="1" applyBorder="1" applyAlignment="1">
      <alignment horizontal="center" vertical="center"/>
    </xf>
    <xf numFmtId="0" fontId="56" fillId="0" borderId="20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56" fillId="0" borderId="65" xfId="0" applyFont="1" applyFill="1" applyBorder="1" applyAlignment="1">
      <alignment horizontal="center" vertical="center"/>
    </xf>
    <xf numFmtId="164" fontId="46" fillId="0" borderId="10" xfId="1" applyNumberFormat="1" applyFont="1" applyBorder="1" applyAlignment="1">
      <alignment horizontal="center" vertical="center"/>
    </xf>
    <xf numFmtId="164" fontId="46" fillId="0" borderId="30" xfId="1" applyNumberFormat="1" applyFont="1" applyBorder="1" applyAlignment="1">
      <alignment horizontal="center" vertical="center"/>
    </xf>
    <xf numFmtId="0" fontId="2" fillId="3" borderId="75" xfId="0" applyFont="1" applyFill="1" applyBorder="1" applyAlignment="1">
      <alignment horizontal="center" vertical="center"/>
    </xf>
    <xf numFmtId="0" fontId="2" fillId="3" borderId="6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6" borderId="7" xfId="0" applyNumberFormat="1" applyFont="1" applyFill="1" applyBorder="1" applyAlignment="1">
      <alignment horizontal="center" vertical="center"/>
    </xf>
    <xf numFmtId="164" fontId="60" fillId="7" borderId="9" xfId="1" applyNumberFormat="1" applyFont="1" applyFill="1" applyBorder="1" applyAlignment="1">
      <alignment horizontal="center" vertical="center" wrapText="1"/>
    </xf>
    <xf numFmtId="164" fontId="60" fillId="7" borderId="0" xfId="1" applyNumberFormat="1" applyFont="1" applyFill="1" applyBorder="1" applyAlignment="1">
      <alignment horizontal="center" vertical="center" wrapText="1"/>
    </xf>
    <xf numFmtId="164" fontId="46" fillId="0" borderId="24" xfId="1" applyNumberFormat="1" applyFont="1" applyBorder="1" applyAlignment="1">
      <alignment horizontal="center" vertical="center"/>
    </xf>
    <xf numFmtId="0" fontId="61" fillId="0" borderId="74" xfId="0" applyFont="1" applyFill="1" applyBorder="1" applyAlignment="1">
      <alignment horizontal="center" vertical="center"/>
    </xf>
    <xf numFmtId="164" fontId="18" fillId="0" borderId="21" xfId="0" applyNumberFormat="1" applyFont="1" applyBorder="1" applyAlignment="1">
      <alignment horizontal="center" vertical="center"/>
    </xf>
    <xf numFmtId="164" fontId="18" fillId="0" borderId="27" xfId="0" applyNumberFormat="1" applyFont="1" applyBorder="1" applyAlignment="1">
      <alignment horizontal="center" vertical="center"/>
    </xf>
    <xf numFmtId="164" fontId="71" fillId="5" borderId="32" xfId="1" applyNumberFormat="1" applyFont="1" applyFill="1" applyBorder="1" applyAlignment="1">
      <alignment horizontal="center" vertical="center" textRotation="90" wrapText="1"/>
    </xf>
    <xf numFmtId="164" fontId="71" fillId="5" borderId="56" xfId="1" applyNumberFormat="1" applyFont="1" applyFill="1" applyBorder="1" applyAlignment="1">
      <alignment horizontal="center" vertical="center" textRotation="90" wrapText="1"/>
    </xf>
    <xf numFmtId="164" fontId="71" fillId="5" borderId="33" xfId="1" applyNumberFormat="1" applyFont="1" applyFill="1" applyBorder="1" applyAlignment="1">
      <alignment horizontal="center" vertical="center" textRotation="90" wrapText="1"/>
    </xf>
    <xf numFmtId="167" fontId="7" fillId="0" borderId="32" xfId="0" applyNumberFormat="1" applyFont="1" applyBorder="1" applyAlignment="1">
      <alignment horizontal="center" vertical="center"/>
    </xf>
    <xf numFmtId="167" fontId="7" fillId="0" borderId="22" xfId="0" applyNumberFormat="1" applyFont="1" applyBorder="1" applyAlignment="1">
      <alignment horizontal="center" vertical="center"/>
    </xf>
    <xf numFmtId="167" fontId="7" fillId="0" borderId="33" xfId="0" applyNumberFormat="1" applyFont="1" applyBorder="1" applyAlignment="1">
      <alignment horizontal="center" vertical="center"/>
    </xf>
    <xf numFmtId="167" fontId="7" fillId="0" borderId="28" xfId="0" applyNumberFormat="1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61" fillId="0" borderId="77" xfId="0" applyFont="1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61" fillId="0" borderId="78" xfId="0" applyFont="1" applyFill="1" applyBorder="1" applyAlignment="1">
      <alignment horizontal="center" vertical="center"/>
    </xf>
    <xf numFmtId="0" fontId="2" fillId="3" borderId="63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6" borderId="41" xfId="0" applyNumberFormat="1" applyFont="1" applyFill="1" applyBorder="1" applyAlignment="1">
      <alignment horizontal="center" vertical="center"/>
    </xf>
    <xf numFmtId="0" fontId="7" fillId="0" borderId="41" xfId="0" applyNumberFormat="1" applyFont="1" applyBorder="1" applyAlignment="1">
      <alignment horizontal="center" vertical="center"/>
    </xf>
    <xf numFmtId="49" fontId="7" fillId="0" borderId="66" xfId="0" applyNumberFormat="1" applyFont="1" applyBorder="1" applyAlignment="1">
      <alignment horizontal="center" vertical="center"/>
    </xf>
    <xf numFmtId="0" fontId="14" fillId="0" borderId="8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72" xfId="0" applyFont="1" applyFill="1" applyBorder="1" applyAlignment="1">
      <alignment horizontal="center" vertical="center"/>
    </xf>
    <xf numFmtId="0" fontId="14" fillId="0" borderId="78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67" fillId="6" borderId="16" xfId="1" applyFont="1" applyFill="1" applyBorder="1" applyAlignment="1">
      <alignment horizontal="center" vertical="center"/>
    </xf>
    <xf numFmtId="0" fontId="67" fillId="6" borderId="37" xfId="1" applyFont="1" applyFill="1" applyBorder="1" applyAlignment="1">
      <alignment horizontal="center" vertical="center"/>
    </xf>
    <xf numFmtId="0" fontId="67" fillId="6" borderId="44" xfId="1" applyFont="1" applyFill="1" applyBorder="1" applyAlignment="1">
      <alignment horizontal="center" vertical="center"/>
    </xf>
    <xf numFmtId="0" fontId="1" fillId="3" borderId="67" xfId="0" applyFont="1" applyFill="1" applyBorder="1" applyAlignment="1">
      <alignment horizontal="center" vertical="center"/>
    </xf>
    <xf numFmtId="0" fontId="61" fillId="0" borderId="9" xfId="0" applyFont="1" applyFill="1" applyBorder="1" applyAlignment="1">
      <alignment horizontal="center" vertical="center"/>
    </xf>
    <xf numFmtId="0" fontId="61" fillId="0" borderId="0" xfId="0" applyFont="1" applyFill="1" applyBorder="1" applyAlignment="1">
      <alignment horizontal="center" vertical="center"/>
    </xf>
    <xf numFmtId="0" fontId="61" fillId="0" borderId="34" xfId="0" applyFont="1" applyFill="1" applyBorder="1" applyAlignment="1">
      <alignment horizontal="center" vertical="center"/>
    </xf>
    <xf numFmtId="0" fontId="7" fillId="0" borderId="8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1" fontId="18" fillId="0" borderId="32" xfId="0" applyNumberFormat="1" applyFont="1" applyBorder="1" applyAlignment="1">
      <alignment horizontal="center" vertical="center"/>
    </xf>
    <xf numFmtId="1" fontId="18" fillId="0" borderId="22" xfId="0" applyNumberFormat="1" applyFont="1" applyBorder="1" applyAlignment="1">
      <alignment horizontal="center" vertical="center"/>
    </xf>
    <xf numFmtId="1" fontId="18" fillId="0" borderId="33" xfId="0" applyNumberFormat="1" applyFont="1" applyBorder="1" applyAlignment="1">
      <alignment horizontal="center" vertical="center"/>
    </xf>
    <xf numFmtId="1" fontId="18" fillId="0" borderId="28" xfId="0" applyNumberFormat="1" applyFont="1" applyBorder="1" applyAlignment="1">
      <alignment horizontal="center" vertical="center"/>
    </xf>
    <xf numFmtId="0" fontId="61" fillId="0" borderId="42" xfId="0" applyFont="1" applyFill="1" applyBorder="1" applyAlignment="1">
      <alignment horizontal="center" vertical="center"/>
    </xf>
    <xf numFmtId="171" fontId="7" fillId="0" borderId="32" xfId="0" applyNumberFormat="1" applyFont="1" applyBorder="1" applyAlignment="1">
      <alignment horizontal="center" vertical="center"/>
    </xf>
    <xf numFmtId="171" fontId="7" fillId="0" borderId="42" xfId="0" applyNumberFormat="1" applyFont="1" applyBorder="1" applyAlignment="1">
      <alignment horizontal="center" vertical="center"/>
    </xf>
    <xf numFmtId="171" fontId="7" fillId="0" borderId="22" xfId="0" applyNumberFormat="1" applyFont="1" applyBorder="1" applyAlignment="1">
      <alignment horizontal="center" vertical="center"/>
    </xf>
    <xf numFmtId="171" fontId="7" fillId="0" borderId="33" xfId="0" applyNumberFormat="1" applyFont="1" applyBorder="1" applyAlignment="1">
      <alignment horizontal="center" vertical="center"/>
    </xf>
    <xf numFmtId="171" fontId="7" fillId="0" borderId="30" xfId="0" applyNumberFormat="1" applyFont="1" applyBorder="1" applyAlignment="1">
      <alignment horizontal="center" vertical="center"/>
    </xf>
    <xf numFmtId="171" fontId="7" fillId="0" borderId="28" xfId="0" applyNumberFormat="1" applyFont="1" applyBorder="1" applyAlignment="1">
      <alignment horizontal="center" vertical="center"/>
    </xf>
    <xf numFmtId="164" fontId="2" fillId="0" borderId="42" xfId="0" applyNumberFormat="1" applyFont="1" applyBorder="1" applyAlignment="1">
      <alignment horizontal="center" vertical="center"/>
    </xf>
    <xf numFmtId="164" fontId="62" fillId="5" borderId="41" xfId="1" applyNumberFormat="1" applyFont="1" applyFill="1" applyBorder="1" applyAlignment="1">
      <alignment horizontal="center" vertical="center" wrapText="1"/>
    </xf>
    <xf numFmtId="164" fontId="62" fillId="5" borderId="59" xfId="1" applyNumberFormat="1" applyFont="1" applyFill="1" applyBorder="1" applyAlignment="1">
      <alignment horizontal="center" vertical="center" wrapText="1"/>
    </xf>
    <xf numFmtId="164" fontId="62" fillId="5" borderId="66" xfId="1" applyNumberFormat="1" applyFont="1" applyFill="1" applyBorder="1" applyAlignment="1">
      <alignment horizontal="center" vertical="center" wrapText="1"/>
    </xf>
    <xf numFmtId="1" fontId="7" fillId="0" borderId="38" xfId="0" applyNumberFormat="1" applyFont="1" applyBorder="1" applyAlignment="1">
      <alignment horizontal="center" vertical="center"/>
    </xf>
    <xf numFmtId="1" fontId="7" fillId="0" borderId="55" xfId="0" applyNumberFormat="1" applyFont="1" applyBorder="1" applyAlignment="1">
      <alignment horizontal="center" vertical="center"/>
    </xf>
    <xf numFmtId="164" fontId="46" fillId="0" borderId="16" xfId="1" applyNumberFormat="1" applyFont="1" applyBorder="1" applyAlignment="1">
      <alignment horizontal="center" vertical="center"/>
    </xf>
    <xf numFmtId="164" fontId="46" fillId="0" borderId="17" xfId="1" applyNumberFormat="1" applyFont="1" applyBorder="1" applyAlignment="1">
      <alignment horizontal="center" vertical="center"/>
    </xf>
    <xf numFmtId="1" fontId="18" fillId="0" borderId="38" xfId="0" applyNumberFormat="1" applyFont="1" applyBorder="1" applyAlignment="1">
      <alignment horizontal="center" vertical="center"/>
    </xf>
    <xf numFmtId="1" fontId="18" fillId="0" borderId="55" xfId="0" applyNumberFormat="1" applyFont="1" applyBorder="1" applyAlignment="1">
      <alignment horizontal="center" vertical="center"/>
    </xf>
    <xf numFmtId="164" fontId="60" fillId="4" borderId="55" xfId="1" applyNumberFormat="1" applyFont="1" applyFill="1" applyBorder="1" applyAlignment="1">
      <alignment horizontal="center" vertical="center" wrapText="1"/>
    </xf>
    <xf numFmtId="164" fontId="60" fillId="7" borderId="38" xfId="1" applyNumberFormat="1" applyFont="1" applyFill="1" applyBorder="1" applyAlignment="1">
      <alignment horizontal="center" vertical="center" wrapText="1"/>
    </xf>
    <xf numFmtId="164" fontId="60" fillId="7" borderId="39" xfId="1" applyNumberFormat="1" applyFont="1" applyFill="1" applyBorder="1" applyAlignment="1">
      <alignment horizontal="center" vertical="center" wrapText="1"/>
    </xf>
    <xf numFmtId="164" fontId="18" fillId="0" borderId="38" xfId="0" applyNumberFormat="1" applyFont="1" applyBorder="1" applyAlignment="1">
      <alignment horizontal="center" vertical="center"/>
    </xf>
    <xf numFmtId="164" fontId="18" fillId="0" borderId="39" xfId="0" applyNumberFormat="1" applyFont="1" applyBorder="1" applyAlignment="1">
      <alignment horizontal="center" vertical="center"/>
    </xf>
    <xf numFmtId="164" fontId="18" fillId="0" borderId="55" xfId="0" applyNumberFormat="1" applyFont="1" applyBorder="1" applyAlignment="1">
      <alignment horizontal="center" vertical="center"/>
    </xf>
    <xf numFmtId="0" fontId="7" fillId="0" borderId="31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2" fillId="3" borderId="32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164" fontId="60" fillId="4" borderId="39" xfId="1" applyNumberFormat="1" applyFont="1" applyFill="1" applyBorder="1" applyAlignment="1">
      <alignment horizontal="center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60" fillId="4" borderId="13" xfId="1" applyNumberFormat="1" applyFont="1" applyFill="1" applyBorder="1" applyAlignment="1">
      <alignment horizontal="center" vertical="center" wrapText="1"/>
    </xf>
    <xf numFmtId="164" fontId="60" fillId="4" borderId="1" xfId="1" applyNumberFormat="1" applyFont="1" applyFill="1" applyBorder="1" applyAlignment="1">
      <alignment horizontal="center" vertical="center" wrapText="1"/>
    </xf>
    <xf numFmtId="164" fontId="60" fillId="7" borderId="1" xfId="1" applyNumberFormat="1" applyFont="1" applyFill="1" applyBorder="1" applyAlignment="1">
      <alignment horizontal="center" vertical="center" wrapText="1"/>
    </xf>
    <xf numFmtId="164" fontId="6" fillId="8" borderId="1" xfId="1" applyNumberFormat="1" applyFont="1" applyFill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7" fillId="0" borderId="13" xfId="0" applyNumberFormat="1" applyFont="1" applyBorder="1" applyAlignment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164" fontId="7" fillId="0" borderId="6" xfId="0" applyNumberFormat="1" applyFont="1" applyBorder="1" applyAlignment="1">
      <alignment horizontal="center" vertical="center" wrapText="1"/>
    </xf>
    <xf numFmtId="164" fontId="7" fillId="0" borderId="11" xfId="0" applyNumberFormat="1" applyFont="1" applyBorder="1" applyAlignment="1">
      <alignment horizontal="center" vertical="center" wrapText="1"/>
    </xf>
    <xf numFmtId="164" fontId="55" fillId="2" borderId="11" xfId="1" applyNumberFormat="1" applyFont="1" applyFill="1" applyBorder="1" applyAlignment="1">
      <alignment horizontal="center" vertical="center" wrapText="1"/>
    </xf>
    <xf numFmtId="164" fontId="7" fillId="0" borderId="13" xfId="0" applyNumberFormat="1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164" fontId="55" fillId="2" borderId="1" xfId="1" applyNumberFormat="1" applyFont="1" applyFill="1" applyBorder="1" applyAlignment="1">
      <alignment horizontal="center" vertical="center" wrapText="1"/>
    </xf>
    <xf numFmtId="164" fontId="60" fillId="4" borderId="5" xfId="1" applyNumberFormat="1" applyFont="1" applyFill="1" applyBorder="1" applyAlignment="1">
      <alignment horizontal="center" vertical="center" wrapText="1"/>
    </xf>
    <xf numFmtId="164" fontId="60" fillId="7" borderId="5" xfId="1" applyNumberFormat="1" applyFont="1" applyFill="1" applyBorder="1" applyAlignment="1">
      <alignment horizontal="center" vertical="center" wrapText="1"/>
    </xf>
    <xf numFmtId="0" fontId="72" fillId="0" borderId="12" xfId="0" applyFont="1" applyFill="1" applyBorder="1" applyAlignment="1">
      <alignment horizontal="center" vertical="center"/>
    </xf>
    <xf numFmtId="0" fontId="72" fillId="0" borderId="14" xfId="0" applyFont="1" applyFill="1" applyBorder="1" applyAlignment="1">
      <alignment horizontal="center" vertical="center"/>
    </xf>
    <xf numFmtId="0" fontId="72" fillId="0" borderId="13" xfId="0" applyFont="1" applyFill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164" fontId="18" fillId="0" borderId="1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55" fillId="2" borderId="12" xfId="1" applyNumberFormat="1" applyFont="1" applyFill="1" applyBorder="1" applyAlignment="1">
      <alignment horizontal="center" vertical="center" wrapText="1"/>
    </xf>
    <xf numFmtId="164" fontId="55" fillId="2" borderId="14" xfId="1" applyNumberFormat="1" applyFont="1" applyFill="1" applyBorder="1" applyAlignment="1">
      <alignment horizontal="center" vertical="center" wrapText="1"/>
    </xf>
    <xf numFmtId="164" fontId="55" fillId="2" borderId="13" xfId="1" applyNumberFormat="1" applyFont="1" applyFill="1" applyBorder="1" applyAlignment="1">
      <alignment horizontal="center" vertical="center" wrapText="1"/>
    </xf>
    <xf numFmtId="169" fontId="7" fillId="0" borderId="1" xfId="0" applyNumberFormat="1" applyFont="1" applyBorder="1" applyAlignment="1">
      <alignment horizontal="center" vertical="center"/>
    </xf>
    <xf numFmtId="169" fontId="7" fillId="0" borderId="11" xfId="0" applyNumberFormat="1" applyFont="1" applyBorder="1" applyAlignment="1">
      <alignment horizontal="center" vertical="center"/>
    </xf>
    <xf numFmtId="164" fontId="46" fillId="0" borderId="1" xfId="1" applyNumberFormat="1" applyFont="1" applyBorder="1" applyAlignment="1">
      <alignment horizontal="center" vertical="center"/>
    </xf>
    <xf numFmtId="164" fontId="46" fillId="0" borderId="11" xfId="1" applyNumberFormat="1" applyFont="1" applyBorder="1" applyAlignment="1">
      <alignment horizontal="center" vertical="center"/>
    </xf>
    <xf numFmtId="0" fontId="72" fillId="0" borderId="1" xfId="0" applyFont="1" applyFill="1" applyBorder="1" applyAlignment="1">
      <alignment horizontal="center" vertical="center"/>
    </xf>
    <xf numFmtId="164" fontId="7" fillId="0" borderId="6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72" fillId="0" borderId="4" xfId="0" applyFont="1" applyFill="1" applyBorder="1" applyAlignment="1">
      <alignment horizontal="center" vertical="center"/>
    </xf>
    <xf numFmtId="0" fontId="72" fillId="0" borderId="10" xfId="0" applyFont="1" applyFill="1" applyBorder="1" applyAlignment="1">
      <alignment horizontal="center" vertical="center"/>
    </xf>
    <xf numFmtId="0" fontId="72" fillId="0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164" fontId="6" fillId="14" borderId="1" xfId="1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72" fillId="0" borderId="8" xfId="0" applyFont="1" applyFill="1" applyBorder="1" applyAlignment="1">
      <alignment horizontal="center" vertical="center"/>
    </xf>
    <xf numFmtId="0" fontId="72" fillId="0" borderId="2" xfId="0" applyFont="1" applyFill="1" applyBorder="1" applyAlignment="1">
      <alignment horizontal="center" vertical="center"/>
    </xf>
    <xf numFmtId="0" fontId="72" fillId="0" borderId="7" xfId="0" applyFont="1" applyFill="1" applyBorder="1" applyAlignment="1">
      <alignment horizontal="center" vertical="center"/>
    </xf>
    <xf numFmtId="164" fontId="71" fillId="5" borderId="5" xfId="1" applyNumberFormat="1" applyFont="1" applyFill="1" applyBorder="1" applyAlignment="1">
      <alignment horizontal="center" vertical="center" textRotation="90" wrapText="1"/>
    </xf>
    <xf numFmtId="164" fontId="71" fillId="5" borderId="1" xfId="1" applyNumberFormat="1" applyFont="1" applyFill="1" applyBorder="1" applyAlignment="1">
      <alignment horizontal="center" vertical="center" textRotation="90" wrapText="1"/>
    </xf>
    <xf numFmtId="164" fontId="71" fillId="5" borderId="11" xfId="1" applyNumberFormat="1" applyFont="1" applyFill="1" applyBorder="1" applyAlignment="1">
      <alignment horizontal="center" vertical="center" textRotation="90" wrapText="1"/>
    </xf>
    <xf numFmtId="2" fontId="7" fillId="0" borderId="1" xfId="0" applyNumberFormat="1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64" fontId="55" fillId="2" borderId="4" xfId="1" applyNumberFormat="1" applyFont="1" applyFill="1" applyBorder="1" applyAlignment="1">
      <alignment horizontal="center" vertical="center" wrapText="1"/>
    </xf>
    <xf numFmtId="164" fontId="55" fillId="2" borderId="10" xfId="1" applyNumberFormat="1" applyFont="1" applyFill="1" applyBorder="1" applyAlignment="1">
      <alignment horizontal="center" vertical="center" wrapText="1"/>
    </xf>
    <xf numFmtId="164" fontId="55" fillId="2" borderId="6" xfId="1" applyNumberFormat="1" applyFont="1" applyFill="1" applyBorder="1" applyAlignment="1">
      <alignment horizontal="center" vertical="center" wrapText="1"/>
    </xf>
    <xf numFmtId="164" fontId="55" fillId="2" borderId="8" xfId="1" applyNumberFormat="1" applyFont="1" applyFill="1" applyBorder="1" applyAlignment="1">
      <alignment horizontal="center" vertical="center" wrapText="1"/>
    </xf>
    <xf numFmtId="164" fontId="55" fillId="2" borderId="2" xfId="1" applyNumberFormat="1" applyFont="1" applyFill="1" applyBorder="1" applyAlignment="1">
      <alignment horizontal="center" vertical="center" wrapText="1"/>
    </xf>
    <xf numFmtId="164" fontId="55" fillId="2" borderId="7" xfId="1" applyNumberFormat="1" applyFont="1" applyFill="1" applyBorder="1" applyAlignment="1">
      <alignment horizontal="center" vertical="center" wrapText="1"/>
    </xf>
    <xf numFmtId="164" fontId="57" fillId="5" borderId="1" xfId="1" applyNumberFormat="1" applyFont="1" applyFill="1" applyBorder="1" applyAlignment="1">
      <alignment horizontal="center" vertical="center" wrapText="1"/>
    </xf>
    <xf numFmtId="164" fontId="62" fillId="5" borderId="1" xfId="1" applyNumberFormat="1" applyFont="1" applyFill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/>
    </xf>
    <xf numFmtId="164" fontId="7" fillId="11" borderId="1" xfId="0" applyNumberFormat="1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NumberFormat="1" applyFont="1" applyBorder="1" applyAlignment="1">
      <alignment horizontal="center" vertical="center"/>
    </xf>
    <xf numFmtId="166" fontId="7" fillId="0" borderId="1" xfId="0" applyNumberFormat="1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164" fontId="6" fillId="8" borderId="12" xfId="1" applyNumberFormat="1" applyFont="1" applyFill="1" applyBorder="1" applyAlignment="1">
      <alignment horizontal="center" vertical="center" wrapText="1"/>
    </xf>
    <xf numFmtId="0" fontId="7" fillId="0" borderId="14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46" fillId="0" borderId="9" xfId="1" applyNumberFormat="1" applyFont="1" applyBorder="1" applyAlignment="1">
      <alignment horizontal="center" vertical="center"/>
    </xf>
    <xf numFmtId="164" fontId="46" fillId="0" borderId="3" xfId="1" applyNumberFormat="1" applyFont="1" applyBorder="1" applyAlignment="1">
      <alignment horizontal="center" vertical="center"/>
    </xf>
    <xf numFmtId="164" fontId="62" fillId="5" borderId="4" xfId="1" applyNumberFormat="1" applyFont="1" applyFill="1" applyBorder="1" applyAlignment="1">
      <alignment horizontal="center" vertical="center" wrapText="1"/>
    </xf>
    <xf numFmtId="164" fontId="62" fillId="5" borderId="9" xfId="1" applyNumberFormat="1" applyFont="1" applyFill="1" applyBorder="1" applyAlignment="1">
      <alignment horizontal="center" vertical="center" wrapText="1"/>
    </xf>
    <xf numFmtId="2" fontId="7" fillId="11" borderId="1" xfId="0" applyNumberFormat="1" applyFont="1" applyFill="1" applyBorder="1" applyAlignment="1">
      <alignment horizontal="center" vertical="center"/>
    </xf>
    <xf numFmtId="166" fontId="2" fillId="6" borderId="16" xfId="0" applyNumberFormat="1" applyFont="1" applyFill="1" applyBorder="1" applyAlignment="1">
      <alignment horizontal="center" vertical="center"/>
    </xf>
    <xf numFmtId="166" fontId="2" fillId="6" borderId="17" xfId="0" applyNumberFormat="1" applyFont="1" applyFill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3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/>
    </xf>
    <xf numFmtId="164" fontId="39" fillId="0" borderId="32" xfId="0" applyNumberFormat="1" applyFont="1" applyBorder="1" applyAlignment="1">
      <alignment horizontal="center" vertical="center" wrapText="1"/>
    </xf>
    <xf numFmtId="164" fontId="39" fillId="0" borderId="22" xfId="0" applyNumberFormat="1" applyFont="1" applyBorder="1" applyAlignment="1">
      <alignment horizontal="center" vertical="center" wrapText="1"/>
    </xf>
    <xf numFmtId="164" fontId="39" fillId="0" borderId="33" xfId="0" applyNumberFormat="1" applyFont="1" applyBorder="1" applyAlignment="1">
      <alignment horizontal="center" vertical="center" wrapText="1"/>
    </xf>
    <xf numFmtId="164" fontId="39" fillId="0" borderId="28" xfId="0" applyNumberFormat="1" applyFont="1" applyBorder="1" applyAlignment="1">
      <alignment horizontal="center" vertical="center" wrapText="1"/>
    </xf>
    <xf numFmtId="1" fontId="2" fillId="6" borderId="16" xfId="0" applyNumberFormat="1" applyFont="1" applyFill="1" applyBorder="1" applyAlignment="1">
      <alignment horizontal="center" vertical="center"/>
    </xf>
    <xf numFmtId="1" fontId="2" fillId="6" borderId="17" xfId="0" applyNumberFormat="1" applyFont="1" applyFill="1" applyBorder="1" applyAlignment="1">
      <alignment horizontal="center" vertical="center"/>
    </xf>
    <xf numFmtId="166" fontId="2" fillId="6" borderId="1" xfId="0" applyNumberFormat="1" applyFont="1" applyFill="1" applyBorder="1" applyAlignment="1">
      <alignment horizontal="center" vertical="center"/>
    </xf>
    <xf numFmtId="2" fontId="13" fillId="5" borderId="23" xfId="1" applyNumberFormat="1" applyFont="1" applyFill="1" applyBorder="1" applyAlignment="1">
      <alignment horizontal="center" vertical="center" wrapText="1"/>
    </xf>
    <xf numFmtId="1" fontId="2" fillId="6" borderId="27" xfId="0" applyNumberFormat="1" applyFont="1" applyFill="1" applyBorder="1" applyAlignment="1">
      <alignment horizontal="center" vertical="center"/>
    </xf>
    <xf numFmtId="1" fontId="2" fillId="6" borderId="29" xfId="0" applyNumberFormat="1" applyFont="1" applyFill="1" applyBorder="1" applyAlignment="1">
      <alignment horizontal="center" vertical="center"/>
    </xf>
    <xf numFmtId="167" fontId="2" fillId="6" borderId="27" xfId="0" applyNumberFormat="1" applyFont="1" applyFill="1" applyBorder="1" applyAlignment="1">
      <alignment horizontal="center" vertical="center"/>
    </xf>
    <xf numFmtId="167" fontId="2" fillId="6" borderId="29" xfId="0" applyNumberFormat="1" applyFont="1" applyFill="1" applyBorder="1" applyAlignment="1">
      <alignment horizontal="center" vertical="center"/>
    </xf>
    <xf numFmtId="164" fontId="70" fillId="0" borderId="21" xfId="0" applyNumberFormat="1" applyFont="1" applyBorder="1" applyAlignment="1">
      <alignment horizontal="center" vertical="center" wrapText="1"/>
    </xf>
    <xf numFmtId="164" fontId="70" fillId="0" borderId="32" xfId="0" applyNumberFormat="1" applyFont="1" applyBorder="1" applyAlignment="1">
      <alignment horizontal="center" vertical="center" wrapText="1"/>
    </xf>
    <xf numFmtId="164" fontId="70" fillId="0" borderId="22" xfId="0" applyNumberFormat="1" applyFont="1" applyBorder="1" applyAlignment="1">
      <alignment horizontal="center" vertical="center" wrapText="1"/>
    </xf>
    <xf numFmtId="164" fontId="70" fillId="0" borderId="33" xfId="0" applyNumberFormat="1" applyFont="1" applyBorder="1" applyAlignment="1">
      <alignment horizontal="center" vertical="center" wrapText="1"/>
    </xf>
    <xf numFmtId="164" fontId="70" fillId="0" borderId="28" xfId="0" applyNumberFormat="1" applyFont="1" applyBorder="1" applyAlignment="1">
      <alignment horizontal="center" vertical="center" wrapText="1"/>
    </xf>
    <xf numFmtId="164" fontId="70" fillId="0" borderId="19" xfId="0" applyNumberFormat="1" applyFont="1" applyBorder="1" applyAlignment="1">
      <alignment horizontal="center" vertical="center"/>
    </xf>
    <xf numFmtId="164" fontId="70" fillId="0" borderId="20" xfId="0" applyNumberFormat="1" applyFont="1" applyBorder="1" applyAlignment="1">
      <alignment horizontal="center" vertical="center"/>
    </xf>
    <xf numFmtId="164" fontId="70" fillId="0" borderId="25" xfId="0" applyNumberFormat="1" applyFont="1" applyBorder="1" applyAlignment="1">
      <alignment horizontal="center" vertical="center"/>
    </xf>
    <xf numFmtId="164" fontId="70" fillId="0" borderId="26" xfId="0" applyNumberFormat="1" applyFont="1" applyBorder="1" applyAlignment="1">
      <alignment horizontal="center" vertical="center"/>
    </xf>
    <xf numFmtId="164" fontId="16" fillId="9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166" fontId="2" fillId="6" borderId="24" xfId="0" applyNumberFormat="1" applyFont="1" applyFill="1" applyBorder="1" applyAlignment="1">
      <alignment horizontal="center" vertical="center"/>
    </xf>
    <xf numFmtId="164" fontId="52" fillId="0" borderId="10" xfId="1" applyNumberFormat="1" applyFont="1" applyBorder="1" applyAlignment="1">
      <alignment horizontal="center" vertical="center"/>
    </xf>
    <xf numFmtId="164" fontId="52" fillId="0" borderId="30" xfId="1" applyNumberFormat="1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67.png"/><Relationship Id="rId3" Type="http://schemas.openxmlformats.org/officeDocument/2006/relationships/image" Target="../media/image62.png"/><Relationship Id="rId7" Type="http://schemas.openxmlformats.org/officeDocument/2006/relationships/image" Target="../media/image66.png"/><Relationship Id="rId12" Type="http://schemas.openxmlformats.org/officeDocument/2006/relationships/image" Target="../media/image71.png"/><Relationship Id="rId2" Type="http://schemas.openxmlformats.org/officeDocument/2006/relationships/image" Target="../media/image61.png"/><Relationship Id="rId1" Type="http://schemas.openxmlformats.org/officeDocument/2006/relationships/image" Target="../media/image60.png"/><Relationship Id="rId6" Type="http://schemas.openxmlformats.org/officeDocument/2006/relationships/image" Target="../media/image65.png"/><Relationship Id="rId11" Type="http://schemas.openxmlformats.org/officeDocument/2006/relationships/image" Target="../media/image70.png"/><Relationship Id="rId5" Type="http://schemas.openxmlformats.org/officeDocument/2006/relationships/image" Target="../media/image64.png"/><Relationship Id="rId10" Type="http://schemas.openxmlformats.org/officeDocument/2006/relationships/image" Target="../media/image69.png"/><Relationship Id="rId4" Type="http://schemas.openxmlformats.org/officeDocument/2006/relationships/image" Target="../media/image63.png"/><Relationship Id="rId9" Type="http://schemas.openxmlformats.org/officeDocument/2006/relationships/image" Target="../media/image68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2.png"/><Relationship Id="rId2" Type="http://schemas.openxmlformats.org/officeDocument/2006/relationships/image" Target="../media/image61.png"/><Relationship Id="rId1" Type="http://schemas.openxmlformats.org/officeDocument/2006/relationships/image" Target="../media/image60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2.png"/><Relationship Id="rId2" Type="http://schemas.openxmlformats.org/officeDocument/2006/relationships/image" Target="../media/image61.png"/><Relationship Id="rId1" Type="http://schemas.openxmlformats.org/officeDocument/2006/relationships/image" Target="../media/image60.png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55" Type="http://schemas.openxmlformats.org/officeDocument/2006/relationships/image" Target="../media/image55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3" Type="http://schemas.openxmlformats.org/officeDocument/2006/relationships/image" Target="../media/image53.emf"/><Relationship Id="rId58" Type="http://schemas.openxmlformats.org/officeDocument/2006/relationships/image" Target="../media/image58.emf"/><Relationship Id="rId5" Type="http://schemas.openxmlformats.org/officeDocument/2006/relationships/image" Target="../media/image5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56" Type="http://schemas.openxmlformats.org/officeDocument/2006/relationships/image" Target="../media/image56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59" Type="http://schemas.openxmlformats.org/officeDocument/2006/relationships/image" Target="../media/image59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54" Type="http://schemas.openxmlformats.org/officeDocument/2006/relationships/image" Target="../media/image54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57" Type="http://schemas.openxmlformats.org/officeDocument/2006/relationships/image" Target="../media/image57.emf"/><Relationship Id="rId10" Type="http://schemas.openxmlformats.org/officeDocument/2006/relationships/image" Target="../media/image10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52" Type="http://schemas.openxmlformats.org/officeDocument/2006/relationships/image" Target="../media/image5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13" Type="http://schemas.openxmlformats.org/officeDocument/2006/relationships/image" Target="../media/image21.emf"/><Relationship Id="rId18" Type="http://schemas.openxmlformats.org/officeDocument/2006/relationships/image" Target="../media/image32.emf"/><Relationship Id="rId26" Type="http://schemas.openxmlformats.org/officeDocument/2006/relationships/image" Target="../media/image20.emf"/><Relationship Id="rId3" Type="http://schemas.openxmlformats.org/officeDocument/2006/relationships/image" Target="../media/image2.emf"/><Relationship Id="rId21" Type="http://schemas.openxmlformats.org/officeDocument/2006/relationships/image" Target="../media/image34.emf"/><Relationship Id="rId7" Type="http://schemas.openxmlformats.org/officeDocument/2006/relationships/image" Target="../media/image4.emf"/><Relationship Id="rId12" Type="http://schemas.openxmlformats.org/officeDocument/2006/relationships/image" Target="../media/image10.emf"/><Relationship Id="rId17" Type="http://schemas.openxmlformats.org/officeDocument/2006/relationships/image" Target="../media/image23.emf"/><Relationship Id="rId25" Type="http://schemas.openxmlformats.org/officeDocument/2006/relationships/image" Target="../media/image14.emf"/><Relationship Id="rId2" Type="http://schemas.openxmlformats.org/officeDocument/2006/relationships/image" Target="../media/image1.emf"/><Relationship Id="rId16" Type="http://schemas.openxmlformats.org/officeDocument/2006/relationships/image" Target="../media/image24.emf"/><Relationship Id="rId20" Type="http://schemas.openxmlformats.org/officeDocument/2006/relationships/image" Target="../media/image33.emf"/><Relationship Id="rId29" Type="http://schemas.openxmlformats.org/officeDocument/2006/relationships/image" Target="../media/image25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11" Type="http://schemas.openxmlformats.org/officeDocument/2006/relationships/image" Target="../media/image72.emf"/><Relationship Id="rId24" Type="http://schemas.openxmlformats.org/officeDocument/2006/relationships/image" Target="../media/image31.emf"/><Relationship Id="rId32" Type="http://schemas.openxmlformats.org/officeDocument/2006/relationships/image" Target="../media/image27.emf"/><Relationship Id="rId5" Type="http://schemas.openxmlformats.org/officeDocument/2006/relationships/image" Target="../media/image6.emf"/><Relationship Id="rId15" Type="http://schemas.openxmlformats.org/officeDocument/2006/relationships/image" Target="../media/image7.emf"/><Relationship Id="rId23" Type="http://schemas.openxmlformats.org/officeDocument/2006/relationships/image" Target="../media/image16.emf"/><Relationship Id="rId28" Type="http://schemas.openxmlformats.org/officeDocument/2006/relationships/image" Target="../media/image73.emf"/><Relationship Id="rId10" Type="http://schemas.openxmlformats.org/officeDocument/2006/relationships/image" Target="../media/image12.emf"/><Relationship Id="rId19" Type="http://schemas.openxmlformats.org/officeDocument/2006/relationships/image" Target="../media/image30.emf"/><Relationship Id="rId31" Type="http://schemas.openxmlformats.org/officeDocument/2006/relationships/image" Target="../media/image75.emf"/><Relationship Id="rId4" Type="http://schemas.openxmlformats.org/officeDocument/2006/relationships/image" Target="../media/image9.emf"/><Relationship Id="rId9" Type="http://schemas.openxmlformats.org/officeDocument/2006/relationships/image" Target="../media/image5.emf"/><Relationship Id="rId14" Type="http://schemas.openxmlformats.org/officeDocument/2006/relationships/image" Target="../media/image11.emf"/><Relationship Id="rId22" Type="http://schemas.openxmlformats.org/officeDocument/2006/relationships/image" Target="../media/image17.emf"/><Relationship Id="rId27" Type="http://schemas.openxmlformats.org/officeDocument/2006/relationships/image" Target="../media/image26.emf"/><Relationship Id="rId30" Type="http://schemas.openxmlformats.org/officeDocument/2006/relationships/image" Target="../media/image74.emf"/></Relationships>
</file>

<file path=xl/drawings/_rels/vmlDrawing3.vml.rels><?xml version="1.0" encoding="UTF-8" standalone="yes"?>
<Relationships xmlns="http://schemas.openxmlformats.org/package/2006/relationships"><Relationship Id="rId13" Type="http://schemas.openxmlformats.org/officeDocument/2006/relationships/image" Target="../media/image11.emf"/><Relationship Id="rId18" Type="http://schemas.openxmlformats.org/officeDocument/2006/relationships/image" Target="../media/image30.emf"/><Relationship Id="rId26" Type="http://schemas.openxmlformats.org/officeDocument/2006/relationships/image" Target="../media/image74.emf"/><Relationship Id="rId3" Type="http://schemas.openxmlformats.org/officeDocument/2006/relationships/image" Target="../media/image2.emf"/><Relationship Id="rId21" Type="http://schemas.openxmlformats.org/officeDocument/2006/relationships/image" Target="../media/image16.emf"/><Relationship Id="rId7" Type="http://schemas.openxmlformats.org/officeDocument/2006/relationships/image" Target="../media/image4.emf"/><Relationship Id="rId12" Type="http://schemas.openxmlformats.org/officeDocument/2006/relationships/image" Target="../media/image21.emf"/><Relationship Id="rId17" Type="http://schemas.openxmlformats.org/officeDocument/2006/relationships/image" Target="../media/image32.emf"/><Relationship Id="rId25" Type="http://schemas.openxmlformats.org/officeDocument/2006/relationships/image" Target="../media/image25.emf"/><Relationship Id="rId33" Type="http://schemas.openxmlformats.org/officeDocument/2006/relationships/image" Target="../media/image81.emf"/><Relationship Id="rId2" Type="http://schemas.openxmlformats.org/officeDocument/2006/relationships/image" Target="../media/image1.emf"/><Relationship Id="rId16" Type="http://schemas.openxmlformats.org/officeDocument/2006/relationships/image" Target="../media/image23.emf"/><Relationship Id="rId20" Type="http://schemas.openxmlformats.org/officeDocument/2006/relationships/image" Target="../media/image17.emf"/><Relationship Id="rId29" Type="http://schemas.openxmlformats.org/officeDocument/2006/relationships/image" Target="../media/image77.emf"/><Relationship Id="rId1" Type="http://schemas.openxmlformats.org/officeDocument/2006/relationships/image" Target="../media/image3.emf"/><Relationship Id="rId6" Type="http://schemas.openxmlformats.org/officeDocument/2006/relationships/image" Target="../media/image8.emf"/><Relationship Id="rId11" Type="http://schemas.openxmlformats.org/officeDocument/2006/relationships/image" Target="../media/image10.emf"/><Relationship Id="rId24" Type="http://schemas.openxmlformats.org/officeDocument/2006/relationships/image" Target="../media/image73.emf"/><Relationship Id="rId32" Type="http://schemas.openxmlformats.org/officeDocument/2006/relationships/image" Target="../media/image80.emf"/><Relationship Id="rId5" Type="http://schemas.openxmlformats.org/officeDocument/2006/relationships/image" Target="../media/image6.emf"/><Relationship Id="rId15" Type="http://schemas.openxmlformats.org/officeDocument/2006/relationships/image" Target="../media/image24.emf"/><Relationship Id="rId23" Type="http://schemas.openxmlformats.org/officeDocument/2006/relationships/image" Target="../media/image26.emf"/><Relationship Id="rId28" Type="http://schemas.openxmlformats.org/officeDocument/2006/relationships/image" Target="../media/image76.emf"/><Relationship Id="rId10" Type="http://schemas.openxmlformats.org/officeDocument/2006/relationships/image" Target="../media/image12.emf"/><Relationship Id="rId19" Type="http://schemas.openxmlformats.org/officeDocument/2006/relationships/image" Target="../media/image33.emf"/><Relationship Id="rId31" Type="http://schemas.openxmlformats.org/officeDocument/2006/relationships/image" Target="../media/image79.emf"/><Relationship Id="rId4" Type="http://schemas.openxmlformats.org/officeDocument/2006/relationships/image" Target="../media/image9.emf"/><Relationship Id="rId9" Type="http://schemas.openxmlformats.org/officeDocument/2006/relationships/image" Target="../media/image5.emf"/><Relationship Id="rId14" Type="http://schemas.openxmlformats.org/officeDocument/2006/relationships/image" Target="../media/image7.emf"/><Relationship Id="rId22" Type="http://schemas.openxmlformats.org/officeDocument/2006/relationships/image" Target="../media/image31.emf"/><Relationship Id="rId27" Type="http://schemas.openxmlformats.org/officeDocument/2006/relationships/image" Target="../media/image75.emf"/><Relationship Id="rId30" Type="http://schemas.openxmlformats.org/officeDocument/2006/relationships/image" Target="../media/image78.emf"/><Relationship Id="rId8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285750</xdr:colOff>
          <xdr:row>64</xdr:row>
          <xdr:rowOff>133350</xdr:rowOff>
        </xdr:from>
        <xdr:to>
          <xdr:col>29</xdr:col>
          <xdr:colOff>238125</xdr:colOff>
          <xdr:row>65</xdr:row>
          <xdr:rowOff>457200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457200</xdr:colOff>
          <xdr:row>68</xdr:row>
          <xdr:rowOff>352425</xdr:rowOff>
        </xdr:from>
        <xdr:to>
          <xdr:col>31</xdr:col>
          <xdr:colOff>276225</xdr:colOff>
          <xdr:row>69</xdr:row>
          <xdr:rowOff>323850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238125</xdr:colOff>
          <xdr:row>56</xdr:row>
          <xdr:rowOff>114300</xdr:rowOff>
        </xdr:from>
        <xdr:to>
          <xdr:col>29</xdr:col>
          <xdr:colOff>438150</xdr:colOff>
          <xdr:row>57</xdr:row>
          <xdr:rowOff>447675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285750</xdr:colOff>
          <xdr:row>88</xdr:row>
          <xdr:rowOff>114300</xdr:rowOff>
        </xdr:from>
        <xdr:to>
          <xdr:col>29</xdr:col>
          <xdr:colOff>323850</xdr:colOff>
          <xdr:row>89</xdr:row>
          <xdr:rowOff>514350</xdr:rowOff>
        </xdr:to>
        <xdr:sp macro="" textlink="">
          <xdr:nvSpPr>
            <xdr:cNvPr id="1041" name="Object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352425</xdr:colOff>
          <xdr:row>100</xdr:row>
          <xdr:rowOff>266700</xdr:rowOff>
        </xdr:from>
        <xdr:to>
          <xdr:col>30</xdr:col>
          <xdr:colOff>352425</xdr:colOff>
          <xdr:row>101</xdr:row>
          <xdr:rowOff>228600</xdr:rowOff>
        </xdr:to>
        <xdr:sp macro="" textlink="">
          <xdr:nvSpPr>
            <xdr:cNvPr id="1042" name="Object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247650</xdr:colOff>
          <xdr:row>76</xdr:row>
          <xdr:rowOff>95250</xdr:rowOff>
        </xdr:from>
        <xdr:to>
          <xdr:col>29</xdr:col>
          <xdr:colOff>228600</xdr:colOff>
          <xdr:row>77</xdr:row>
          <xdr:rowOff>495300</xdr:rowOff>
        </xdr:to>
        <xdr:sp macro="" textlink="">
          <xdr:nvSpPr>
            <xdr:cNvPr id="1045" name="Object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266700</xdr:colOff>
          <xdr:row>56</xdr:row>
          <xdr:rowOff>304800</xdr:rowOff>
        </xdr:from>
        <xdr:to>
          <xdr:col>62</xdr:col>
          <xdr:colOff>295275</xdr:colOff>
          <xdr:row>57</xdr:row>
          <xdr:rowOff>276225</xdr:rowOff>
        </xdr:to>
        <xdr:sp macro="" textlink="">
          <xdr:nvSpPr>
            <xdr:cNvPr id="1051" name="Object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209550</xdr:colOff>
          <xdr:row>80</xdr:row>
          <xdr:rowOff>95250</xdr:rowOff>
        </xdr:from>
        <xdr:to>
          <xdr:col>32</xdr:col>
          <xdr:colOff>438150</xdr:colOff>
          <xdr:row>81</xdr:row>
          <xdr:rowOff>495300</xdr:rowOff>
        </xdr:to>
        <xdr:sp macro="" textlink="">
          <xdr:nvSpPr>
            <xdr:cNvPr id="1055" name="Object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390525</xdr:colOff>
          <xdr:row>72</xdr:row>
          <xdr:rowOff>352425</xdr:rowOff>
        </xdr:from>
        <xdr:to>
          <xdr:col>34</xdr:col>
          <xdr:colOff>428625</xdr:colOff>
          <xdr:row>73</xdr:row>
          <xdr:rowOff>323850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447675</xdr:colOff>
          <xdr:row>112</xdr:row>
          <xdr:rowOff>295275</xdr:rowOff>
        </xdr:from>
        <xdr:to>
          <xdr:col>31</xdr:col>
          <xdr:colOff>219075</xdr:colOff>
          <xdr:row>114</xdr:row>
          <xdr:rowOff>257175</xdr:rowOff>
        </xdr:to>
        <xdr:sp macro="" textlink="">
          <xdr:nvSpPr>
            <xdr:cNvPr id="1061" name="Object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400050</xdr:colOff>
          <xdr:row>121</xdr:row>
          <xdr:rowOff>342900</xdr:rowOff>
        </xdr:from>
        <xdr:to>
          <xdr:col>30</xdr:col>
          <xdr:colOff>342900</xdr:colOff>
          <xdr:row>122</xdr:row>
          <xdr:rowOff>323850</xdr:rowOff>
        </xdr:to>
        <xdr:sp macro="" textlink="">
          <xdr:nvSpPr>
            <xdr:cNvPr id="1062" name="Object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295275</xdr:colOff>
          <xdr:row>104</xdr:row>
          <xdr:rowOff>142875</xdr:rowOff>
        </xdr:from>
        <xdr:to>
          <xdr:col>29</xdr:col>
          <xdr:colOff>266700</xdr:colOff>
          <xdr:row>105</xdr:row>
          <xdr:rowOff>476250</xdr:rowOff>
        </xdr:to>
        <xdr:sp macro="" textlink="">
          <xdr:nvSpPr>
            <xdr:cNvPr id="1063" name="Object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400050</xdr:colOff>
          <xdr:row>108</xdr:row>
          <xdr:rowOff>104775</xdr:rowOff>
        </xdr:from>
        <xdr:to>
          <xdr:col>31</xdr:col>
          <xdr:colOff>228600</xdr:colOff>
          <xdr:row>109</xdr:row>
          <xdr:rowOff>447675</xdr:rowOff>
        </xdr:to>
        <xdr:sp macro="" textlink="">
          <xdr:nvSpPr>
            <xdr:cNvPr id="1064" name="Object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86</xdr:col>
          <xdr:colOff>285750</xdr:colOff>
          <xdr:row>80</xdr:row>
          <xdr:rowOff>142875</xdr:rowOff>
        </xdr:from>
        <xdr:to>
          <xdr:col>89</xdr:col>
          <xdr:colOff>381000</xdr:colOff>
          <xdr:row>81</xdr:row>
          <xdr:rowOff>466725</xdr:rowOff>
        </xdr:to>
        <xdr:sp macro="" textlink="">
          <xdr:nvSpPr>
            <xdr:cNvPr id="1066" name="Object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323850</xdr:colOff>
          <xdr:row>68</xdr:row>
          <xdr:rowOff>304800</xdr:rowOff>
        </xdr:from>
        <xdr:to>
          <xdr:col>89</xdr:col>
          <xdr:colOff>285750</xdr:colOff>
          <xdr:row>69</xdr:row>
          <xdr:rowOff>266700</xdr:rowOff>
        </xdr:to>
        <xdr:sp macro="" textlink="">
          <xdr:nvSpPr>
            <xdr:cNvPr id="1067" name="Object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333375</xdr:colOff>
          <xdr:row>72</xdr:row>
          <xdr:rowOff>142875</xdr:rowOff>
        </xdr:from>
        <xdr:to>
          <xdr:col>87</xdr:col>
          <xdr:colOff>323850</xdr:colOff>
          <xdr:row>73</xdr:row>
          <xdr:rowOff>466725</xdr:rowOff>
        </xdr:to>
        <xdr:sp macro="" textlink="">
          <xdr:nvSpPr>
            <xdr:cNvPr id="1068" name="Object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333375</xdr:colOff>
          <xdr:row>64</xdr:row>
          <xdr:rowOff>95250</xdr:rowOff>
        </xdr:from>
        <xdr:to>
          <xdr:col>87</xdr:col>
          <xdr:colOff>323850</xdr:colOff>
          <xdr:row>65</xdr:row>
          <xdr:rowOff>495300</xdr:rowOff>
        </xdr:to>
        <xdr:sp macro="" textlink="">
          <xdr:nvSpPr>
            <xdr:cNvPr id="1069" name="Object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323850</xdr:colOff>
          <xdr:row>104</xdr:row>
          <xdr:rowOff>95250</xdr:rowOff>
        </xdr:from>
        <xdr:to>
          <xdr:col>88</xdr:col>
          <xdr:colOff>247650</xdr:colOff>
          <xdr:row>105</xdr:row>
          <xdr:rowOff>504825</xdr:rowOff>
        </xdr:to>
        <xdr:sp macro="" textlink="">
          <xdr:nvSpPr>
            <xdr:cNvPr id="1070" name="Object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238125</xdr:colOff>
          <xdr:row>96</xdr:row>
          <xdr:rowOff>123825</xdr:rowOff>
        </xdr:from>
        <xdr:to>
          <xdr:col>29</xdr:col>
          <xdr:colOff>400050</xdr:colOff>
          <xdr:row>97</xdr:row>
          <xdr:rowOff>447675</xdr:rowOff>
        </xdr:to>
        <xdr:sp macro="" textlink="">
          <xdr:nvSpPr>
            <xdr:cNvPr id="1073" name="Object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295275</xdr:colOff>
          <xdr:row>84</xdr:row>
          <xdr:rowOff>95250</xdr:rowOff>
        </xdr:from>
        <xdr:to>
          <xdr:col>89</xdr:col>
          <xdr:colOff>95250</xdr:colOff>
          <xdr:row>85</xdr:row>
          <xdr:rowOff>495300</xdr:rowOff>
        </xdr:to>
        <xdr:sp macro="" textlink="">
          <xdr:nvSpPr>
            <xdr:cNvPr id="1074" name="Object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333375</xdr:colOff>
          <xdr:row>117</xdr:row>
          <xdr:rowOff>285750</xdr:rowOff>
        </xdr:from>
        <xdr:to>
          <xdr:col>30</xdr:col>
          <xdr:colOff>285750</xdr:colOff>
          <xdr:row>118</xdr:row>
          <xdr:rowOff>323850</xdr:rowOff>
        </xdr:to>
        <xdr:sp macro="" textlink="">
          <xdr:nvSpPr>
            <xdr:cNvPr id="1077" name="Object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71</xdr:col>
          <xdr:colOff>419100</xdr:colOff>
          <xdr:row>24</xdr:row>
          <xdr:rowOff>114300</xdr:rowOff>
        </xdr:from>
        <xdr:to>
          <xdr:col>74</xdr:col>
          <xdr:colOff>190501</xdr:colOff>
          <xdr:row>25</xdr:row>
          <xdr:rowOff>504825</xdr:rowOff>
        </xdr:to>
        <xdr:sp macro="" textlink="">
          <xdr:nvSpPr>
            <xdr:cNvPr id="1078" name="Object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390525</xdr:colOff>
          <xdr:row>64</xdr:row>
          <xdr:rowOff>276225</xdr:rowOff>
        </xdr:from>
        <xdr:to>
          <xdr:col>63</xdr:col>
          <xdr:colOff>304800</xdr:colOff>
          <xdr:row>65</xdr:row>
          <xdr:rowOff>323850</xdr:rowOff>
        </xdr:to>
        <xdr:sp macro="" textlink="">
          <xdr:nvSpPr>
            <xdr:cNvPr id="1079" name="Object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285750</xdr:colOff>
          <xdr:row>60</xdr:row>
          <xdr:rowOff>295275</xdr:rowOff>
        </xdr:from>
        <xdr:to>
          <xdr:col>62</xdr:col>
          <xdr:colOff>457200</xdr:colOff>
          <xdr:row>61</xdr:row>
          <xdr:rowOff>333375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352425</xdr:colOff>
          <xdr:row>108</xdr:row>
          <xdr:rowOff>361950</xdr:rowOff>
        </xdr:from>
        <xdr:to>
          <xdr:col>89</xdr:col>
          <xdr:colOff>104775</xdr:colOff>
          <xdr:row>109</xdr:row>
          <xdr:rowOff>400050</xdr:rowOff>
        </xdr:to>
        <xdr:sp macro="" textlink="">
          <xdr:nvSpPr>
            <xdr:cNvPr id="1083" name="Object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35</xdr:col>
      <xdr:colOff>235526</xdr:colOff>
      <xdr:row>84</xdr:row>
      <xdr:rowOff>322117</xdr:rowOff>
    </xdr:from>
    <xdr:ext cx="7886339" cy="6802583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83526" y="2150917"/>
          <a:ext cx="7886339" cy="6802583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xdr:oneCellAnchor>
    <xdr:from>
      <xdr:col>50</xdr:col>
      <xdr:colOff>285751</xdr:colOff>
      <xdr:row>84</xdr:row>
      <xdr:rowOff>190502</xdr:rowOff>
    </xdr:from>
    <xdr:ext cx="7389024" cy="6919913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477751" y="2019302"/>
          <a:ext cx="7389024" cy="6919913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190500</xdr:colOff>
          <xdr:row>88</xdr:row>
          <xdr:rowOff>381000</xdr:rowOff>
        </xdr:from>
        <xdr:to>
          <xdr:col>88</xdr:col>
          <xdr:colOff>514350</xdr:colOff>
          <xdr:row>89</xdr:row>
          <xdr:rowOff>342900</xdr:rowOff>
        </xdr:to>
        <xdr:sp macro="" textlink="">
          <xdr:nvSpPr>
            <xdr:cNvPr id="1084" name="Object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113</xdr:col>
          <xdr:colOff>304800</xdr:colOff>
          <xdr:row>64</xdr:row>
          <xdr:rowOff>123825</xdr:rowOff>
        </xdr:from>
        <xdr:to>
          <xdr:col>115</xdr:col>
          <xdr:colOff>228600</xdr:colOff>
          <xdr:row>65</xdr:row>
          <xdr:rowOff>514350</xdr:rowOff>
        </xdr:to>
        <xdr:sp macro="" textlink="">
          <xdr:nvSpPr>
            <xdr:cNvPr id="1085" name="Object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68</xdr:col>
      <xdr:colOff>190499</xdr:colOff>
      <xdr:row>114</xdr:row>
      <xdr:rowOff>214311</xdr:rowOff>
    </xdr:from>
    <xdr:ext cx="6215062" cy="6887733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916899" y="2043111"/>
          <a:ext cx="6215062" cy="6887733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285750</xdr:colOff>
          <xdr:row>100</xdr:row>
          <xdr:rowOff>142875</xdr:rowOff>
        </xdr:from>
        <xdr:to>
          <xdr:col>87</xdr:col>
          <xdr:colOff>352425</xdr:colOff>
          <xdr:row>101</xdr:row>
          <xdr:rowOff>457200</xdr:rowOff>
        </xdr:to>
        <xdr:sp macro="" textlink="">
          <xdr:nvSpPr>
            <xdr:cNvPr id="1086" name="Object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219075</xdr:colOff>
          <xdr:row>41</xdr:row>
          <xdr:rowOff>381000</xdr:rowOff>
        </xdr:from>
        <xdr:to>
          <xdr:col>79</xdr:col>
          <xdr:colOff>504825</xdr:colOff>
          <xdr:row>43</xdr:row>
          <xdr:rowOff>95250</xdr:rowOff>
        </xdr:to>
        <xdr:sp macro="" textlink="">
          <xdr:nvSpPr>
            <xdr:cNvPr id="1087" name="Object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304800</xdr:colOff>
          <xdr:row>56</xdr:row>
          <xdr:rowOff>333375</xdr:rowOff>
        </xdr:from>
        <xdr:to>
          <xdr:col>88</xdr:col>
          <xdr:colOff>133350</xdr:colOff>
          <xdr:row>57</xdr:row>
          <xdr:rowOff>304800</xdr:rowOff>
        </xdr:to>
        <xdr:sp macro="" textlink="">
          <xdr:nvSpPr>
            <xdr:cNvPr id="1088" name="Object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190500</xdr:colOff>
          <xdr:row>76</xdr:row>
          <xdr:rowOff>161925</xdr:rowOff>
        </xdr:from>
        <xdr:to>
          <xdr:col>88</xdr:col>
          <xdr:colOff>428625</xdr:colOff>
          <xdr:row>77</xdr:row>
          <xdr:rowOff>485775</xdr:rowOff>
        </xdr:to>
        <xdr:sp macro="" textlink="">
          <xdr:nvSpPr>
            <xdr:cNvPr id="1089" name="Object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85</xdr:col>
          <xdr:colOff>352425</xdr:colOff>
          <xdr:row>52</xdr:row>
          <xdr:rowOff>257175</xdr:rowOff>
        </xdr:from>
        <xdr:to>
          <xdr:col>89</xdr:col>
          <xdr:colOff>285750</xdr:colOff>
          <xdr:row>53</xdr:row>
          <xdr:rowOff>219075</xdr:rowOff>
        </xdr:to>
        <xdr:sp macro="" textlink="">
          <xdr:nvSpPr>
            <xdr:cNvPr id="1090" name="Object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88</xdr:col>
          <xdr:colOff>238125</xdr:colOff>
          <xdr:row>60</xdr:row>
          <xdr:rowOff>295275</xdr:rowOff>
        </xdr:from>
        <xdr:to>
          <xdr:col>91</xdr:col>
          <xdr:colOff>438150</xdr:colOff>
          <xdr:row>61</xdr:row>
          <xdr:rowOff>266700</xdr:rowOff>
        </xdr:to>
        <xdr:sp macro="" textlink="">
          <xdr:nvSpPr>
            <xdr:cNvPr id="1091" name="Object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169</xdr:col>
      <xdr:colOff>261939</xdr:colOff>
      <xdr:row>103</xdr:row>
      <xdr:rowOff>333376</xdr:rowOff>
    </xdr:from>
    <xdr:to>
      <xdr:col>178</xdr:col>
      <xdr:colOff>361953</xdr:colOff>
      <xdr:row>111</xdr:row>
      <xdr:rowOff>142876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107252" y="23860126"/>
          <a:ext cx="5457825" cy="476250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180</xdr:col>
      <xdr:colOff>190498</xdr:colOff>
      <xdr:row>103</xdr:row>
      <xdr:rowOff>357185</xdr:rowOff>
    </xdr:from>
    <xdr:to>
      <xdr:col>190</xdr:col>
      <xdr:colOff>452436</xdr:colOff>
      <xdr:row>110</xdr:row>
      <xdr:rowOff>228221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035811" y="30075185"/>
          <a:ext cx="6215063" cy="4204911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202</xdr:col>
      <xdr:colOff>428625</xdr:colOff>
      <xdr:row>67</xdr:row>
      <xdr:rowOff>381000</xdr:rowOff>
    </xdr:from>
    <xdr:to>
      <xdr:col>213</xdr:col>
      <xdr:colOff>261936</xdr:colOff>
      <xdr:row>77</xdr:row>
      <xdr:rowOff>373309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3417688" y="23907750"/>
          <a:ext cx="6381750" cy="6183559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217</xdr:col>
      <xdr:colOff>261937</xdr:colOff>
      <xdr:row>70</xdr:row>
      <xdr:rowOff>142873</xdr:rowOff>
    </xdr:from>
    <xdr:to>
      <xdr:col>229</xdr:col>
      <xdr:colOff>290512</xdr:colOff>
      <xdr:row>77</xdr:row>
      <xdr:rowOff>495298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7538500" y="23669623"/>
          <a:ext cx="7172325" cy="468630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205</xdr:col>
      <xdr:colOff>309558</xdr:colOff>
      <xdr:row>82</xdr:row>
      <xdr:rowOff>285751</xdr:rowOff>
    </xdr:from>
    <xdr:to>
      <xdr:col>214</xdr:col>
      <xdr:colOff>255329</xdr:colOff>
      <xdr:row>93</xdr:row>
      <xdr:rowOff>243376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5084558" y="38671501"/>
          <a:ext cx="5303582" cy="676800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218</xdr:col>
      <xdr:colOff>285749</xdr:colOff>
      <xdr:row>82</xdr:row>
      <xdr:rowOff>333375</xdr:rowOff>
    </xdr:from>
    <xdr:to>
      <xdr:col>230</xdr:col>
      <xdr:colOff>219074</xdr:colOff>
      <xdr:row>92</xdr:row>
      <xdr:rowOff>180975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6131062" y="38719125"/>
          <a:ext cx="7077075" cy="603885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297</xdr:col>
      <xdr:colOff>281420</xdr:colOff>
      <xdr:row>45</xdr:row>
      <xdr:rowOff>138546</xdr:rowOff>
    </xdr:from>
    <xdr:to>
      <xdr:col>309</xdr:col>
      <xdr:colOff>190237</xdr:colOff>
      <xdr:row>52</xdr:row>
      <xdr:rowOff>467591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7089233" y="27999171"/>
          <a:ext cx="7052567" cy="466292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299</xdr:col>
      <xdr:colOff>381000</xdr:colOff>
      <xdr:row>56</xdr:row>
      <xdr:rowOff>333375</xdr:rowOff>
    </xdr:from>
    <xdr:to>
      <xdr:col>310</xdr:col>
      <xdr:colOff>277524</xdr:colOff>
      <xdr:row>66</xdr:row>
      <xdr:rowOff>202623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379438" y="35004375"/>
          <a:ext cx="6444961" cy="6060498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xdr:twoCellAnchor editAs="oneCell">
    <xdr:from>
      <xdr:col>322</xdr:col>
      <xdr:colOff>371474</xdr:colOff>
      <xdr:row>49</xdr:row>
      <xdr:rowOff>166690</xdr:rowOff>
    </xdr:from>
    <xdr:to>
      <xdr:col>331</xdr:col>
      <xdr:colOff>383596</xdr:colOff>
      <xdr:row>61</xdr:row>
      <xdr:rowOff>532104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2062099" y="30503815"/>
          <a:ext cx="5369935" cy="7794914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92</xdr:col>
          <xdr:colOff>209550</xdr:colOff>
          <xdr:row>60</xdr:row>
          <xdr:rowOff>219075</xdr:rowOff>
        </xdr:from>
        <xdr:to>
          <xdr:col>104</xdr:col>
          <xdr:colOff>428625</xdr:colOff>
          <xdr:row>61</xdr:row>
          <xdr:rowOff>390525</xdr:rowOff>
        </xdr:to>
        <xdr:sp macro="" textlink="">
          <xdr:nvSpPr>
            <xdr:cNvPr id="1101" name="Object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323851</xdr:colOff>
          <xdr:row>77</xdr:row>
          <xdr:rowOff>123825</xdr:rowOff>
        </xdr:from>
        <xdr:to>
          <xdr:col>162</xdr:col>
          <xdr:colOff>211692</xdr:colOff>
          <xdr:row>78</xdr:row>
          <xdr:rowOff>440700</xdr:rowOff>
        </xdr:to>
        <xdr:sp macro="" textlink="">
          <xdr:nvSpPr>
            <xdr:cNvPr id="1105" name="Object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457200</xdr:colOff>
          <xdr:row>68</xdr:row>
          <xdr:rowOff>161925</xdr:rowOff>
        </xdr:from>
        <xdr:to>
          <xdr:col>161</xdr:col>
          <xdr:colOff>66675</xdr:colOff>
          <xdr:row>69</xdr:row>
          <xdr:rowOff>476250</xdr:rowOff>
        </xdr:to>
        <xdr:sp macro="" textlink="">
          <xdr:nvSpPr>
            <xdr:cNvPr id="1107" name="Object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447673</xdr:colOff>
          <xdr:row>72</xdr:row>
          <xdr:rowOff>404812</xdr:rowOff>
        </xdr:from>
        <xdr:to>
          <xdr:col>162</xdr:col>
          <xdr:colOff>200710</xdr:colOff>
          <xdr:row>74</xdr:row>
          <xdr:rowOff>174562</xdr:rowOff>
        </xdr:to>
        <xdr:sp macro="" textlink="">
          <xdr:nvSpPr>
            <xdr:cNvPr id="1108" name="Object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352425</xdr:colOff>
          <xdr:row>97</xdr:row>
          <xdr:rowOff>114300</xdr:rowOff>
        </xdr:from>
        <xdr:to>
          <xdr:col>160</xdr:col>
          <xdr:colOff>180975</xdr:colOff>
          <xdr:row>98</xdr:row>
          <xdr:rowOff>438150</xdr:rowOff>
        </xdr:to>
        <xdr:sp macro="" textlink="">
          <xdr:nvSpPr>
            <xdr:cNvPr id="1109" name="Object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333377</xdr:colOff>
          <xdr:row>101</xdr:row>
          <xdr:rowOff>119063</xdr:rowOff>
        </xdr:from>
        <xdr:to>
          <xdr:col>160</xdr:col>
          <xdr:colOff>214314</xdr:colOff>
          <xdr:row>102</xdr:row>
          <xdr:rowOff>435120</xdr:rowOff>
        </xdr:to>
        <xdr:sp macro="" textlink="">
          <xdr:nvSpPr>
            <xdr:cNvPr id="1110" name="Object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189</xdr:col>
          <xdr:colOff>428622</xdr:colOff>
          <xdr:row>152</xdr:row>
          <xdr:rowOff>142874</xdr:rowOff>
        </xdr:from>
        <xdr:to>
          <xdr:col>193</xdr:col>
          <xdr:colOff>111374</xdr:colOff>
          <xdr:row>153</xdr:row>
          <xdr:rowOff>459749</xdr:rowOff>
        </xdr:to>
        <xdr:sp macro="" textlink="">
          <xdr:nvSpPr>
            <xdr:cNvPr id="1111" name="Object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380998</xdr:colOff>
          <xdr:row>93</xdr:row>
          <xdr:rowOff>119061</xdr:rowOff>
        </xdr:from>
        <xdr:to>
          <xdr:col>161</xdr:col>
          <xdr:colOff>166204</xdr:colOff>
          <xdr:row>94</xdr:row>
          <xdr:rowOff>435936</xdr:rowOff>
        </xdr:to>
        <xdr:sp macro="" textlink="">
          <xdr:nvSpPr>
            <xdr:cNvPr id="1112" name="Object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195</xdr:col>
          <xdr:colOff>357194</xdr:colOff>
          <xdr:row>84</xdr:row>
          <xdr:rowOff>352425</xdr:rowOff>
        </xdr:from>
        <xdr:to>
          <xdr:col>198</xdr:col>
          <xdr:colOff>254567</xdr:colOff>
          <xdr:row>85</xdr:row>
          <xdr:rowOff>253175</xdr:rowOff>
        </xdr:to>
        <xdr:sp macro="" textlink="">
          <xdr:nvSpPr>
            <xdr:cNvPr id="1116" name="Object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195</xdr:col>
          <xdr:colOff>390525</xdr:colOff>
          <xdr:row>92</xdr:row>
          <xdr:rowOff>276225</xdr:rowOff>
        </xdr:from>
        <xdr:ext cx="2295525" cy="666750"/>
        <xdr:sp macro="" textlink="">
          <xdr:nvSpPr>
            <xdr:cNvPr id="1118" name="Object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452439</xdr:colOff>
          <xdr:row>85</xdr:row>
          <xdr:rowOff>357186</xdr:rowOff>
        </xdr:from>
        <xdr:to>
          <xdr:col>162</xdr:col>
          <xdr:colOff>223406</xdr:colOff>
          <xdr:row>86</xdr:row>
          <xdr:rowOff>242061</xdr:rowOff>
        </xdr:to>
        <xdr:sp macro="" textlink="">
          <xdr:nvSpPr>
            <xdr:cNvPr id="1125" name="Object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547686</xdr:colOff>
          <xdr:row>81</xdr:row>
          <xdr:rowOff>119062</xdr:rowOff>
        </xdr:from>
        <xdr:to>
          <xdr:col>162</xdr:col>
          <xdr:colOff>25436</xdr:colOff>
          <xdr:row>82</xdr:row>
          <xdr:rowOff>435937</xdr:rowOff>
        </xdr:to>
        <xdr:sp macro="" textlink="">
          <xdr:nvSpPr>
            <xdr:cNvPr id="1126" name="Object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195</xdr:col>
          <xdr:colOff>476249</xdr:colOff>
          <xdr:row>88</xdr:row>
          <xdr:rowOff>457199</xdr:rowOff>
        </xdr:from>
        <xdr:to>
          <xdr:col>198</xdr:col>
          <xdr:colOff>159449</xdr:colOff>
          <xdr:row>89</xdr:row>
          <xdr:rowOff>351599</xdr:rowOff>
        </xdr:to>
        <xdr:sp macro="" textlink="">
          <xdr:nvSpPr>
            <xdr:cNvPr id="1129" name="Object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228599</xdr:colOff>
          <xdr:row>89</xdr:row>
          <xdr:rowOff>190499</xdr:rowOff>
        </xdr:from>
        <xdr:to>
          <xdr:col>160</xdr:col>
          <xdr:colOff>481849</xdr:colOff>
          <xdr:row>90</xdr:row>
          <xdr:rowOff>444899</xdr:rowOff>
        </xdr:to>
        <xdr:sp macro="" textlink="">
          <xdr:nvSpPr>
            <xdr:cNvPr id="1132" name="Object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428624</xdr:colOff>
          <xdr:row>153</xdr:row>
          <xdr:rowOff>180973</xdr:rowOff>
        </xdr:from>
        <xdr:to>
          <xdr:col>162</xdr:col>
          <xdr:colOff>12399</xdr:colOff>
          <xdr:row>154</xdr:row>
          <xdr:rowOff>435373</xdr:rowOff>
        </xdr:to>
        <xdr:sp macro="" textlink="">
          <xdr:nvSpPr>
            <xdr:cNvPr id="1133" name="Object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380998</xdr:colOff>
          <xdr:row>157</xdr:row>
          <xdr:rowOff>428624</xdr:rowOff>
        </xdr:from>
        <xdr:to>
          <xdr:col>162</xdr:col>
          <xdr:colOff>116886</xdr:colOff>
          <xdr:row>158</xdr:row>
          <xdr:rowOff>241499</xdr:rowOff>
        </xdr:to>
        <xdr:sp macro="" textlink="">
          <xdr:nvSpPr>
            <xdr:cNvPr id="1134" name="Object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404812</xdr:colOff>
          <xdr:row>133</xdr:row>
          <xdr:rowOff>166686</xdr:rowOff>
        </xdr:from>
        <xdr:to>
          <xdr:col>161</xdr:col>
          <xdr:colOff>179407</xdr:colOff>
          <xdr:row>134</xdr:row>
          <xdr:rowOff>411561</xdr:rowOff>
        </xdr:to>
        <xdr:sp macro="" textlink="">
          <xdr:nvSpPr>
            <xdr:cNvPr id="1135" name="Object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290510</xdr:colOff>
          <xdr:row>129</xdr:row>
          <xdr:rowOff>161924</xdr:rowOff>
        </xdr:from>
        <xdr:to>
          <xdr:col>160</xdr:col>
          <xdr:colOff>158001</xdr:colOff>
          <xdr:row>130</xdr:row>
          <xdr:rowOff>406799</xdr:rowOff>
        </xdr:to>
        <xdr:sp macro="" textlink="">
          <xdr:nvSpPr>
            <xdr:cNvPr id="1136" name="Object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481009</xdr:colOff>
          <xdr:row>149</xdr:row>
          <xdr:rowOff>152400</xdr:rowOff>
        </xdr:from>
        <xdr:to>
          <xdr:col>161</xdr:col>
          <xdr:colOff>34149</xdr:colOff>
          <xdr:row>150</xdr:row>
          <xdr:rowOff>416325</xdr:rowOff>
        </xdr:to>
        <xdr:sp macro="" textlink="">
          <xdr:nvSpPr>
            <xdr:cNvPr id="1137" name="Object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214314</xdr:colOff>
          <xdr:row>141</xdr:row>
          <xdr:rowOff>400049</xdr:rowOff>
        </xdr:from>
        <xdr:to>
          <xdr:col>160</xdr:col>
          <xdr:colOff>240925</xdr:colOff>
          <xdr:row>142</xdr:row>
          <xdr:rowOff>212924</xdr:rowOff>
        </xdr:to>
        <xdr:sp macro="" textlink="">
          <xdr:nvSpPr>
            <xdr:cNvPr id="1138" name="Object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328611</xdr:colOff>
          <xdr:row>125</xdr:row>
          <xdr:rowOff>161925</xdr:rowOff>
        </xdr:from>
        <xdr:to>
          <xdr:col>161</xdr:col>
          <xdr:colOff>115604</xdr:colOff>
          <xdr:row>126</xdr:row>
          <xdr:rowOff>425850</xdr:rowOff>
        </xdr:to>
        <xdr:sp macro="" textlink="">
          <xdr:nvSpPr>
            <xdr:cNvPr id="1139" name="Object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438149</xdr:colOff>
          <xdr:row>121</xdr:row>
          <xdr:rowOff>209549</xdr:rowOff>
        </xdr:from>
        <xdr:to>
          <xdr:col>160</xdr:col>
          <xdr:colOff>513393</xdr:colOff>
          <xdr:row>122</xdr:row>
          <xdr:rowOff>454424</xdr:rowOff>
        </xdr:to>
        <xdr:sp macro="" textlink="">
          <xdr:nvSpPr>
            <xdr:cNvPr id="1143" name="Object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376237</xdr:colOff>
          <xdr:row>137</xdr:row>
          <xdr:rowOff>214311</xdr:rowOff>
        </xdr:from>
        <xdr:to>
          <xdr:col>160</xdr:col>
          <xdr:colOff>124717</xdr:colOff>
          <xdr:row>138</xdr:row>
          <xdr:rowOff>468711</xdr:rowOff>
        </xdr:to>
        <xdr:sp macro="" textlink="">
          <xdr:nvSpPr>
            <xdr:cNvPr id="1144" name="Object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347663</xdr:colOff>
          <xdr:row>113</xdr:row>
          <xdr:rowOff>152399</xdr:rowOff>
        </xdr:from>
        <xdr:to>
          <xdr:col>160</xdr:col>
          <xdr:colOff>178032</xdr:colOff>
          <xdr:row>114</xdr:row>
          <xdr:rowOff>397274</xdr:rowOff>
        </xdr:to>
        <xdr:sp macro="" textlink="">
          <xdr:nvSpPr>
            <xdr:cNvPr id="1145" name="Object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158</xdr:col>
          <xdr:colOff>357187</xdr:colOff>
          <xdr:row>145</xdr:row>
          <xdr:rowOff>452437</xdr:rowOff>
        </xdr:from>
        <xdr:to>
          <xdr:col>161</xdr:col>
          <xdr:colOff>54061</xdr:colOff>
          <xdr:row>146</xdr:row>
          <xdr:rowOff>265312</xdr:rowOff>
        </xdr:to>
        <xdr:sp macro="" textlink="">
          <xdr:nvSpPr>
            <xdr:cNvPr id="1146" name="Object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189</xdr:col>
          <xdr:colOff>428624</xdr:colOff>
          <xdr:row>156</xdr:row>
          <xdr:rowOff>190501</xdr:rowOff>
        </xdr:from>
        <xdr:to>
          <xdr:col>191</xdr:col>
          <xdr:colOff>550200</xdr:colOff>
          <xdr:row>157</xdr:row>
          <xdr:rowOff>435376</xdr:rowOff>
        </xdr:to>
        <xdr:sp macro="" textlink="">
          <xdr:nvSpPr>
            <xdr:cNvPr id="1149" name="Object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159</xdr:col>
          <xdr:colOff>261937</xdr:colOff>
          <xdr:row>161</xdr:row>
          <xdr:rowOff>190500</xdr:rowOff>
        </xdr:from>
        <xdr:to>
          <xdr:col>161</xdr:col>
          <xdr:colOff>284233</xdr:colOff>
          <xdr:row>162</xdr:row>
          <xdr:rowOff>435375</xdr:rowOff>
        </xdr:to>
        <xdr:sp macro="" textlink="">
          <xdr:nvSpPr>
            <xdr:cNvPr id="1151" name="Object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104775</xdr:colOff>
          <xdr:row>16</xdr:row>
          <xdr:rowOff>57150</xdr:rowOff>
        </xdr:from>
        <xdr:to>
          <xdr:col>24</xdr:col>
          <xdr:colOff>247650</xdr:colOff>
          <xdr:row>17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161925</xdr:colOff>
          <xdr:row>43</xdr:row>
          <xdr:rowOff>180975</xdr:rowOff>
        </xdr:from>
        <xdr:to>
          <xdr:col>24</xdr:col>
          <xdr:colOff>219075</xdr:colOff>
          <xdr:row>45</xdr:row>
          <xdr:rowOff>133350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209550</xdr:colOff>
          <xdr:row>47</xdr:row>
          <xdr:rowOff>171450</xdr:rowOff>
        </xdr:from>
        <xdr:to>
          <xdr:col>24</xdr:col>
          <xdr:colOff>47625</xdr:colOff>
          <xdr:row>48</xdr:row>
          <xdr:rowOff>219075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228600</xdr:colOff>
          <xdr:row>50</xdr:row>
          <xdr:rowOff>228600</xdr:rowOff>
        </xdr:from>
        <xdr:to>
          <xdr:col>24</xdr:col>
          <xdr:colOff>180975</xdr:colOff>
          <xdr:row>51</xdr:row>
          <xdr:rowOff>247650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295275</xdr:colOff>
          <xdr:row>53</xdr:row>
          <xdr:rowOff>171450</xdr:rowOff>
        </xdr:from>
        <xdr:to>
          <xdr:col>24</xdr:col>
          <xdr:colOff>38100</xdr:colOff>
          <xdr:row>55</xdr:row>
          <xdr:rowOff>200025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85725</xdr:colOff>
          <xdr:row>59</xdr:row>
          <xdr:rowOff>180975</xdr:rowOff>
        </xdr:from>
        <xdr:to>
          <xdr:col>24</xdr:col>
          <xdr:colOff>266700</xdr:colOff>
          <xdr:row>61</xdr:row>
          <xdr:rowOff>209550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66</xdr:row>
          <xdr:rowOff>180975</xdr:rowOff>
        </xdr:from>
        <xdr:to>
          <xdr:col>24</xdr:col>
          <xdr:colOff>47625</xdr:colOff>
          <xdr:row>68</xdr:row>
          <xdr:rowOff>209550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0</xdr:col>
      <xdr:colOff>365412</xdr:colOff>
      <xdr:row>98</xdr:row>
      <xdr:rowOff>166254</xdr:rowOff>
    </xdr:from>
    <xdr:ext cx="4397087" cy="3792831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412" y="29884254"/>
          <a:ext cx="4397087" cy="3792831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xdr:oneCellAnchor>
    <xdr:from>
      <xdr:col>13</xdr:col>
      <xdr:colOff>320388</xdr:colOff>
      <xdr:row>98</xdr:row>
      <xdr:rowOff>190503</xdr:rowOff>
    </xdr:from>
    <xdr:ext cx="3974521" cy="3722188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73388" y="29908503"/>
          <a:ext cx="3974521" cy="3722188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xdr:oneCellAnchor>
    <xdr:from>
      <xdr:col>25</xdr:col>
      <xdr:colOff>355009</xdr:colOff>
      <xdr:row>3</xdr:row>
      <xdr:rowOff>210597</xdr:rowOff>
    </xdr:from>
    <xdr:ext cx="2327009" cy="2578868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80009" y="1353597"/>
          <a:ext cx="2327009" cy="2578868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78</xdr:row>
          <xdr:rowOff>161925</xdr:rowOff>
        </xdr:from>
        <xdr:to>
          <xdr:col>24</xdr:col>
          <xdr:colOff>200025</xdr:colOff>
          <xdr:row>80</xdr:row>
          <xdr:rowOff>190500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200025</xdr:colOff>
          <xdr:row>73</xdr:row>
          <xdr:rowOff>142875</xdr:rowOff>
        </xdr:from>
        <xdr:to>
          <xdr:col>24</xdr:col>
          <xdr:colOff>114300</xdr:colOff>
          <xdr:row>74</xdr:row>
          <xdr:rowOff>190500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285750</xdr:colOff>
          <xdr:row>82</xdr:row>
          <xdr:rowOff>152400</xdr:rowOff>
        </xdr:from>
        <xdr:to>
          <xdr:col>24</xdr:col>
          <xdr:colOff>76200</xdr:colOff>
          <xdr:row>84</xdr:row>
          <xdr:rowOff>190500</xdr:rowOff>
        </xdr:to>
        <xdr:sp macro="" textlink="">
          <xdr:nvSpPr>
            <xdr:cNvPr id="2060" name="Object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86</xdr:row>
          <xdr:rowOff>209550</xdr:rowOff>
        </xdr:from>
        <xdr:to>
          <xdr:col>24</xdr:col>
          <xdr:colOff>209550</xdr:colOff>
          <xdr:row>88</xdr:row>
          <xdr:rowOff>247650</xdr:rowOff>
        </xdr:to>
        <xdr:sp macro="" textlink="">
          <xdr:nvSpPr>
            <xdr:cNvPr id="2061" name="Object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152400</xdr:colOff>
          <xdr:row>90</xdr:row>
          <xdr:rowOff>104775</xdr:rowOff>
        </xdr:from>
        <xdr:to>
          <xdr:col>24</xdr:col>
          <xdr:colOff>104775</xdr:colOff>
          <xdr:row>92</xdr:row>
          <xdr:rowOff>133350</xdr:rowOff>
        </xdr:to>
        <xdr:sp macro="" textlink="">
          <xdr:nvSpPr>
            <xdr:cNvPr id="2062" name="Object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200025</xdr:colOff>
          <xdr:row>110</xdr:row>
          <xdr:rowOff>161925</xdr:rowOff>
        </xdr:from>
        <xdr:to>
          <xdr:col>24</xdr:col>
          <xdr:colOff>180975</xdr:colOff>
          <xdr:row>111</xdr:row>
          <xdr:rowOff>209550</xdr:rowOff>
        </xdr:to>
        <xdr:sp macro="" textlink="">
          <xdr:nvSpPr>
            <xdr:cNvPr id="2063" name="Object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180975</xdr:colOff>
          <xdr:row>116</xdr:row>
          <xdr:rowOff>228600</xdr:rowOff>
        </xdr:from>
        <xdr:to>
          <xdr:col>24</xdr:col>
          <xdr:colOff>133350</xdr:colOff>
          <xdr:row>117</xdr:row>
          <xdr:rowOff>209550</xdr:rowOff>
        </xdr:to>
        <xdr:sp macro="" textlink="">
          <xdr:nvSpPr>
            <xdr:cNvPr id="2064" name="Object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257175</xdr:colOff>
          <xdr:row>122</xdr:row>
          <xdr:rowOff>180975</xdr:rowOff>
        </xdr:from>
        <xdr:to>
          <xdr:col>24</xdr:col>
          <xdr:colOff>190500</xdr:colOff>
          <xdr:row>123</xdr:row>
          <xdr:rowOff>123825</xdr:rowOff>
        </xdr:to>
        <xdr:sp macro="" textlink="">
          <xdr:nvSpPr>
            <xdr:cNvPr id="2065" name="Object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219075</xdr:colOff>
          <xdr:row>125</xdr:row>
          <xdr:rowOff>161925</xdr:rowOff>
        </xdr:from>
        <xdr:to>
          <xdr:col>24</xdr:col>
          <xdr:colOff>142875</xdr:colOff>
          <xdr:row>126</xdr:row>
          <xdr:rowOff>142875</xdr:rowOff>
        </xdr:to>
        <xdr:sp macro="" textlink="">
          <xdr:nvSpPr>
            <xdr:cNvPr id="2066" name="Object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304800</xdr:colOff>
          <xdr:row>128</xdr:row>
          <xdr:rowOff>161925</xdr:rowOff>
        </xdr:from>
        <xdr:to>
          <xdr:col>24</xdr:col>
          <xdr:colOff>114300</xdr:colOff>
          <xdr:row>129</xdr:row>
          <xdr:rowOff>180975</xdr:rowOff>
        </xdr:to>
        <xdr:sp macro="" textlink="">
          <xdr:nvSpPr>
            <xdr:cNvPr id="2067" name="Object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123825</xdr:colOff>
          <xdr:row>2</xdr:row>
          <xdr:rowOff>133350</xdr:rowOff>
        </xdr:from>
        <xdr:to>
          <xdr:col>49</xdr:col>
          <xdr:colOff>285750</xdr:colOff>
          <xdr:row>3</xdr:row>
          <xdr:rowOff>152400</xdr:rowOff>
        </xdr:to>
        <xdr:sp macro="" textlink="">
          <xdr:nvSpPr>
            <xdr:cNvPr id="2068" name="Object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47625</xdr:colOff>
          <xdr:row>5</xdr:row>
          <xdr:rowOff>161925</xdr:rowOff>
        </xdr:from>
        <xdr:to>
          <xdr:col>48</xdr:col>
          <xdr:colOff>180975</xdr:colOff>
          <xdr:row>6</xdr:row>
          <xdr:rowOff>104775</xdr:rowOff>
        </xdr:to>
        <xdr:sp macro="" textlink="">
          <xdr:nvSpPr>
            <xdr:cNvPr id="2069" name="Object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361950</xdr:colOff>
          <xdr:row>16</xdr:row>
          <xdr:rowOff>0</xdr:rowOff>
        </xdr:from>
        <xdr:to>
          <xdr:col>30</xdr:col>
          <xdr:colOff>28575</xdr:colOff>
          <xdr:row>17</xdr:row>
          <xdr:rowOff>47625</xdr:rowOff>
        </xdr:to>
        <xdr:sp macro="" textlink="">
          <xdr:nvSpPr>
            <xdr:cNvPr id="2070" name="Object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19050</xdr:colOff>
          <xdr:row>15</xdr:row>
          <xdr:rowOff>180975</xdr:rowOff>
        </xdr:from>
        <xdr:to>
          <xdr:col>46</xdr:col>
          <xdr:colOff>333375</xdr:colOff>
          <xdr:row>17</xdr:row>
          <xdr:rowOff>66675</xdr:rowOff>
        </xdr:to>
        <xdr:sp macro="" textlink="">
          <xdr:nvSpPr>
            <xdr:cNvPr id="2071" name="Object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57150</xdr:colOff>
          <xdr:row>8</xdr:row>
          <xdr:rowOff>161925</xdr:rowOff>
        </xdr:from>
        <xdr:to>
          <xdr:col>48</xdr:col>
          <xdr:colOff>190500</xdr:colOff>
          <xdr:row>10</xdr:row>
          <xdr:rowOff>190500</xdr:rowOff>
        </xdr:to>
        <xdr:sp macro="" textlink="">
          <xdr:nvSpPr>
            <xdr:cNvPr id="2072" name="Object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342900</xdr:colOff>
          <xdr:row>27</xdr:row>
          <xdr:rowOff>76200</xdr:rowOff>
        </xdr:from>
        <xdr:to>
          <xdr:col>48</xdr:col>
          <xdr:colOff>285750</xdr:colOff>
          <xdr:row>28</xdr:row>
          <xdr:rowOff>266700</xdr:rowOff>
        </xdr:to>
        <xdr:sp macro="" textlink="">
          <xdr:nvSpPr>
            <xdr:cNvPr id="2074" name="Object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190500</xdr:colOff>
          <xdr:row>30</xdr:row>
          <xdr:rowOff>209550</xdr:rowOff>
        </xdr:from>
        <xdr:to>
          <xdr:col>49</xdr:col>
          <xdr:colOff>266700</xdr:colOff>
          <xdr:row>32</xdr:row>
          <xdr:rowOff>161925</xdr:rowOff>
        </xdr:to>
        <xdr:sp macro="" textlink="">
          <xdr:nvSpPr>
            <xdr:cNvPr id="2075" name="Object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209550</xdr:colOff>
          <xdr:row>34</xdr:row>
          <xdr:rowOff>180975</xdr:rowOff>
        </xdr:from>
        <xdr:to>
          <xdr:col>49</xdr:col>
          <xdr:colOff>123825</xdr:colOff>
          <xdr:row>36</xdr:row>
          <xdr:rowOff>142875</xdr:rowOff>
        </xdr:to>
        <xdr:sp macro="" textlink="">
          <xdr:nvSpPr>
            <xdr:cNvPr id="2076" name="Object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209550</xdr:colOff>
          <xdr:row>40</xdr:row>
          <xdr:rowOff>142875</xdr:rowOff>
        </xdr:from>
        <xdr:to>
          <xdr:col>49</xdr:col>
          <xdr:colOff>257175</xdr:colOff>
          <xdr:row>42</xdr:row>
          <xdr:rowOff>171450</xdr:rowOff>
        </xdr:to>
        <xdr:sp macro="" textlink="">
          <xdr:nvSpPr>
            <xdr:cNvPr id="2077" name="Object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123825</xdr:colOff>
          <xdr:row>44</xdr:row>
          <xdr:rowOff>161925</xdr:rowOff>
        </xdr:from>
        <xdr:to>
          <xdr:col>49</xdr:col>
          <xdr:colOff>276225</xdr:colOff>
          <xdr:row>45</xdr:row>
          <xdr:rowOff>209550</xdr:rowOff>
        </xdr:to>
        <xdr:sp macro="" textlink="">
          <xdr:nvSpPr>
            <xdr:cNvPr id="2078" name="Object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219075</xdr:colOff>
          <xdr:row>51</xdr:row>
          <xdr:rowOff>104775</xdr:rowOff>
        </xdr:from>
        <xdr:to>
          <xdr:col>49</xdr:col>
          <xdr:colOff>133350</xdr:colOff>
          <xdr:row>52</xdr:row>
          <xdr:rowOff>228600</xdr:rowOff>
        </xdr:to>
        <xdr:sp macro="" textlink="">
          <xdr:nvSpPr>
            <xdr:cNvPr id="2079" name="Object 31" hidden="1">
              <a:extLst>
                <a:ext uri="{63B3BB69-23CF-44E3-9099-C40C66FF867C}">
                  <a14:compatExt spid="_x0000_s2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45</xdr:col>
          <xdr:colOff>257175</xdr:colOff>
          <xdr:row>59</xdr:row>
          <xdr:rowOff>161925</xdr:rowOff>
        </xdr:from>
        <xdr:to>
          <xdr:col>49</xdr:col>
          <xdr:colOff>114300</xdr:colOff>
          <xdr:row>60</xdr:row>
          <xdr:rowOff>209550</xdr:rowOff>
        </xdr:to>
        <xdr:sp macro="" textlink="">
          <xdr:nvSpPr>
            <xdr:cNvPr id="2081" name="Object 33" hidden="1">
              <a:extLst>
                <a:ext uri="{63B3BB69-23CF-44E3-9099-C40C66FF867C}">
                  <a14:compatExt spid="_x0000_s2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276225</xdr:colOff>
          <xdr:row>24</xdr:row>
          <xdr:rowOff>180975</xdr:rowOff>
        </xdr:from>
        <xdr:to>
          <xdr:col>48</xdr:col>
          <xdr:colOff>323850</xdr:colOff>
          <xdr:row>25</xdr:row>
          <xdr:rowOff>190500</xdr:rowOff>
        </xdr:to>
        <xdr:sp macro="" textlink="">
          <xdr:nvSpPr>
            <xdr:cNvPr id="2082" name="Object 34" hidden="1">
              <a:extLst>
                <a:ext uri="{63B3BB69-23CF-44E3-9099-C40C66FF867C}">
                  <a14:compatExt spid="_x0000_s2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46</xdr:col>
          <xdr:colOff>323850</xdr:colOff>
          <xdr:row>54</xdr:row>
          <xdr:rowOff>104775</xdr:rowOff>
        </xdr:from>
        <xdr:to>
          <xdr:col>49</xdr:col>
          <xdr:colOff>142875</xdr:colOff>
          <xdr:row>55</xdr:row>
          <xdr:rowOff>295275</xdr:rowOff>
        </xdr:to>
        <xdr:sp macro="" textlink="">
          <xdr:nvSpPr>
            <xdr:cNvPr id="2083" name="Object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209550</xdr:colOff>
          <xdr:row>21</xdr:row>
          <xdr:rowOff>76200</xdr:rowOff>
        </xdr:from>
        <xdr:to>
          <xdr:col>49</xdr:col>
          <xdr:colOff>104775</xdr:colOff>
          <xdr:row>22</xdr:row>
          <xdr:rowOff>276225</xdr:rowOff>
        </xdr:to>
        <xdr:sp macro="" textlink="">
          <xdr:nvSpPr>
            <xdr:cNvPr id="2084" name="Object 36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219075</xdr:colOff>
          <xdr:row>62</xdr:row>
          <xdr:rowOff>104775</xdr:rowOff>
        </xdr:from>
        <xdr:to>
          <xdr:col>49</xdr:col>
          <xdr:colOff>76200</xdr:colOff>
          <xdr:row>63</xdr:row>
          <xdr:rowOff>304800</xdr:rowOff>
        </xdr:to>
        <xdr:sp macro="" textlink="">
          <xdr:nvSpPr>
            <xdr:cNvPr id="2085" name="Object 37" hidden="1">
              <a:extLst>
                <a:ext uri="{63B3BB69-23CF-44E3-9099-C40C66FF867C}">
                  <a14:compatExt spid="_x0000_s2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76200</xdr:colOff>
          <xdr:row>16</xdr:row>
          <xdr:rowOff>66675</xdr:rowOff>
        </xdr:from>
        <xdr:to>
          <xdr:col>30</xdr:col>
          <xdr:colOff>171450</xdr:colOff>
          <xdr:row>17</xdr:row>
          <xdr:rowOff>209550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238125</xdr:colOff>
          <xdr:row>50</xdr:row>
          <xdr:rowOff>123825</xdr:rowOff>
        </xdr:from>
        <xdr:to>
          <xdr:col>30</xdr:col>
          <xdr:colOff>57150</xdr:colOff>
          <xdr:row>52</xdr:row>
          <xdr:rowOff>142875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54</xdr:row>
          <xdr:rowOff>133350</xdr:rowOff>
        </xdr:from>
        <xdr:to>
          <xdr:col>30</xdr:col>
          <xdr:colOff>142875</xdr:colOff>
          <xdr:row>55</xdr:row>
          <xdr:rowOff>114300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123825</xdr:colOff>
          <xdr:row>57</xdr:row>
          <xdr:rowOff>152400</xdr:rowOff>
        </xdr:from>
        <xdr:to>
          <xdr:col>30</xdr:col>
          <xdr:colOff>200025</xdr:colOff>
          <xdr:row>58</xdr:row>
          <xdr:rowOff>133350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180975</xdr:colOff>
          <xdr:row>60</xdr:row>
          <xdr:rowOff>133350</xdr:rowOff>
        </xdr:from>
        <xdr:to>
          <xdr:col>30</xdr:col>
          <xdr:colOff>0</xdr:colOff>
          <xdr:row>62</xdr:row>
          <xdr:rowOff>171450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200025</xdr:colOff>
          <xdr:row>64</xdr:row>
          <xdr:rowOff>114300</xdr:rowOff>
        </xdr:from>
        <xdr:to>
          <xdr:col>30</xdr:col>
          <xdr:colOff>114300</xdr:colOff>
          <xdr:row>66</xdr:row>
          <xdr:rowOff>161925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219075</xdr:colOff>
          <xdr:row>74</xdr:row>
          <xdr:rowOff>123825</xdr:rowOff>
        </xdr:from>
        <xdr:to>
          <xdr:col>30</xdr:col>
          <xdr:colOff>114300</xdr:colOff>
          <xdr:row>76</xdr:row>
          <xdr:rowOff>171450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2</xdr:col>
      <xdr:colOff>22512</xdr:colOff>
      <xdr:row>100</xdr:row>
      <xdr:rowOff>98218</xdr:rowOff>
    </xdr:from>
    <xdr:ext cx="3498603" cy="3017818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226" y="30033932"/>
          <a:ext cx="3498603" cy="3017818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xdr:oneCellAnchor>
    <xdr:from>
      <xdr:col>17</xdr:col>
      <xdr:colOff>274123</xdr:colOff>
      <xdr:row>100</xdr:row>
      <xdr:rowOff>176894</xdr:rowOff>
    </xdr:from>
    <xdr:ext cx="3195698" cy="2992810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3194" y="30112608"/>
          <a:ext cx="3195698" cy="2992810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xdr:oneCellAnchor>
    <xdr:from>
      <xdr:col>33</xdr:col>
      <xdr:colOff>1624</xdr:colOff>
      <xdr:row>4</xdr:row>
      <xdr:rowOff>138560</xdr:rowOff>
    </xdr:from>
    <xdr:ext cx="2196330" cy="2434045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86065" y="1348795"/>
          <a:ext cx="2196330" cy="2434045"/>
        </a:xfrm>
        <a:prstGeom prst="rect">
          <a:avLst/>
        </a:prstGeom>
        <a:ln w="15875">
          <a:solidFill>
            <a:schemeClr val="tx1"/>
          </a:solidFill>
        </a:ln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161925</xdr:colOff>
          <xdr:row>81</xdr:row>
          <xdr:rowOff>104775</xdr:rowOff>
        </xdr:from>
        <xdr:to>
          <xdr:col>30</xdr:col>
          <xdr:colOff>142875</xdr:colOff>
          <xdr:row>83</xdr:row>
          <xdr:rowOff>123825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209550</xdr:colOff>
          <xdr:row>85</xdr:row>
          <xdr:rowOff>123825</xdr:rowOff>
        </xdr:from>
        <xdr:to>
          <xdr:col>30</xdr:col>
          <xdr:colOff>95250</xdr:colOff>
          <xdr:row>86</xdr:row>
          <xdr:rowOff>142875</xdr:rowOff>
        </xdr:to>
        <xdr:sp macro="" textlink="">
          <xdr:nvSpPr>
            <xdr:cNvPr id="3081" name="Object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276225</xdr:colOff>
          <xdr:row>88</xdr:row>
          <xdr:rowOff>123825</xdr:rowOff>
        </xdr:from>
        <xdr:to>
          <xdr:col>30</xdr:col>
          <xdr:colOff>123825</xdr:colOff>
          <xdr:row>90</xdr:row>
          <xdr:rowOff>171450</xdr:rowOff>
        </xdr:to>
        <xdr:sp macro="" textlink="">
          <xdr:nvSpPr>
            <xdr:cNvPr id="3082" name="Object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142875</xdr:colOff>
          <xdr:row>116</xdr:row>
          <xdr:rowOff>133350</xdr:rowOff>
        </xdr:from>
        <xdr:to>
          <xdr:col>30</xdr:col>
          <xdr:colOff>142875</xdr:colOff>
          <xdr:row>118</xdr:row>
          <xdr:rowOff>171450</xdr:rowOff>
        </xdr:to>
        <xdr:sp macro="" textlink="">
          <xdr:nvSpPr>
            <xdr:cNvPr id="3084" name="Object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123825</xdr:colOff>
          <xdr:row>113</xdr:row>
          <xdr:rowOff>142875</xdr:rowOff>
        </xdr:from>
        <xdr:to>
          <xdr:col>30</xdr:col>
          <xdr:colOff>152400</xdr:colOff>
          <xdr:row>114</xdr:row>
          <xdr:rowOff>200025</xdr:rowOff>
        </xdr:to>
        <xdr:sp macro="" textlink="">
          <xdr:nvSpPr>
            <xdr:cNvPr id="3085" name="Object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247650</xdr:colOff>
          <xdr:row>122</xdr:row>
          <xdr:rowOff>142875</xdr:rowOff>
        </xdr:from>
        <xdr:to>
          <xdr:col>30</xdr:col>
          <xdr:colOff>19050</xdr:colOff>
          <xdr:row>123</xdr:row>
          <xdr:rowOff>171450</xdr:rowOff>
        </xdr:to>
        <xdr:sp macro="" textlink="">
          <xdr:nvSpPr>
            <xdr:cNvPr id="3086" name="Object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133350</xdr:colOff>
          <xdr:row>128</xdr:row>
          <xdr:rowOff>142875</xdr:rowOff>
        </xdr:from>
        <xdr:to>
          <xdr:col>30</xdr:col>
          <xdr:colOff>190500</xdr:colOff>
          <xdr:row>129</xdr:row>
          <xdr:rowOff>123825</xdr:rowOff>
        </xdr:to>
        <xdr:sp macro="" textlink="">
          <xdr:nvSpPr>
            <xdr:cNvPr id="3087" name="Object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142875</xdr:colOff>
          <xdr:row>131</xdr:row>
          <xdr:rowOff>133350</xdr:rowOff>
        </xdr:from>
        <xdr:to>
          <xdr:col>30</xdr:col>
          <xdr:colOff>180975</xdr:colOff>
          <xdr:row>132</xdr:row>
          <xdr:rowOff>152400</xdr:rowOff>
        </xdr:to>
        <xdr:sp macro="" textlink="">
          <xdr:nvSpPr>
            <xdr:cNvPr id="3088" name="Object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219075</xdr:colOff>
          <xdr:row>134</xdr:row>
          <xdr:rowOff>104775</xdr:rowOff>
        </xdr:from>
        <xdr:to>
          <xdr:col>30</xdr:col>
          <xdr:colOff>85725</xdr:colOff>
          <xdr:row>135</xdr:row>
          <xdr:rowOff>133350</xdr:rowOff>
        </xdr:to>
        <xdr:sp macro="" textlink="">
          <xdr:nvSpPr>
            <xdr:cNvPr id="3089" name="Object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142875</xdr:colOff>
          <xdr:row>137</xdr:row>
          <xdr:rowOff>95250</xdr:rowOff>
        </xdr:from>
        <xdr:to>
          <xdr:col>30</xdr:col>
          <xdr:colOff>152400</xdr:colOff>
          <xdr:row>138</xdr:row>
          <xdr:rowOff>76200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228600</xdr:colOff>
          <xdr:row>140</xdr:row>
          <xdr:rowOff>114300</xdr:rowOff>
        </xdr:from>
        <xdr:to>
          <xdr:col>30</xdr:col>
          <xdr:colOff>123825</xdr:colOff>
          <xdr:row>141</xdr:row>
          <xdr:rowOff>95250</xdr:rowOff>
        </xdr:to>
        <xdr:sp macro="" textlink="">
          <xdr:nvSpPr>
            <xdr:cNvPr id="3091" name="Object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171450</xdr:colOff>
          <xdr:row>5</xdr:row>
          <xdr:rowOff>142875</xdr:rowOff>
        </xdr:from>
        <xdr:to>
          <xdr:col>46</xdr:col>
          <xdr:colOff>19050</xdr:colOff>
          <xdr:row>6</xdr:row>
          <xdr:rowOff>133350</xdr:rowOff>
        </xdr:to>
        <xdr:sp macro="" textlink="">
          <xdr:nvSpPr>
            <xdr:cNvPr id="3092" name="Object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190500</xdr:colOff>
          <xdr:row>8</xdr:row>
          <xdr:rowOff>142875</xdr:rowOff>
        </xdr:from>
        <xdr:to>
          <xdr:col>61</xdr:col>
          <xdr:colOff>19050</xdr:colOff>
          <xdr:row>10</xdr:row>
          <xdr:rowOff>190500</xdr:rowOff>
        </xdr:to>
        <xdr:sp macro="" textlink="">
          <xdr:nvSpPr>
            <xdr:cNvPr id="3094" name="Object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171450</xdr:colOff>
          <xdr:row>15</xdr:row>
          <xdr:rowOff>123825</xdr:rowOff>
        </xdr:from>
        <xdr:to>
          <xdr:col>61</xdr:col>
          <xdr:colOff>66675</xdr:colOff>
          <xdr:row>17</xdr:row>
          <xdr:rowOff>161925</xdr:rowOff>
        </xdr:to>
        <xdr:sp macro="" textlink="">
          <xdr:nvSpPr>
            <xdr:cNvPr id="3095" name="Object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56</xdr:col>
          <xdr:colOff>161925</xdr:colOff>
          <xdr:row>19</xdr:row>
          <xdr:rowOff>104775</xdr:rowOff>
        </xdr:from>
        <xdr:to>
          <xdr:col>61</xdr:col>
          <xdr:colOff>114300</xdr:colOff>
          <xdr:row>21</xdr:row>
          <xdr:rowOff>152400</xdr:rowOff>
        </xdr:to>
        <xdr:sp macro="" textlink="">
          <xdr:nvSpPr>
            <xdr:cNvPr id="3096" name="Object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133350</xdr:colOff>
          <xdr:row>34</xdr:row>
          <xdr:rowOff>133350</xdr:rowOff>
        </xdr:from>
        <xdr:to>
          <xdr:col>61</xdr:col>
          <xdr:colOff>47625</xdr:colOff>
          <xdr:row>35</xdr:row>
          <xdr:rowOff>123825</xdr:rowOff>
        </xdr:to>
        <xdr:sp macro="" textlink="">
          <xdr:nvSpPr>
            <xdr:cNvPr id="3099" name="Object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142875</xdr:colOff>
          <xdr:row>43</xdr:row>
          <xdr:rowOff>95250</xdr:rowOff>
        </xdr:from>
        <xdr:to>
          <xdr:col>61</xdr:col>
          <xdr:colOff>114300</xdr:colOff>
          <xdr:row>45</xdr:row>
          <xdr:rowOff>133350</xdr:rowOff>
        </xdr:to>
        <xdr:sp macro="" textlink="">
          <xdr:nvSpPr>
            <xdr:cNvPr id="3100" name="Object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123825</xdr:colOff>
          <xdr:row>54</xdr:row>
          <xdr:rowOff>76200</xdr:rowOff>
        </xdr:from>
        <xdr:to>
          <xdr:col>61</xdr:col>
          <xdr:colOff>66675</xdr:colOff>
          <xdr:row>55</xdr:row>
          <xdr:rowOff>133350</xdr:rowOff>
        </xdr:to>
        <xdr:sp macro="" textlink="">
          <xdr:nvSpPr>
            <xdr:cNvPr id="3101" name="Object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56</xdr:col>
          <xdr:colOff>200025</xdr:colOff>
          <xdr:row>12</xdr:row>
          <xdr:rowOff>152400</xdr:rowOff>
        </xdr:from>
        <xdr:to>
          <xdr:col>61</xdr:col>
          <xdr:colOff>38100</xdr:colOff>
          <xdr:row>13</xdr:row>
          <xdr:rowOff>171450</xdr:rowOff>
        </xdr:to>
        <xdr:sp macro="" textlink="">
          <xdr:nvSpPr>
            <xdr:cNvPr id="3102" name="Object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142875</xdr:colOff>
          <xdr:row>50</xdr:row>
          <xdr:rowOff>95250</xdr:rowOff>
        </xdr:from>
        <xdr:to>
          <xdr:col>61</xdr:col>
          <xdr:colOff>28575</xdr:colOff>
          <xdr:row>52</xdr:row>
          <xdr:rowOff>133350</xdr:rowOff>
        </xdr:to>
        <xdr:sp macro="" textlink="">
          <xdr:nvSpPr>
            <xdr:cNvPr id="3103" name="Object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123825</xdr:colOff>
          <xdr:row>39</xdr:row>
          <xdr:rowOff>114300</xdr:rowOff>
        </xdr:from>
        <xdr:to>
          <xdr:col>30</xdr:col>
          <xdr:colOff>180975</xdr:colOff>
          <xdr:row>40</xdr:row>
          <xdr:rowOff>161925</xdr:rowOff>
        </xdr:to>
        <xdr:sp macro="" textlink="">
          <xdr:nvSpPr>
            <xdr:cNvPr id="3109" name="Object 37" hidden="1">
              <a:extLst>
                <a:ext uri="{63B3BB69-23CF-44E3-9099-C40C66FF867C}">
                  <a14:compatExt spid="_x0000_s3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190500</xdr:colOff>
          <xdr:row>5</xdr:row>
          <xdr:rowOff>76200</xdr:rowOff>
        </xdr:from>
        <xdr:to>
          <xdr:col>61</xdr:col>
          <xdr:colOff>76200</xdr:colOff>
          <xdr:row>6</xdr:row>
          <xdr:rowOff>209550</xdr:rowOff>
        </xdr:to>
        <xdr:sp macro="" textlink="">
          <xdr:nvSpPr>
            <xdr:cNvPr id="3110" name="Object 38" hidden="1">
              <a:extLst>
                <a:ext uri="{63B3BB69-23CF-44E3-9099-C40C66FF867C}">
                  <a14:compatExt spid="_x0000_s3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161925</xdr:colOff>
          <xdr:row>92</xdr:row>
          <xdr:rowOff>104775</xdr:rowOff>
        </xdr:from>
        <xdr:to>
          <xdr:col>30</xdr:col>
          <xdr:colOff>76200</xdr:colOff>
          <xdr:row>94</xdr:row>
          <xdr:rowOff>152400</xdr:rowOff>
        </xdr:to>
        <xdr:sp macro="" textlink="">
          <xdr:nvSpPr>
            <xdr:cNvPr id="3111" name="Object 39" hidden="1">
              <a:extLst>
                <a:ext uri="{63B3BB69-23CF-44E3-9099-C40C66FF867C}">
                  <a14:compatExt spid="_x0000_s3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56</xdr:col>
          <xdr:colOff>180975</xdr:colOff>
          <xdr:row>30</xdr:row>
          <xdr:rowOff>114300</xdr:rowOff>
        </xdr:from>
        <xdr:to>
          <xdr:col>61</xdr:col>
          <xdr:colOff>104775</xdr:colOff>
          <xdr:row>32</xdr:row>
          <xdr:rowOff>161925</xdr:rowOff>
        </xdr:to>
        <xdr:sp macro="" textlink="">
          <xdr:nvSpPr>
            <xdr:cNvPr id="3112" name="Object 40" hidden="1">
              <a:extLst>
                <a:ext uri="{63B3BB69-23CF-44E3-9099-C40C66FF867C}">
                  <a14:compatExt spid="_x0000_s3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56</xdr:col>
          <xdr:colOff>219075</xdr:colOff>
          <xdr:row>26</xdr:row>
          <xdr:rowOff>76200</xdr:rowOff>
        </xdr:from>
        <xdr:to>
          <xdr:col>61</xdr:col>
          <xdr:colOff>38100</xdr:colOff>
          <xdr:row>28</xdr:row>
          <xdr:rowOff>114300</xdr:rowOff>
        </xdr:to>
        <xdr:sp macro="" textlink="">
          <xdr:nvSpPr>
            <xdr:cNvPr id="3114" name="Object 42" hidden="1">
              <a:extLst>
                <a:ext uri="{63B3BB69-23CF-44E3-9099-C40C66FF867C}">
                  <a14:compatExt spid="_x0000_s3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58</xdr:col>
          <xdr:colOff>152400</xdr:colOff>
          <xdr:row>57</xdr:row>
          <xdr:rowOff>85725</xdr:rowOff>
        </xdr:from>
        <xdr:to>
          <xdr:col>60</xdr:col>
          <xdr:colOff>285750</xdr:colOff>
          <xdr:row>59</xdr:row>
          <xdr:rowOff>133350</xdr:rowOff>
        </xdr:to>
        <xdr:sp macro="" textlink="">
          <xdr:nvSpPr>
            <xdr:cNvPr id="3115" name="Object 43" hidden="1">
              <a:extLst>
                <a:ext uri="{63B3BB69-23CF-44E3-9099-C40C66FF867C}">
                  <a14:compatExt spid="_x0000_s3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0.bin"/><Relationship Id="rId117" Type="http://schemas.openxmlformats.org/officeDocument/2006/relationships/oleObject" Target="../embeddings/oleObject56.bin"/><Relationship Id="rId21" Type="http://schemas.openxmlformats.org/officeDocument/2006/relationships/image" Target="../media/image7.emf"/><Relationship Id="rId42" Type="http://schemas.openxmlformats.org/officeDocument/2006/relationships/oleObject" Target="../embeddings/oleObject18.bin"/><Relationship Id="rId47" Type="http://schemas.openxmlformats.org/officeDocument/2006/relationships/image" Target="../media/image20.emf"/><Relationship Id="rId63" Type="http://schemas.openxmlformats.org/officeDocument/2006/relationships/image" Target="../media/image28.emf"/><Relationship Id="rId68" Type="http://schemas.openxmlformats.org/officeDocument/2006/relationships/oleObject" Target="../embeddings/oleObject31.bin"/><Relationship Id="rId84" Type="http://schemas.openxmlformats.org/officeDocument/2006/relationships/oleObject" Target="../embeddings/oleObject39.bin"/><Relationship Id="rId89" Type="http://schemas.openxmlformats.org/officeDocument/2006/relationships/image" Target="../media/image41.emf"/><Relationship Id="rId112" Type="http://schemas.openxmlformats.org/officeDocument/2006/relationships/image" Target="../media/image52.emf"/><Relationship Id="rId16" Type="http://schemas.openxmlformats.org/officeDocument/2006/relationships/oleObject" Target="../embeddings/oleObject5.bin"/><Relationship Id="rId107" Type="http://schemas.openxmlformats.org/officeDocument/2006/relationships/oleObject" Target="../embeddings/oleObject51.bin"/><Relationship Id="rId11" Type="http://schemas.openxmlformats.org/officeDocument/2006/relationships/image" Target="../media/image2.emf"/><Relationship Id="rId32" Type="http://schemas.openxmlformats.org/officeDocument/2006/relationships/oleObject" Target="../embeddings/oleObject13.bin"/><Relationship Id="rId37" Type="http://schemas.openxmlformats.org/officeDocument/2006/relationships/image" Target="../media/image15.emf"/><Relationship Id="rId53" Type="http://schemas.openxmlformats.org/officeDocument/2006/relationships/image" Target="../media/image23.emf"/><Relationship Id="rId58" Type="http://schemas.openxmlformats.org/officeDocument/2006/relationships/oleObject" Target="../embeddings/oleObject26.bin"/><Relationship Id="rId74" Type="http://schemas.openxmlformats.org/officeDocument/2006/relationships/oleObject" Target="../embeddings/oleObject34.bin"/><Relationship Id="rId79" Type="http://schemas.openxmlformats.org/officeDocument/2006/relationships/image" Target="../media/image36.emf"/><Relationship Id="rId102" Type="http://schemas.openxmlformats.org/officeDocument/2006/relationships/image" Target="../media/image47.emf"/><Relationship Id="rId123" Type="http://schemas.openxmlformats.org/officeDocument/2006/relationships/oleObject" Target="../embeddings/oleObject59.bin"/><Relationship Id="rId5" Type="http://schemas.openxmlformats.org/officeDocument/2006/relationships/printerSettings" Target="../printerSettings/printerSettings1.bin"/><Relationship Id="rId90" Type="http://schemas.openxmlformats.org/officeDocument/2006/relationships/oleObject" Target="../embeddings/oleObject42.bin"/><Relationship Id="rId95" Type="http://schemas.openxmlformats.org/officeDocument/2006/relationships/oleObject" Target="../embeddings/oleObject45.bin"/><Relationship Id="rId22" Type="http://schemas.openxmlformats.org/officeDocument/2006/relationships/oleObject" Target="../embeddings/oleObject8.bin"/><Relationship Id="rId27" Type="http://schemas.openxmlformats.org/officeDocument/2006/relationships/image" Target="../media/image10.emf"/><Relationship Id="rId43" Type="http://schemas.openxmlformats.org/officeDocument/2006/relationships/image" Target="../media/image18.emf"/><Relationship Id="rId48" Type="http://schemas.openxmlformats.org/officeDocument/2006/relationships/oleObject" Target="../embeddings/oleObject21.bin"/><Relationship Id="rId64" Type="http://schemas.openxmlformats.org/officeDocument/2006/relationships/oleObject" Target="../embeddings/oleObject29.bin"/><Relationship Id="rId69" Type="http://schemas.openxmlformats.org/officeDocument/2006/relationships/image" Target="../media/image31.emf"/><Relationship Id="rId113" Type="http://schemas.openxmlformats.org/officeDocument/2006/relationships/oleObject" Target="../embeddings/oleObject54.bin"/><Relationship Id="rId118" Type="http://schemas.openxmlformats.org/officeDocument/2006/relationships/image" Target="../media/image55.emf"/><Relationship Id="rId80" Type="http://schemas.openxmlformats.org/officeDocument/2006/relationships/oleObject" Target="../embeddings/oleObject37.bin"/><Relationship Id="rId85" Type="http://schemas.openxmlformats.org/officeDocument/2006/relationships/image" Target="../media/image39.emf"/><Relationship Id="rId12" Type="http://schemas.openxmlformats.org/officeDocument/2006/relationships/oleObject" Target="../embeddings/oleObject3.bin"/><Relationship Id="rId17" Type="http://schemas.openxmlformats.org/officeDocument/2006/relationships/image" Target="../media/image5.emf"/><Relationship Id="rId33" Type="http://schemas.openxmlformats.org/officeDocument/2006/relationships/image" Target="../media/image13.emf"/><Relationship Id="rId38" Type="http://schemas.openxmlformats.org/officeDocument/2006/relationships/oleObject" Target="../embeddings/oleObject16.bin"/><Relationship Id="rId59" Type="http://schemas.openxmlformats.org/officeDocument/2006/relationships/image" Target="../media/image26.emf"/><Relationship Id="rId103" Type="http://schemas.openxmlformats.org/officeDocument/2006/relationships/oleObject" Target="../embeddings/oleObject49.bin"/><Relationship Id="rId108" Type="http://schemas.openxmlformats.org/officeDocument/2006/relationships/image" Target="../media/image50.emf"/><Relationship Id="rId124" Type="http://schemas.openxmlformats.org/officeDocument/2006/relationships/image" Target="../media/image58.emf"/><Relationship Id="rId54" Type="http://schemas.openxmlformats.org/officeDocument/2006/relationships/oleObject" Target="../embeddings/oleObject24.bin"/><Relationship Id="rId70" Type="http://schemas.openxmlformats.org/officeDocument/2006/relationships/oleObject" Target="../embeddings/oleObject32.bin"/><Relationship Id="rId75" Type="http://schemas.openxmlformats.org/officeDocument/2006/relationships/image" Target="../media/image34.emf"/><Relationship Id="rId91" Type="http://schemas.openxmlformats.org/officeDocument/2006/relationships/image" Target="../media/image42.emf"/><Relationship Id="rId96" Type="http://schemas.openxmlformats.org/officeDocument/2006/relationships/image" Target="../media/image44.emf"/><Relationship Id="rId1" Type="http://schemas.openxmlformats.org/officeDocument/2006/relationships/hyperlink" Target="&#1089;&#1087;&#1077;&#1094;&#1084;&#1072;&#1096;.pdf" TargetMode="External"/><Relationship Id="rId6" Type="http://schemas.openxmlformats.org/officeDocument/2006/relationships/drawing" Target="../drawings/drawing1.xml"/><Relationship Id="rId23" Type="http://schemas.openxmlformats.org/officeDocument/2006/relationships/image" Target="../media/image8.emf"/><Relationship Id="rId28" Type="http://schemas.openxmlformats.org/officeDocument/2006/relationships/oleObject" Target="../embeddings/oleObject11.bin"/><Relationship Id="rId49" Type="http://schemas.openxmlformats.org/officeDocument/2006/relationships/image" Target="../media/image21.emf"/><Relationship Id="rId114" Type="http://schemas.openxmlformats.org/officeDocument/2006/relationships/image" Target="../media/image53.emf"/><Relationship Id="rId119" Type="http://schemas.openxmlformats.org/officeDocument/2006/relationships/oleObject" Target="../embeddings/oleObject57.bin"/><Relationship Id="rId44" Type="http://schemas.openxmlformats.org/officeDocument/2006/relationships/oleObject" Target="../embeddings/oleObject19.bin"/><Relationship Id="rId60" Type="http://schemas.openxmlformats.org/officeDocument/2006/relationships/oleObject" Target="../embeddings/oleObject27.bin"/><Relationship Id="rId65" Type="http://schemas.openxmlformats.org/officeDocument/2006/relationships/image" Target="../media/image29.emf"/><Relationship Id="rId81" Type="http://schemas.openxmlformats.org/officeDocument/2006/relationships/image" Target="../media/image37.emf"/><Relationship Id="rId86" Type="http://schemas.openxmlformats.org/officeDocument/2006/relationships/oleObject" Target="../embeddings/oleObject40.bin"/><Relationship Id="rId13" Type="http://schemas.openxmlformats.org/officeDocument/2006/relationships/image" Target="../media/image3.emf"/><Relationship Id="rId18" Type="http://schemas.openxmlformats.org/officeDocument/2006/relationships/oleObject" Target="../embeddings/oleObject6.bin"/><Relationship Id="rId39" Type="http://schemas.openxmlformats.org/officeDocument/2006/relationships/image" Target="../media/image16.emf"/><Relationship Id="rId109" Type="http://schemas.openxmlformats.org/officeDocument/2006/relationships/oleObject" Target="../embeddings/oleObject52.bin"/><Relationship Id="rId34" Type="http://schemas.openxmlformats.org/officeDocument/2006/relationships/oleObject" Target="../embeddings/oleObject14.bin"/><Relationship Id="rId50" Type="http://schemas.openxmlformats.org/officeDocument/2006/relationships/oleObject" Target="../embeddings/oleObject22.bin"/><Relationship Id="rId55" Type="http://schemas.openxmlformats.org/officeDocument/2006/relationships/image" Target="../media/image24.emf"/><Relationship Id="rId76" Type="http://schemas.openxmlformats.org/officeDocument/2006/relationships/oleObject" Target="../embeddings/oleObject35.bin"/><Relationship Id="rId97" Type="http://schemas.openxmlformats.org/officeDocument/2006/relationships/oleObject" Target="../embeddings/oleObject46.bin"/><Relationship Id="rId104" Type="http://schemas.openxmlformats.org/officeDocument/2006/relationships/image" Target="../media/image48.emf"/><Relationship Id="rId120" Type="http://schemas.openxmlformats.org/officeDocument/2006/relationships/image" Target="../media/image56.emf"/><Relationship Id="rId125" Type="http://schemas.openxmlformats.org/officeDocument/2006/relationships/oleObject" Target="../embeddings/oleObject60.bin"/><Relationship Id="rId7" Type="http://schemas.openxmlformats.org/officeDocument/2006/relationships/vmlDrawing" Target="../drawings/vmlDrawing1.vml"/><Relationship Id="rId71" Type="http://schemas.openxmlformats.org/officeDocument/2006/relationships/image" Target="../media/image32.emf"/><Relationship Id="rId92" Type="http://schemas.openxmlformats.org/officeDocument/2006/relationships/oleObject" Target="../embeddings/oleObject43.bin"/><Relationship Id="rId2" Type="http://schemas.openxmlformats.org/officeDocument/2006/relationships/hyperlink" Target="&#1089;&#1087;&#1077;&#1094;&#1084;&#1072;&#1096;.pdf" TargetMode="External"/><Relationship Id="rId29" Type="http://schemas.openxmlformats.org/officeDocument/2006/relationships/image" Target="../media/image11.emf"/><Relationship Id="rId24" Type="http://schemas.openxmlformats.org/officeDocument/2006/relationships/oleObject" Target="../embeddings/oleObject9.bin"/><Relationship Id="rId40" Type="http://schemas.openxmlformats.org/officeDocument/2006/relationships/oleObject" Target="../embeddings/oleObject17.bin"/><Relationship Id="rId45" Type="http://schemas.openxmlformats.org/officeDocument/2006/relationships/image" Target="../media/image19.emf"/><Relationship Id="rId66" Type="http://schemas.openxmlformats.org/officeDocument/2006/relationships/oleObject" Target="../embeddings/oleObject30.bin"/><Relationship Id="rId87" Type="http://schemas.openxmlformats.org/officeDocument/2006/relationships/image" Target="../media/image40.emf"/><Relationship Id="rId110" Type="http://schemas.openxmlformats.org/officeDocument/2006/relationships/image" Target="../media/image51.emf"/><Relationship Id="rId115" Type="http://schemas.openxmlformats.org/officeDocument/2006/relationships/oleObject" Target="../embeddings/oleObject55.bin"/><Relationship Id="rId61" Type="http://schemas.openxmlformats.org/officeDocument/2006/relationships/image" Target="../media/image27.emf"/><Relationship Id="rId82" Type="http://schemas.openxmlformats.org/officeDocument/2006/relationships/oleObject" Target="../embeddings/oleObject38.bin"/><Relationship Id="rId19" Type="http://schemas.openxmlformats.org/officeDocument/2006/relationships/image" Target="../media/image6.emf"/><Relationship Id="rId14" Type="http://schemas.openxmlformats.org/officeDocument/2006/relationships/oleObject" Target="../embeddings/oleObject4.bin"/><Relationship Id="rId30" Type="http://schemas.openxmlformats.org/officeDocument/2006/relationships/oleObject" Target="../embeddings/oleObject12.bin"/><Relationship Id="rId35" Type="http://schemas.openxmlformats.org/officeDocument/2006/relationships/image" Target="../media/image14.emf"/><Relationship Id="rId56" Type="http://schemas.openxmlformats.org/officeDocument/2006/relationships/oleObject" Target="../embeddings/oleObject25.bin"/><Relationship Id="rId77" Type="http://schemas.openxmlformats.org/officeDocument/2006/relationships/image" Target="../media/image35.emf"/><Relationship Id="rId100" Type="http://schemas.openxmlformats.org/officeDocument/2006/relationships/image" Target="../media/image46.emf"/><Relationship Id="rId105" Type="http://schemas.openxmlformats.org/officeDocument/2006/relationships/oleObject" Target="../embeddings/oleObject50.bin"/><Relationship Id="rId126" Type="http://schemas.openxmlformats.org/officeDocument/2006/relationships/image" Target="../media/image59.emf"/><Relationship Id="rId8" Type="http://schemas.openxmlformats.org/officeDocument/2006/relationships/oleObject" Target="../embeddings/oleObject1.bin"/><Relationship Id="rId51" Type="http://schemas.openxmlformats.org/officeDocument/2006/relationships/image" Target="../media/image22.emf"/><Relationship Id="rId72" Type="http://schemas.openxmlformats.org/officeDocument/2006/relationships/oleObject" Target="../embeddings/oleObject33.bin"/><Relationship Id="rId93" Type="http://schemas.openxmlformats.org/officeDocument/2006/relationships/oleObject" Target="../embeddings/oleObject44.bin"/><Relationship Id="rId98" Type="http://schemas.openxmlformats.org/officeDocument/2006/relationships/image" Target="../media/image45.emf"/><Relationship Id="rId121" Type="http://schemas.openxmlformats.org/officeDocument/2006/relationships/oleObject" Target="../embeddings/oleObject58.bin"/><Relationship Id="rId3" Type="http://schemas.openxmlformats.org/officeDocument/2006/relationships/hyperlink" Target="&#1089;&#1087;&#1077;&#1094;&#1084;&#1072;&#1096;.pdf" TargetMode="External"/><Relationship Id="rId25" Type="http://schemas.openxmlformats.org/officeDocument/2006/relationships/image" Target="../media/image9.emf"/><Relationship Id="rId46" Type="http://schemas.openxmlformats.org/officeDocument/2006/relationships/oleObject" Target="../embeddings/oleObject20.bin"/><Relationship Id="rId67" Type="http://schemas.openxmlformats.org/officeDocument/2006/relationships/image" Target="../media/image30.emf"/><Relationship Id="rId116" Type="http://schemas.openxmlformats.org/officeDocument/2006/relationships/image" Target="../media/image54.emf"/><Relationship Id="rId20" Type="http://schemas.openxmlformats.org/officeDocument/2006/relationships/oleObject" Target="../embeddings/oleObject7.bin"/><Relationship Id="rId41" Type="http://schemas.openxmlformats.org/officeDocument/2006/relationships/image" Target="../media/image17.emf"/><Relationship Id="rId62" Type="http://schemas.openxmlformats.org/officeDocument/2006/relationships/oleObject" Target="../embeddings/oleObject28.bin"/><Relationship Id="rId83" Type="http://schemas.openxmlformats.org/officeDocument/2006/relationships/image" Target="../media/image38.emf"/><Relationship Id="rId88" Type="http://schemas.openxmlformats.org/officeDocument/2006/relationships/oleObject" Target="../embeddings/oleObject41.bin"/><Relationship Id="rId111" Type="http://schemas.openxmlformats.org/officeDocument/2006/relationships/oleObject" Target="../embeddings/oleObject53.bin"/><Relationship Id="rId15" Type="http://schemas.openxmlformats.org/officeDocument/2006/relationships/image" Target="../media/image4.emf"/><Relationship Id="rId36" Type="http://schemas.openxmlformats.org/officeDocument/2006/relationships/oleObject" Target="../embeddings/oleObject15.bin"/><Relationship Id="rId57" Type="http://schemas.openxmlformats.org/officeDocument/2006/relationships/image" Target="../media/image25.emf"/><Relationship Id="rId106" Type="http://schemas.openxmlformats.org/officeDocument/2006/relationships/image" Target="../media/image49.emf"/><Relationship Id="rId10" Type="http://schemas.openxmlformats.org/officeDocument/2006/relationships/oleObject" Target="../embeddings/oleObject2.bin"/><Relationship Id="rId31" Type="http://schemas.openxmlformats.org/officeDocument/2006/relationships/image" Target="../media/image12.emf"/><Relationship Id="rId52" Type="http://schemas.openxmlformats.org/officeDocument/2006/relationships/oleObject" Target="../embeddings/oleObject23.bin"/><Relationship Id="rId73" Type="http://schemas.openxmlformats.org/officeDocument/2006/relationships/image" Target="../media/image33.emf"/><Relationship Id="rId78" Type="http://schemas.openxmlformats.org/officeDocument/2006/relationships/oleObject" Target="../embeddings/oleObject36.bin"/><Relationship Id="rId94" Type="http://schemas.openxmlformats.org/officeDocument/2006/relationships/image" Target="../media/image43.emf"/><Relationship Id="rId99" Type="http://schemas.openxmlformats.org/officeDocument/2006/relationships/oleObject" Target="../embeddings/oleObject47.bin"/><Relationship Id="rId101" Type="http://schemas.openxmlformats.org/officeDocument/2006/relationships/oleObject" Target="../embeddings/oleObject48.bin"/><Relationship Id="rId122" Type="http://schemas.openxmlformats.org/officeDocument/2006/relationships/image" Target="../media/image57.emf"/><Relationship Id="rId4" Type="http://schemas.openxmlformats.org/officeDocument/2006/relationships/hyperlink" Target="&#1089;&#1087;&#1077;&#1094;&#1084;&#1072;&#1096;.pdf" TargetMode="External"/><Relationship Id="rId9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72.bin"/><Relationship Id="rId21" Type="http://schemas.openxmlformats.org/officeDocument/2006/relationships/image" Target="../media/image5.emf"/><Relationship Id="rId34" Type="http://schemas.openxmlformats.org/officeDocument/2006/relationships/oleObject" Target="../embeddings/oleObject76.bin"/><Relationship Id="rId42" Type="http://schemas.openxmlformats.org/officeDocument/2006/relationships/oleObject" Target="../embeddings/oleObject80.bin"/><Relationship Id="rId47" Type="http://schemas.openxmlformats.org/officeDocument/2006/relationships/image" Target="../media/image17.emf"/><Relationship Id="rId50" Type="http://schemas.openxmlformats.org/officeDocument/2006/relationships/oleObject" Target="../embeddings/oleObject84.bin"/><Relationship Id="rId55" Type="http://schemas.openxmlformats.org/officeDocument/2006/relationships/image" Target="../media/image20.emf"/><Relationship Id="rId63" Type="http://schemas.openxmlformats.org/officeDocument/2006/relationships/image" Target="../media/image74.emf"/><Relationship Id="rId68" Type="http://schemas.openxmlformats.org/officeDocument/2006/relationships/image" Target="../media/image27.emf"/><Relationship Id="rId7" Type="http://schemas.openxmlformats.org/officeDocument/2006/relationships/image" Target="../media/image1.emf"/><Relationship Id="rId2" Type="http://schemas.openxmlformats.org/officeDocument/2006/relationships/drawing" Target="../drawings/drawing2.xml"/><Relationship Id="rId16" Type="http://schemas.openxmlformats.org/officeDocument/2006/relationships/oleObject" Target="../embeddings/oleObject67.bin"/><Relationship Id="rId29" Type="http://schemas.openxmlformats.org/officeDocument/2006/relationships/image" Target="../media/image21.emf"/><Relationship Id="rId11" Type="http://schemas.openxmlformats.org/officeDocument/2006/relationships/image" Target="../media/image9.emf"/><Relationship Id="rId24" Type="http://schemas.openxmlformats.org/officeDocument/2006/relationships/oleObject" Target="../embeddings/oleObject71.bin"/><Relationship Id="rId32" Type="http://schemas.openxmlformats.org/officeDocument/2006/relationships/oleObject" Target="../embeddings/oleObject75.bin"/><Relationship Id="rId37" Type="http://schemas.openxmlformats.org/officeDocument/2006/relationships/image" Target="../media/image23.emf"/><Relationship Id="rId40" Type="http://schemas.openxmlformats.org/officeDocument/2006/relationships/oleObject" Target="../embeddings/oleObject79.bin"/><Relationship Id="rId45" Type="http://schemas.openxmlformats.org/officeDocument/2006/relationships/image" Target="../media/image34.emf"/><Relationship Id="rId53" Type="http://schemas.openxmlformats.org/officeDocument/2006/relationships/image" Target="../media/image14.emf"/><Relationship Id="rId58" Type="http://schemas.openxmlformats.org/officeDocument/2006/relationships/oleObject" Target="../embeddings/oleObject88.bin"/><Relationship Id="rId66" Type="http://schemas.openxmlformats.org/officeDocument/2006/relationships/oleObject" Target="../embeddings/oleObject92.bin"/><Relationship Id="rId5" Type="http://schemas.openxmlformats.org/officeDocument/2006/relationships/image" Target="../media/image3.emf"/><Relationship Id="rId61" Type="http://schemas.openxmlformats.org/officeDocument/2006/relationships/image" Target="../media/image25.emf"/><Relationship Id="rId19" Type="http://schemas.openxmlformats.org/officeDocument/2006/relationships/image" Target="../media/image19.emf"/><Relationship Id="rId14" Type="http://schemas.openxmlformats.org/officeDocument/2006/relationships/oleObject" Target="../embeddings/oleObject66.bin"/><Relationship Id="rId22" Type="http://schemas.openxmlformats.org/officeDocument/2006/relationships/oleObject" Target="../embeddings/oleObject70.bin"/><Relationship Id="rId27" Type="http://schemas.openxmlformats.org/officeDocument/2006/relationships/image" Target="../media/image10.emf"/><Relationship Id="rId30" Type="http://schemas.openxmlformats.org/officeDocument/2006/relationships/oleObject" Target="../embeddings/oleObject74.bin"/><Relationship Id="rId35" Type="http://schemas.openxmlformats.org/officeDocument/2006/relationships/image" Target="../media/image24.emf"/><Relationship Id="rId43" Type="http://schemas.openxmlformats.org/officeDocument/2006/relationships/image" Target="../media/image33.emf"/><Relationship Id="rId48" Type="http://schemas.openxmlformats.org/officeDocument/2006/relationships/oleObject" Target="../embeddings/oleObject83.bin"/><Relationship Id="rId56" Type="http://schemas.openxmlformats.org/officeDocument/2006/relationships/oleObject" Target="../embeddings/oleObject87.bin"/><Relationship Id="rId64" Type="http://schemas.openxmlformats.org/officeDocument/2006/relationships/oleObject" Target="../embeddings/oleObject91.bin"/><Relationship Id="rId8" Type="http://schemas.openxmlformats.org/officeDocument/2006/relationships/oleObject" Target="../embeddings/oleObject63.bin"/><Relationship Id="rId51" Type="http://schemas.openxmlformats.org/officeDocument/2006/relationships/image" Target="../media/image31.emf"/><Relationship Id="rId3" Type="http://schemas.openxmlformats.org/officeDocument/2006/relationships/vmlDrawing" Target="../drawings/vmlDrawing2.vml"/><Relationship Id="rId12" Type="http://schemas.openxmlformats.org/officeDocument/2006/relationships/oleObject" Target="../embeddings/oleObject65.bin"/><Relationship Id="rId17" Type="http://schemas.openxmlformats.org/officeDocument/2006/relationships/image" Target="../media/image4.emf"/><Relationship Id="rId25" Type="http://schemas.openxmlformats.org/officeDocument/2006/relationships/image" Target="../media/image72.emf"/><Relationship Id="rId33" Type="http://schemas.openxmlformats.org/officeDocument/2006/relationships/image" Target="../media/image7.emf"/><Relationship Id="rId38" Type="http://schemas.openxmlformats.org/officeDocument/2006/relationships/oleObject" Target="../embeddings/oleObject78.bin"/><Relationship Id="rId46" Type="http://schemas.openxmlformats.org/officeDocument/2006/relationships/oleObject" Target="../embeddings/oleObject82.bin"/><Relationship Id="rId59" Type="http://schemas.openxmlformats.org/officeDocument/2006/relationships/image" Target="../media/image73.emf"/><Relationship Id="rId67" Type="http://schemas.openxmlformats.org/officeDocument/2006/relationships/oleObject" Target="../embeddings/oleObject93.bin"/><Relationship Id="rId20" Type="http://schemas.openxmlformats.org/officeDocument/2006/relationships/oleObject" Target="../embeddings/oleObject69.bin"/><Relationship Id="rId41" Type="http://schemas.openxmlformats.org/officeDocument/2006/relationships/image" Target="../media/image30.emf"/><Relationship Id="rId54" Type="http://schemas.openxmlformats.org/officeDocument/2006/relationships/oleObject" Target="../embeddings/oleObject86.bin"/><Relationship Id="rId62" Type="http://schemas.openxmlformats.org/officeDocument/2006/relationships/oleObject" Target="../embeddings/oleObject90.bin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62.bin"/><Relationship Id="rId15" Type="http://schemas.openxmlformats.org/officeDocument/2006/relationships/image" Target="../media/image8.emf"/><Relationship Id="rId23" Type="http://schemas.openxmlformats.org/officeDocument/2006/relationships/image" Target="../media/image12.emf"/><Relationship Id="rId28" Type="http://schemas.openxmlformats.org/officeDocument/2006/relationships/oleObject" Target="../embeddings/oleObject73.bin"/><Relationship Id="rId36" Type="http://schemas.openxmlformats.org/officeDocument/2006/relationships/oleObject" Target="../embeddings/oleObject77.bin"/><Relationship Id="rId49" Type="http://schemas.openxmlformats.org/officeDocument/2006/relationships/image" Target="../media/image16.emf"/><Relationship Id="rId57" Type="http://schemas.openxmlformats.org/officeDocument/2006/relationships/image" Target="../media/image26.emf"/><Relationship Id="rId10" Type="http://schemas.openxmlformats.org/officeDocument/2006/relationships/oleObject" Target="../embeddings/oleObject64.bin"/><Relationship Id="rId31" Type="http://schemas.openxmlformats.org/officeDocument/2006/relationships/image" Target="../media/image11.emf"/><Relationship Id="rId44" Type="http://schemas.openxmlformats.org/officeDocument/2006/relationships/oleObject" Target="../embeddings/oleObject81.bin"/><Relationship Id="rId52" Type="http://schemas.openxmlformats.org/officeDocument/2006/relationships/oleObject" Target="../embeddings/oleObject85.bin"/><Relationship Id="rId60" Type="http://schemas.openxmlformats.org/officeDocument/2006/relationships/oleObject" Target="../embeddings/oleObject89.bin"/><Relationship Id="rId65" Type="http://schemas.openxmlformats.org/officeDocument/2006/relationships/image" Target="../media/image75.emf"/><Relationship Id="rId4" Type="http://schemas.openxmlformats.org/officeDocument/2006/relationships/oleObject" Target="../embeddings/oleObject61.bin"/><Relationship Id="rId9" Type="http://schemas.openxmlformats.org/officeDocument/2006/relationships/image" Target="../media/image2.emf"/><Relationship Id="rId13" Type="http://schemas.openxmlformats.org/officeDocument/2006/relationships/image" Target="../media/image6.emf"/><Relationship Id="rId18" Type="http://schemas.openxmlformats.org/officeDocument/2006/relationships/oleObject" Target="../embeddings/oleObject68.bin"/><Relationship Id="rId39" Type="http://schemas.openxmlformats.org/officeDocument/2006/relationships/image" Target="../media/image32.emf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oleObject" Target="../embeddings/oleObject105.bin"/><Relationship Id="rId21" Type="http://schemas.openxmlformats.org/officeDocument/2006/relationships/image" Target="../media/image5.emf"/><Relationship Id="rId42" Type="http://schemas.openxmlformats.org/officeDocument/2006/relationships/oleObject" Target="../embeddings/oleObject113.bin"/><Relationship Id="rId47" Type="http://schemas.openxmlformats.org/officeDocument/2006/relationships/image" Target="../media/image31.emf"/><Relationship Id="rId63" Type="http://schemas.openxmlformats.org/officeDocument/2006/relationships/image" Target="../media/image78.emf"/><Relationship Id="rId68" Type="http://schemas.openxmlformats.org/officeDocument/2006/relationships/oleObject" Target="../embeddings/oleObject126.bin"/><Relationship Id="rId7" Type="http://schemas.openxmlformats.org/officeDocument/2006/relationships/image" Target="../media/image1.emf"/><Relationship Id="rId2" Type="http://schemas.openxmlformats.org/officeDocument/2006/relationships/drawing" Target="../drawings/drawing3.xml"/><Relationship Id="rId16" Type="http://schemas.openxmlformats.org/officeDocument/2006/relationships/oleObject" Target="../embeddings/oleObject100.bin"/><Relationship Id="rId29" Type="http://schemas.openxmlformats.org/officeDocument/2006/relationships/image" Target="../media/image11.emf"/><Relationship Id="rId11" Type="http://schemas.openxmlformats.org/officeDocument/2006/relationships/image" Target="../media/image9.emf"/><Relationship Id="rId24" Type="http://schemas.openxmlformats.org/officeDocument/2006/relationships/oleObject" Target="../embeddings/oleObject104.bin"/><Relationship Id="rId32" Type="http://schemas.openxmlformats.org/officeDocument/2006/relationships/oleObject" Target="../embeddings/oleObject108.bin"/><Relationship Id="rId37" Type="http://schemas.openxmlformats.org/officeDocument/2006/relationships/image" Target="../media/image32.emf"/><Relationship Id="rId40" Type="http://schemas.openxmlformats.org/officeDocument/2006/relationships/oleObject" Target="../embeddings/oleObject112.bin"/><Relationship Id="rId45" Type="http://schemas.openxmlformats.org/officeDocument/2006/relationships/image" Target="../media/image16.emf"/><Relationship Id="rId53" Type="http://schemas.openxmlformats.org/officeDocument/2006/relationships/image" Target="../media/image25.emf"/><Relationship Id="rId58" Type="http://schemas.openxmlformats.org/officeDocument/2006/relationships/oleObject" Target="../embeddings/oleObject121.bin"/><Relationship Id="rId66" Type="http://schemas.openxmlformats.org/officeDocument/2006/relationships/oleObject" Target="../embeddings/oleObject125.bin"/><Relationship Id="rId5" Type="http://schemas.openxmlformats.org/officeDocument/2006/relationships/image" Target="../media/image3.emf"/><Relationship Id="rId61" Type="http://schemas.openxmlformats.org/officeDocument/2006/relationships/image" Target="../media/image77.emf"/><Relationship Id="rId19" Type="http://schemas.openxmlformats.org/officeDocument/2006/relationships/image" Target="../media/image19.emf"/><Relationship Id="rId14" Type="http://schemas.openxmlformats.org/officeDocument/2006/relationships/oleObject" Target="../embeddings/oleObject99.bin"/><Relationship Id="rId22" Type="http://schemas.openxmlformats.org/officeDocument/2006/relationships/oleObject" Target="../embeddings/oleObject103.bin"/><Relationship Id="rId27" Type="http://schemas.openxmlformats.org/officeDocument/2006/relationships/image" Target="../media/image21.emf"/><Relationship Id="rId30" Type="http://schemas.openxmlformats.org/officeDocument/2006/relationships/oleObject" Target="../embeddings/oleObject107.bin"/><Relationship Id="rId35" Type="http://schemas.openxmlformats.org/officeDocument/2006/relationships/image" Target="../media/image23.emf"/><Relationship Id="rId43" Type="http://schemas.openxmlformats.org/officeDocument/2006/relationships/image" Target="../media/image17.emf"/><Relationship Id="rId48" Type="http://schemas.openxmlformats.org/officeDocument/2006/relationships/oleObject" Target="../embeddings/oleObject116.bin"/><Relationship Id="rId56" Type="http://schemas.openxmlformats.org/officeDocument/2006/relationships/oleObject" Target="../embeddings/oleObject120.bin"/><Relationship Id="rId64" Type="http://schemas.openxmlformats.org/officeDocument/2006/relationships/oleObject" Target="../embeddings/oleObject124.bin"/><Relationship Id="rId69" Type="http://schemas.openxmlformats.org/officeDocument/2006/relationships/image" Target="../media/image81.emf"/><Relationship Id="rId8" Type="http://schemas.openxmlformats.org/officeDocument/2006/relationships/oleObject" Target="../embeddings/oleObject96.bin"/><Relationship Id="rId51" Type="http://schemas.openxmlformats.org/officeDocument/2006/relationships/image" Target="../media/image73.emf"/><Relationship Id="rId3" Type="http://schemas.openxmlformats.org/officeDocument/2006/relationships/vmlDrawing" Target="../drawings/vmlDrawing3.vml"/><Relationship Id="rId12" Type="http://schemas.openxmlformats.org/officeDocument/2006/relationships/oleObject" Target="../embeddings/oleObject98.bin"/><Relationship Id="rId17" Type="http://schemas.openxmlformats.org/officeDocument/2006/relationships/image" Target="../media/image4.emf"/><Relationship Id="rId25" Type="http://schemas.openxmlformats.org/officeDocument/2006/relationships/image" Target="../media/image10.emf"/><Relationship Id="rId33" Type="http://schemas.openxmlformats.org/officeDocument/2006/relationships/image" Target="../media/image24.emf"/><Relationship Id="rId38" Type="http://schemas.openxmlformats.org/officeDocument/2006/relationships/oleObject" Target="../embeddings/oleObject111.bin"/><Relationship Id="rId46" Type="http://schemas.openxmlformats.org/officeDocument/2006/relationships/oleObject" Target="../embeddings/oleObject115.bin"/><Relationship Id="rId59" Type="http://schemas.openxmlformats.org/officeDocument/2006/relationships/image" Target="../media/image76.emf"/><Relationship Id="rId67" Type="http://schemas.openxmlformats.org/officeDocument/2006/relationships/image" Target="../media/image80.emf"/><Relationship Id="rId20" Type="http://schemas.openxmlformats.org/officeDocument/2006/relationships/oleObject" Target="../embeddings/oleObject102.bin"/><Relationship Id="rId41" Type="http://schemas.openxmlformats.org/officeDocument/2006/relationships/image" Target="../media/image33.emf"/><Relationship Id="rId54" Type="http://schemas.openxmlformats.org/officeDocument/2006/relationships/oleObject" Target="../embeddings/oleObject119.bin"/><Relationship Id="rId62" Type="http://schemas.openxmlformats.org/officeDocument/2006/relationships/oleObject" Target="../embeddings/oleObject123.bin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95.bin"/><Relationship Id="rId15" Type="http://schemas.openxmlformats.org/officeDocument/2006/relationships/image" Target="../media/image8.emf"/><Relationship Id="rId23" Type="http://schemas.openxmlformats.org/officeDocument/2006/relationships/image" Target="../media/image12.emf"/><Relationship Id="rId28" Type="http://schemas.openxmlformats.org/officeDocument/2006/relationships/oleObject" Target="../embeddings/oleObject106.bin"/><Relationship Id="rId36" Type="http://schemas.openxmlformats.org/officeDocument/2006/relationships/oleObject" Target="../embeddings/oleObject110.bin"/><Relationship Id="rId49" Type="http://schemas.openxmlformats.org/officeDocument/2006/relationships/image" Target="../media/image26.emf"/><Relationship Id="rId57" Type="http://schemas.openxmlformats.org/officeDocument/2006/relationships/image" Target="../media/image75.emf"/><Relationship Id="rId10" Type="http://schemas.openxmlformats.org/officeDocument/2006/relationships/oleObject" Target="../embeddings/oleObject97.bin"/><Relationship Id="rId31" Type="http://schemas.openxmlformats.org/officeDocument/2006/relationships/image" Target="../media/image7.emf"/><Relationship Id="rId44" Type="http://schemas.openxmlformats.org/officeDocument/2006/relationships/oleObject" Target="../embeddings/oleObject114.bin"/><Relationship Id="rId52" Type="http://schemas.openxmlformats.org/officeDocument/2006/relationships/oleObject" Target="../embeddings/oleObject118.bin"/><Relationship Id="rId60" Type="http://schemas.openxmlformats.org/officeDocument/2006/relationships/oleObject" Target="../embeddings/oleObject122.bin"/><Relationship Id="rId65" Type="http://schemas.openxmlformats.org/officeDocument/2006/relationships/image" Target="../media/image79.emf"/><Relationship Id="rId4" Type="http://schemas.openxmlformats.org/officeDocument/2006/relationships/oleObject" Target="../embeddings/oleObject94.bin"/><Relationship Id="rId9" Type="http://schemas.openxmlformats.org/officeDocument/2006/relationships/image" Target="../media/image2.emf"/><Relationship Id="rId13" Type="http://schemas.openxmlformats.org/officeDocument/2006/relationships/image" Target="../media/image6.emf"/><Relationship Id="rId18" Type="http://schemas.openxmlformats.org/officeDocument/2006/relationships/oleObject" Target="../embeddings/oleObject101.bin"/><Relationship Id="rId39" Type="http://schemas.openxmlformats.org/officeDocument/2006/relationships/image" Target="../media/image30.emf"/><Relationship Id="rId34" Type="http://schemas.openxmlformats.org/officeDocument/2006/relationships/oleObject" Target="../embeddings/oleObject109.bin"/><Relationship Id="rId50" Type="http://schemas.openxmlformats.org/officeDocument/2006/relationships/oleObject" Target="../embeddings/oleObject117.bin"/><Relationship Id="rId55" Type="http://schemas.openxmlformats.org/officeDocument/2006/relationships/image" Target="../media/image7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LT163"/>
  <sheetViews>
    <sheetView tabSelected="1" topLeftCell="EG90" zoomScale="40" zoomScaleNormal="40" workbookViewId="0">
      <selection activeCell="GY106" sqref="GY106"/>
    </sheetView>
  </sheetViews>
  <sheetFormatPr defaultColWidth="9" defaultRowHeight="48" customHeight="1" x14ac:dyDescent="0.25"/>
  <cols>
    <col min="1" max="16384" width="9" style="1"/>
  </cols>
  <sheetData>
    <row r="3" spans="5:302" ht="48" customHeight="1" x14ac:dyDescent="0.3">
      <c r="E3" s="200" t="s">
        <v>10</v>
      </c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0"/>
      <c r="Y3" s="153"/>
      <c r="Z3" s="153"/>
      <c r="AD3" s="203" t="s">
        <v>46</v>
      </c>
      <c r="AE3" s="204"/>
      <c r="AF3" s="204"/>
      <c r="AG3" s="204"/>
      <c r="AH3" s="204"/>
      <c r="AI3" s="204"/>
      <c r="AJ3" s="204"/>
      <c r="AK3" s="204"/>
      <c r="AL3" s="205"/>
      <c r="AM3" s="26"/>
      <c r="AN3" s="203" t="s">
        <v>46</v>
      </c>
      <c r="AO3" s="204"/>
      <c r="AP3" s="204"/>
      <c r="AQ3" s="204"/>
      <c r="AR3" s="204"/>
      <c r="AS3" s="205"/>
      <c r="AT3" s="26"/>
      <c r="AU3" s="152" t="s">
        <v>46</v>
      </c>
      <c r="AV3" s="152"/>
      <c r="AW3" s="152"/>
      <c r="AX3" s="152"/>
      <c r="AY3" s="152"/>
      <c r="AZ3" s="26"/>
      <c r="BA3" s="203" t="s">
        <v>46</v>
      </c>
      <c r="BB3" s="204"/>
      <c r="BC3" s="204"/>
      <c r="BD3" s="205"/>
      <c r="BF3" s="203" t="s">
        <v>46</v>
      </c>
      <c r="BG3" s="204"/>
      <c r="BH3" s="205"/>
      <c r="BJ3" s="203" t="s">
        <v>46</v>
      </c>
      <c r="BK3" s="204"/>
      <c r="BL3" s="204"/>
      <c r="BM3" s="204"/>
      <c r="BN3" s="204"/>
      <c r="BO3" s="205"/>
      <c r="BQ3" s="203" t="s">
        <v>46</v>
      </c>
      <c r="BR3" s="204"/>
      <c r="BS3" s="205"/>
      <c r="BU3" s="203" t="s">
        <v>46</v>
      </c>
      <c r="BV3" s="204"/>
      <c r="BW3" s="205"/>
      <c r="CE3" s="152" t="s">
        <v>46</v>
      </c>
      <c r="CF3" s="152"/>
      <c r="CG3" s="152"/>
      <c r="CH3" s="152"/>
      <c r="CI3" s="152"/>
      <c r="CJ3" s="152"/>
      <c r="CK3" s="152"/>
      <c r="CL3" s="152"/>
      <c r="CM3" s="152"/>
      <c r="CN3" s="152"/>
      <c r="CO3" s="152"/>
      <c r="CP3" s="152"/>
      <c r="CQ3" s="26"/>
      <c r="CR3" s="203" t="s">
        <v>46</v>
      </c>
      <c r="CS3" s="204"/>
      <c r="CT3" s="204"/>
      <c r="CU3" s="204"/>
      <c r="CV3" s="204"/>
      <c r="CW3" s="204"/>
      <c r="CX3" s="204"/>
      <c r="CY3" s="204"/>
      <c r="CZ3" s="205"/>
      <c r="DA3" s="26"/>
      <c r="DB3" s="203" t="s">
        <v>46</v>
      </c>
      <c r="DC3" s="204"/>
      <c r="DD3" s="204"/>
      <c r="DE3" s="204"/>
      <c r="DF3" s="204"/>
      <c r="DG3" s="205"/>
      <c r="DH3" s="26"/>
      <c r="DI3" s="152" t="s">
        <v>46</v>
      </c>
      <c r="DJ3" s="152"/>
      <c r="DK3" s="152"/>
      <c r="DL3" s="152"/>
      <c r="DM3" s="152"/>
      <c r="DN3" s="26"/>
      <c r="DO3" s="203" t="s">
        <v>46</v>
      </c>
      <c r="DP3" s="204"/>
      <c r="DQ3" s="204"/>
      <c r="DR3" s="205"/>
      <c r="EK3" s="200" t="s">
        <v>24</v>
      </c>
      <c r="EL3" s="200"/>
      <c r="EM3" s="200"/>
      <c r="EN3" s="200"/>
      <c r="EO3" s="200"/>
      <c r="EP3" s="200"/>
      <c r="EQ3" s="200"/>
      <c r="ER3" s="200"/>
      <c r="ES3" s="200"/>
      <c r="ET3" s="200"/>
      <c r="EU3" s="200"/>
      <c r="EV3" s="200"/>
      <c r="EW3" s="200"/>
      <c r="EX3" s="200"/>
      <c r="EY3" s="200"/>
      <c r="EZ3" s="200"/>
      <c r="FA3" s="200"/>
      <c r="FB3" s="200"/>
      <c r="FC3" s="200"/>
      <c r="FD3" s="200"/>
      <c r="FE3" s="200"/>
      <c r="FF3" s="200"/>
      <c r="FG3" s="200"/>
      <c r="FH3" s="200"/>
      <c r="FI3" s="153"/>
      <c r="FJ3" s="153"/>
      <c r="JS3" s="201" t="s">
        <v>39</v>
      </c>
      <c r="JT3" s="201"/>
      <c r="JU3" s="201"/>
      <c r="JV3" s="201"/>
      <c r="JW3" s="201"/>
      <c r="JX3" s="201"/>
      <c r="JY3" s="201"/>
      <c r="JZ3" s="201"/>
      <c r="KA3" s="201"/>
      <c r="KB3" s="201"/>
      <c r="KC3" s="201"/>
      <c r="KD3" s="201"/>
      <c r="KE3" s="201"/>
      <c r="KF3" s="201"/>
      <c r="KG3" s="201"/>
      <c r="KH3" s="201"/>
      <c r="KI3" s="201"/>
      <c r="KJ3" s="201"/>
      <c r="KK3" s="201"/>
      <c r="KL3" s="201"/>
      <c r="KM3" s="201"/>
      <c r="KN3" s="201"/>
      <c r="KO3" s="153"/>
      <c r="KP3" s="153"/>
    </row>
    <row r="4" spans="5:302" ht="48" customHeight="1" x14ac:dyDescent="0.3">
      <c r="E4" s="429" t="s">
        <v>11</v>
      </c>
      <c r="F4" s="429"/>
      <c r="G4" s="429" t="s">
        <v>4</v>
      </c>
      <c r="H4" s="429"/>
      <c r="I4" s="429" t="s">
        <v>0</v>
      </c>
      <c r="J4" s="429"/>
      <c r="K4" s="429" t="s">
        <v>5</v>
      </c>
      <c r="L4" s="429"/>
      <c r="M4" s="429" t="s">
        <v>1</v>
      </c>
      <c r="N4" s="429"/>
      <c r="O4" s="429" t="s">
        <v>2</v>
      </c>
      <c r="P4" s="429"/>
      <c r="Q4" s="429" t="s">
        <v>6</v>
      </c>
      <c r="R4" s="429"/>
      <c r="S4" s="429" t="s">
        <v>7</v>
      </c>
      <c r="T4" s="429"/>
      <c r="U4" s="429" t="s">
        <v>8</v>
      </c>
      <c r="V4" s="429"/>
      <c r="W4" s="429" t="s">
        <v>3</v>
      </c>
      <c r="X4" s="429"/>
      <c r="Y4" s="429" t="s">
        <v>9</v>
      </c>
      <c r="Z4" s="429"/>
      <c r="AD4" s="206"/>
      <c r="AE4" s="207"/>
      <c r="AF4" s="207"/>
      <c r="AG4" s="207"/>
      <c r="AH4" s="207"/>
      <c r="AI4" s="207"/>
      <c r="AJ4" s="207"/>
      <c r="AK4" s="207"/>
      <c r="AL4" s="208"/>
      <c r="AM4" s="27"/>
      <c r="AN4" s="206"/>
      <c r="AO4" s="207"/>
      <c r="AP4" s="207"/>
      <c r="AQ4" s="207"/>
      <c r="AR4" s="207"/>
      <c r="AS4" s="208"/>
      <c r="AT4" s="26"/>
      <c r="AU4" s="153"/>
      <c r="AV4" s="153"/>
      <c r="AW4" s="153"/>
      <c r="AX4" s="153"/>
      <c r="AY4" s="153"/>
      <c r="AZ4" s="26"/>
      <c r="BA4" s="206"/>
      <c r="BB4" s="207"/>
      <c r="BC4" s="207"/>
      <c r="BD4" s="208"/>
      <c r="BF4" s="206"/>
      <c r="BG4" s="207"/>
      <c r="BH4" s="208"/>
      <c r="BJ4" s="206"/>
      <c r="BK4" s="207"/>
      <c r="BL4" s="207"/>
      <c r="BM4" s="207"/>
      <c r="BN4" s="207"/>
      <c r="BO4" s="208"/>
      <c r="BQ4" s="206"/>
      <c r="BR4" s="207"/>
      <c r="BS4" s="208"/>
      <c r="BU4" s="206"/>
      <c r="BV4" s="207"/>
      <c r="BW4" s="208"/>
      <c r="CE4" s="153"/>
      <c r="CF4" s="153"/>
      <c r="CG4" s="153"/>
      <c r="CH4" s="153"/>
      <c r="CI4" s="153"/>
      <c r="CJ4" s="153"/>
      <c r="CK4" s="153"/>
      <c r="CL4" s="153"/>
      <c r="CM4" s="153"/>
      <c r="CN4" s="153"/>
      <c r="CO4" s="153"/>
      <c r="CP4" s="153"/>
      <c r="CQ4" s="26"/>
      <c r="CR4" s="206"/>
      <c r="CS4" s="207"/>
      <c r="CT4" s="207"/>
      <c r="CU4" s="207"/>
      <c r="CV4" s="207"/>
      <c r="CW4" s="207"/>
      <c r="CX4" s="207"/>
      <c r="CY4" s="207"/>
      <c r="CZ4" s="208"/>
      <c r="DA4" s="27"/>
      <c r="DB4" s="206"/>
      <c r="DC4" s="207"/>
      <c r="DD4" s="207"/>
      <c r="DE4" s="207"/>
      <c r="DF4" s="207"/>
      <c r="DG4" s="208"/>
      <c r="DH4" s="26"/>
      <c r="DI4" s="153"/>
      <c r="DJ4" s="153"/>
      <c r="DK4" s="153"/>
      <c r="DL4" s="153"/>
      <c r="DM4" s="153"/>
      <c r="DN4" s="26"/>
      <c r="DO4" s="206"/>
      <c r="DP4" s="207"/>
      <c r="DQ4" s="207"/>
      <c r="DR4" s="208"/>
      <c r="EK4" s="429" t="s">
        <v>11</v>
      </c>
      <c r="EL4" s="429"/>
      <c r="EM4" s="429" t="s">
        <v>19</v>
      </c>
      <c r="EN4" s="429"/>
      <c r="EO4" s="429" t="s">
        <v>12</v>
      </c>
      <c r="EP4" s="429"/>
      <c r="EQ4" s="429" t="s">
        <v>20</v>
      </c>
      <c r="ER4" s="429"/>
      <c r="ES4" s="429" t="s">
        <v>13</v>
      </c>
      <c r="ET4" s="429"/>
      <c r="EU4" s="429" t="s">
        <v>14</v>
      </c>
      <c r="EV4" s="429"/>
      <c r="EW4" s="429" t="s">
        <v>18</v>
      </c>
      <c r="EX4" s="429"/>
      <c r="EY4" s="429" t="s">
        <v>15</v>
      </c>
      <c r="EZ4" s="429"/>
      <c r="FA4" s="429" t="s">
        <v>21</v>
      </c>
      <c r="FB4" s="429"/>
      <c r="FC4" s="429" t="s">
        <v>22</v>
      </c>
      <c r="FD4" s="429"/>
      <c r="FE4" s="429" t="s">
        <v>23</v>
      </c>
      <c r="FF4" s="429"/>
      <c r="FG4" s="429" t="s">
        <v>16</v>
      </c>
      <c r="FH4" s="429"/>
      <c r="FI4" s="429" t="s">
        <v>17</v>
      </c>
      <c r="FJ4" s="429"/>
      <c r="JS4" s="429" t="s">
        <v>11</v>
      </c>
      <c r="JT4" s="429"/>
      <c r="JU4" s="429" t="s">
        <v>30</v>
      </c>
      <c r="JV4" s="429"/>
      <c r="JW4" s="429" t="s">
        <v>31</v>
      </c>
      <c r="JX4" s="429"/>
      <c r="JY4" s="429" t="s">
        <v>32</v>
      </c>
      <c r="JZ4" s="429"/>
      <c r="KA4" s="429" t="s">
        <v>17</v>
      </c>
      <c r="KB4" s="429"/>
      <c r="KC4" s="429" t="s">
        <v>33</v>
      </c>
      <c r="KD4" s="429"/>
      <c r="KE4" s="429" t="s">
        <v>13</v>
      </c>
      <c r="KF4" s="429"/>
      <c r="KG4" s="429" t="s">
        <v>34</v>
      </c>
      <c r="KH4" s="429"/>
      <c r="KI4" s="429" t="s">
        <v>35</v>
      </c>
      <c r="KJ4" s="429"/>
      <c r="KK4" s="429" t="s">
        <v>36</v>
      </c>
      <c r="KL4" s="429"/>
      <c r="KM4" s="429" t="s">
        <v>37</v>
      </c>
      <c r="KN4" s="429"/>
      <c r="KO4" s="429" t="s">
        <v>38</v>
      </c>
      <c r="KP4" s="429"/>
    </row>
    <row r="5" spans="5:302" ht="48" customHeight="1" thickBot="1" x14ac:dyDescent="0.35">
      <c r="E5" s="378">
        <v>1</v>
      </c>
      <c r="F5" s="449"/>
      <c r="G5" s="378">
        <v>60</v>
      </c>
      <c r="H5" s="449"/>
      <c r="I5" s="378">
        <v>2</v>
      </c>
      <c r="J5" s="449"/>
      <c r="K5" s="378">
        <v>2870</v>
      </c>
      <c r="L5" s="449"/>
      <c r="M5" s="378">
        <v>0.65</v>
      </c>
      <c r="N5" s="449"/>
      <c r="O5" s="378">
        <v>60</v>
      </c>
      <c r="P5" s="449"/>
      <c r="Q5" s="378">
        <v>2.5</v>
      </c>
      <c r="R5" s="449"/>
      <c r="S5" s="378">
        <v>16</v>
      </c>
      <c r="T5" s="449"/>
      <c r="U5" s="378">
        <v>4</v>
      </c>
      <c r="V5" s="449"/>
      <c r="W5" s="378">
        <v>8</v>
      </c>
      <c r="X5" s="449"/>
      <c r="Y5" s="378">
        <v>3</v>
      </c>
      <c r="Z5" s="449"/>
      <c r="AD5" s="282"/>
      <c r="AE5" s="283"/>
      <c r="AF5" s="283"/>
      <c r="AG5" s="283"/>
      <c r="AH5" s="283"/>
      <c r="AI5" s="283"/>
      <c r="AJ5" s="283"/>
      <c r="AK5" s="283"/>
      <c r="AL5" s="284"/>
      <c r="AM5" s="26"/>
      <c r="AN5" s="282"/>
      <c r="AO5" s="283"/>
      <c r="AP5" s="283"/>
      <c r="AQ5" s="283"/>
      <c r="AR5" s="283"/>
      <c r="AS5" s="284"/>
      <c r="AT5" s="26"/>
      <c r="AU5" s="153"/>
      <c r="AV5" s="153"/>
      <c r="AW5" s="153"/>
      <c r="AX5" s="153"/>
      <c r="AY5" s="153"/>
      <c r="AZ5" s="26"/>
      <c r="BA5" s="282"/>
      <c r="BB5" s="283"/>
      <c r="BC5" s="283"/>
      <c r="BD5" s="284"/>
      <c r="BF5" s="209"/>
      <c r="BG5" s="210"/>
      <c r="BH5" s="211"/>
      <c r="BJ5" s="209"/>
      <c r="BK5" s="210"/>
      <c r="BL5" s="210"/>
      <c r="BM5" s="210"/>
      <c r="BN5" s="210"/>
      <c r="BO5" s="211"/>
      <c r="BQ5" s="209"/>
      <c r="BR5" s="210"/>
      <c r="BS5" s="211"/>
      <c r="BU5" s="209"/>
      <c r="BV5" s="210"/>
      <c r="BW5" s="211"/>
      <c r="CE5" s="153"/>
      <c r="CF5" s="153"/>
      <c r="CG5" s="153"/>
      <c r="CH5" s="153"/>
      <c r="CI5" s="153"/>
      <c r="CJ5" s="153"/>
      <c r="CK5" s="153"/>
      <c r="CL5" s="153"/>
      <c r="CM5" s="153"/>
      <c r="CN5" s="153"/>
      <c r="CO5" s="153"/>
      <c r="CP5" s="153"/>
      <c r="CQ5" s="26"/>
      <c r="CR5" s="282"/>
      <c r="CS5" s="283"/>
      <c r="CT5" s="283"/>
      <c r="CU5" s="283"/>
      <c r="CV5" s="283"/>
      <c r="CW5" s="283"/>
      <c r="CX5" s="283"/>
      <c r="CY5" s="283"/>
      <c r="CZ5" s="284"/>
      <c r="DA5" s="26"/>
      <c r="DB5" s="282"/>
      <c r="DC5" s="283"/>
      <c r="DD5" s="283"/>
      <c r="DE5" s="283"/>
      <c r="DF5" s="283"/>
      <c r="DG5" s="284"/>
      <c r="DH5" s="26"/>
      <c r="DI5" s="153"/>
      <c r="DJ5" s="153"/>
      <c r="DK5" s="153"/>
      <c r="DL5" s="153"/>
      <c r="DM5" s="153"/>
      <c r="DN5" s="26"/>
      <c r="DO5" s="282"/>
      <c r="DP5" s="283"/>
      <c r="DQ5" s="283"/>
      <c r="DR5" s="284"/>
      <c r="EK5" s="200">
        <v>1</v>
      </c>
      <c r="EL5" s="200"/>
      <c r="EM5" s="200">
        <v>20</v>
      </c>
      <c r="EN5" s="200"/>
      <c r="EO5" s="200">
        <v>27</v>
      </c>
      <c r="EP5" s="200"/>
      <c r="EQ5" s="200">
        <v>2500</v>
      </c>
      <c r="ER5" s="200"/>
      <c r="ES5" s="200">
        <v>40</v>
      </c>
      <c r="ET5" s="200"/>
      <c r="EU5" s="200">
        <v>2</v>
      </c>
      <c r="EV5" s="200"/>
      <c r="EW5" s="200">
        <v>2.2000000000000002</v>
      </c>
      <c r="EX5" s="200"/>
      <c r="EY5" s="200">
        <v>6</v>
      </c>
      <c r="EZ5" s="200"/>
      <c r="FA5" s="200">
        <v>3</v>
      </c>
      <c r="FB5" s="200"/>
      <c r="FC5" s="200">
        <v>2</v>
      </c>
      <c r="FD5" s="200"/>
      <c r="FE5" s="200">
        <v>1</v>
      </c>
      <c r="FF5" s="200"/>
      <c r="FG5" s="200">
        <v>1</v>
      </c>
      <c r="FH5" s="200"/>
      <c r="FI5" s="200">
        <v>2</v>
      </c>
      <c r="FJ5" s="200"/>
      <c r="JS5" s="200">
        <v>1</v>
      </c>
      <c r="JT5" s="200"/>
      <c r="JU5" s="200">
        <v>12</v>
      </c>
      <c r="JV5" s="200"/>
      <c r="JW5" s="200">
        <v>20</v>
      </c>
      <c r="JX5" s="200"/>
      <c r="JY5" s="200">
        <v>3000</v>
      </c>
      <c r="JZ5" s="200"/>
      <c r="KA5" s="200">
        <v>2</v>
      </c>
      <c r="KB5" s="200"/>
      <c r="KC5" s="200">
        <v>0.5</v>
      </c>
      <c r="KD5" s="200"/>
      <c r="KE5" s="200">
        <v>20</v>
      </c>
      <c r="KF5" s="200"/>
      <c r="KG5" s="200">
        <v>1.6</v>
      </c>
      <c r="KH5" s="200"/>
      <c r="KI5" s="200">
        <v>1.8</v>
      </c>
      <c r="KJ5" s="200"/>
      <c r="KK5" s="200">
        <v>6</v>
      </c>
      <c r="KL5" s="200"/>
      <c r="KM5" s="200">
        <v>1</v>
      </c>
      <c r="KN5" s="200"/>
      <c r="KO5" s="200">
        <v>3</v>
      </c>
      <c r="KP5" s="200"/>
    </row>
    <row r="6" spans="5:302" ht="48" customHeight="1" thickBot="1" x14ac:dyDescent="0.35">
      <c r="E6" s="378">
        <v>2</v>
      </c>
      <c r="F6" s="449"/>
      <c r="G6" s="378">
        <v>75</v>
      </c>
      <c r="H6" s="449"/>
      <c r="I6" s="378">
        <v>4</v>
      </c>
      <c r="J6" s="449"/>
      <c r="K6" s="378">
        <v>1440</v>
      </c>
      <c r="L6" s="449"/>
      <c r="M6" s="378">
        <v>0.67</v>
      </c>
      <c r="N6" s="449"/>
      <c r="O6" s="378">
        <v>61</v>
      </c>
      <c r="P6" s="449"/>
      <c r="Q6" s="378">
        <v>3.7</v>
      </c>
      <c r="R6" s="449"/>
      <c r="S6" s="378">
        <v>24</v>
      </c>
      <c r="T6" s="449"/>
      <c r="U6" s="378">
        <v>3</v>
      </c>
      <c r="V6" s="449"/>
      <c r="W6" s="378">
        <v>6</v>
      </c>
      <c r="X6" s="449"/>
      <c r="Y6" s="378">
        <v>4.5</v>
      </c>
      <c r="Z6" s="449"/>
      <c r="AD6" s="209"/>
      <c r="AE6" s="210"/>
      <c r="AF6" s="210"/>
      <c r="AG6" s="210"/>
      <c r="AH6" s="210"/>
      <c r="AI6" s="210"/>
      <c r="AJ6" s="210"/>
      <c r="AK6" s="210"/>
      <c r="AL6" s="211"/>
      <c r="AM6" s="26"/>
      <c r="AN6" s="209"/>
      <c r="AO6" s="210"/>
      <c r="AP6" s="210"/>
      <c r="AQ6" s="210"/>
      <c r="AR6" s="210"/>
      <c r="AS6" s="211"/>
      <c r="AT6" s="26"/>
      <c r="AU6" s="154"/>
      <c r="AV6" s="154"/>
      <c r="AW6" s="154"/>
      <c r="AX6" s="154"/>
      <c r="AY6" s="154"/>
      <c r="AZ6" s="26"/>
      <c r="BA6" s="209"/>
      <c r="BB6" s="210"/>
      <c r="BC6" s="210"/>
      <c r="BD6" s="211"/>
      <c r="BG6" s="26"/>
      <c r="BH6" s="26"/>
      <c r="BI6" s="26"/>
      <c r="BJ6" s="26"/>
      <c r="BK6" s="26"/>
      <c r="BL6" s="26"/>
      <c r="BM6" s="26"/>
      <c r="BN6" s="26"/>
      <c r="BO6" s="33"/>
      <c r="CE6" s="154"/>
      <c r="CF6" s="154"/>
      <c r="CG6" s="154"/>
      <c r="CH6" s="154"/>
      <c r="CI6" s="154"/>
      <c r="CJ6" s="154"/>
      <c r="CK6" s="154"/>
      <c r="CL6" s="154"/>
      <c r="CM6" s="154"/>
      <c r="CN6" s="154"/>
      <c r="CO6" s="154"/>
      <c r="CP6" s="154"/>
      <c r="CQ6" s="26"/>
      <c r="CR6" s="209"/>
      <c r="CS6" s="210"/>
      <c r="CT6" s="210"/>
      <c r="CU6" s="210"/>
      <c r="CV6" s="210"/>
      <c r="CW6" s="210"/>
      <c r="CX6" s="210"/>
      <c r="CY6" s="210"/>
      <c r="CZ6" s="211"/>
      <c r="DA6" s="26"/>
      <c r="DB6" s="209"/>
      <c r="DC6" s="210"/>
      <c r="DD6" s="210"/>
      <c r="DE6" s="210"/>
      <c r="DF6" s="210"/>
      <c r="DG6" s="211"/>
      <c r="DH6" s="26"/>
      <c r="DI6" s="154"/>
      <c r="DJ6" s="154"/>
      <c r="DK6" s="154"/>
      <c r="DL6" s="154"/>
      <c r="DM6" s="154"/>
      <c r="DN6" s="26"/>
      <c r="DO6" s="209"/>
      <c r="DP6" s="210"/>
      <c r="DQ6" s="210"/>
      <c r="DR6" s="211"/>
      <c r="EK6" s="200">
        <v>2</v>
      </c>
      <c r="EL6" s="200"/>
      <c r="EM6" s="200">
        <v>40</v>
      </c>
      <c r="EN6" s="200"/>
      <c r="EO6" s="200">
        <v>27</v>
      </c>
      <c r="EP6" s="200"/>
      <c r="EQ6" s="200">
        <v>3000</v>
      </c>
      <c r="ER6" s="200"/>
      <c r="ES6" s="200">
        <v>42</v>
      </c>
      <c r="ET6" s="200"/>
      <c r="EU6" s="200">
        <v>2.2000000000000002</v>
      </c>
      <c r="EV6" s="200"/>
      <c r="EW6" s="200">
        <v>2.4</v>
      </c>
      <c r="EX6" s="200"/>
      <c r="EY6" s="200">
        <v>8</v>
      </c>
      <c r="EZ6" s="200"/>
      <c r="FA6" s="200">
        <v>4</v>
      </c>
      <c r="FB6" s="200"/>
      <c r="FC6" s="200">
        <v>3</v>
      </c>
      <c r="FD6" s="200"/>
      <c r="FE6" s="200">
        <v>1</v>
      </c>
      <c r="FF6" s="200"/>
      <c r="FG6" s="200">
        <v>1</v>
      </c>
      <c r="FH6" s="200"/>
      <c r="FI6" s="200">
        <v>2</v>
      </c>
      <c r="FJ6" s="200"/>
      <c r="JS6" s="200">
        <v>2</v>
      </c>
      <c r="JT6" s="200"/>
      <c r="JU6" s="200">
        <v>24</v>
      </c>
      <c r="JV6" s="200"/>
      <c r="JW6" s="200">
        <v>40</v>
      </c>
      <c r="JX6" s="200"/>
      <c r="JY6" s="200">
        <v>1500</v>
      </c>
      <c r="JZ6" s="200"/>
      <c r="KA6" s="200">
        <v>4</v>
      </c>
      <c r="KB6" s="200"/>
      <c r="KC6" s="200">
        <v>0.52</v>
      </c>
      <c r="KD6" s="200"/>
      <c r="KE6" s="200">
        <v>22</v>
      </c>
      <c r="KF6" s="200"/>
      <c r="KG6" s="200">
        <v>1.8</v>
      </c>
      <c r="KH6" s="200"/>
      <c r="KI6" s="200">
        <v>2</v>
      </c>
      <c r="KJ6" s="200"/>
      <c r="KK6" s="200">
        <v>12</v>
      </c>
      <c r="KL6" s="200"/>
      <c r="KM6" s="200">
        <v>1</v>
      </c>
      <c r="KN6" s="200"/>
      <c r="KO6" s="200">
        <v>3</v>
      </c>
      <c r="KP6" s="200"/>
    </row>
    <row r="7" spans="5:302" ht="48" customHeight="1" x14ac:dyDescent="0.25">
      <c r="E7" s="378">
        <v>3</v>
      </c>
      <c r="F7" s="449"/>
      <c r="G7" s="378">
        <v>90</v>
      </c>
      <c r="H7" s="449"/>
      <c r="I7" s="378">
        <v>6</v>
      </c>
      <c r="J7" s="449"/>
      <c r="K7" s="378">
        <v>955</v>
      </c>
      <c r="L7" s="449"/>
      <c r="M7" s="378">
        <v>0.69</v>
      </c>
      <c r="N7" s="449"/>
      <c r="O7" s="378">
        <v>62</v>
      </c>
      <c r="P7" s="449"/>
      <c r="Q7" s="378">
        <v>4.5</v>
      </c>
      <c r="R7" s="449"/>
      <c r="S7" s="378">
        <v>24</v>
      </c>
      <c r="T7" s="449"/>
      <c r="U7" s="378">
        <v>2</v>
      </c>
      <c r="V7" s="449"/>
      <c r="W7" s="378">
        <v>4</v>
      </c>
      <c r="X7" s="449"/>
      <c r="Y7" s="378">
        <v>5.4</v>
      </c>
      <c r="Z7" s="449"/>
      <c r="EK7" s="200">
        <v>3</v>
      </c>
      <c r="EL7" s="200"/>
      <c r="EM7" s="200">
        <v>60</v>
      </c>
      <c r="EN7" s="200"/>
      <c r="EO7" s="200">
        <v>36</v>
      </c>
      <c r="EP7" s="200"/>
      <c r="EQ7" s="200">
        <v>3500</v>
      </c>
      <c r="ER7" s="200"/>
      <c r="ES7" s="200">
        <v>44</v>
      </c>
      <c r="ET7" s="200"/>
      <c r="EU7" s="200">
        <v>2.4</v>
      </c>
      <c r="EV7" s="200"/>
      <c r="EW7" s="200">
        <v>2.6</v>
      </c>
      <c r="EX7" s="200"/>
      <c r="EY7" s="200">
        <v>10</v>
      </c>
      <c r="EZ7" s="200"/>
      <c r="FA7" s="200">
        <v>5</v>
      </c>
      <c r="FB7" s="200"/>
      <c r="FC7" s="200">
        <v>4</v>
      </c>
      <c r="FD7" s="200"/>
      <c r="FE7" s="200">
        <v>1</v>
      </c>
      <c r="FF7" s="200"/>
      <c r="FG7" s="200">
        <v>1</v>
      </c>
      <c r="FH7" s="200"/>
      <c r="FI7" s="200">
        <v>2</v>
      </c>
      <c r="FJ7" s="200"/>
      <c r="JS7" s="200">
        <v>3</v>
      </c>
      <c r="JT7" s="200"/>
      <c r="JU7" s="200">
        <v>36</v>
      </c>
      <c r="JV7" s="200"/>
      <c r="JW7" s="200">
        <v>60</v>
      </c>
      <c r="JX7" s="200"/>
      <c r="JY7" s="200">
        <v>1000</v>
      </c>
      <c r="JZ7" s="200"/>
      <c r="KA7" s="200">
        <v>6</v>
      </c>
      <c r="KB7" s="200"/>
      <c r="KC7" s="200">
        <v>0.54</v>
      </c>
      <c r="KD7" s="200"/>
      <c r="KE7" s="200">
        <v>24</v>
      </c>
      <c r="KF7" s="200"/>
      <c r="KG7" s="200">
        <v>2</v>
      </c>
      <c r="KH7" s="200"/>
      <c r="KI7" s="200">
        <v>2.2000000000000002</v>
      </c>
      <c r="KJ7" s="200"/>
      <c r="KK7" s="200">
        <v>18</v>
      </c>
      <c r="KL7" s="200"/>
      <c r="KM7" s="200">
        <v>1</v>
      </c>
      <c r="KN7" s="200"/>
      <c r="KO7" s="200">
        <v>3</v>
      </c>
      <c r="KP7" s="200"/>
    </row>
    <row r="8" spans="5:302" ht="48" customHeight="1" x14ac:dyDescent="0.3">
      <c r="E8" s="378">
        <v>4</v>
      </c>
      <c r="F8" s="449"/>
      <c r="G8" s="378">
        <v>100</v>
      </c>
      <c r="H8" s="449"/>
      <c r="I8" s="378">
        <v>8</v>
      </c>
      <c r="J8" s="449"/>
      <c r="K8" s="378">
        <v>711</v>
      </c>
      <c r="L8" s="449"/>
      <c r="M8" s="378">
        <v>0.57999999999999996</v>
      </c>
      <c r="N8" s="449"/>
      <c r="O8" s="378">
        <v>63</v>
      </c>
      <c r="P8" s="449"/>
      <c r="Q8" s="378">
        <v>5.0999999999999996</v>
      </c>
      <c r="R8" s="449"/>
      <c r="S8" s="378">
        <v>16</v>
      </c>
      <c r="T8" s="449"/>
      <c r="U8" s="378">
        <v>1</v>
      </c>
      <c r="V8" s="449"/>
      <c r="W8" s="378">
        <v>2</v>
      </c>
      <c r="X8" s="449"/>
      <c r="Y8" s="378">
        <v>6.1</v>
      </c>
      <c r="Z8" s="449"/>
      <c r="AD8" s="203" t="s">
        <v>46</v>
      </c>
      <c r="AE8" s="204"/>
      <c r="AF8" s="205"/>
      <c r="AH8" s="203" t="s">
        <v>46</v>
      </c>
      <c r="AI8" s="204"/>
      <c r="AJ8" s="204"/>
      <c r="AK8" s="204"/>
      <c r="AL8" s="204"/>
      <c r="AM8" s="205"/>
      <c r="AO8" s="152" t="s">
        <v>46</v>
      </c>
      <c r="AP8" s="152"/>
      <c r="AQ8" s="152"/>
      <c r="AR8" s="152"/>
      <c r="AS8" s="152"/>
      <c r="AT8" s="26"/>
      <c r="AU8" s="152" t="s">
        <v>46</v>
      </c>
      <c r="AV8" s="152"/>
      <c r="AW8" s="152"/>
      <c r="AX8" s="152"/>
      <c r="AY8" s="26"/>
      <c r="AZ8" s="203" t="s">
        <v>46</v>
      </c>
      <c r="BA8" s="204"/>
      <c r="BB8" s="205"/>
      <c r="BD8" s="231" t="s">
        <v>138</v>
      </c>
      <c r="BE8" s="232"/>
      <c r="BF8" s="233"/>
      <c r="BG8" s="33"/>
      <c r="BH8" s="231" t="s">
        <v>139</v>
      </c>
      <c r="BI8" s="232"/>
      <c r="BJ8" s="233"/>
      <c r="BK8" s="26"/>
      <c r="BL8" s="231" t="s">
        <v>140</v>
      </c>
      <c r="BM8" s="232"/>
      <c r="BN8" s="233"/>
      <c r="BO8" s="26"/>
      <c r="BP8" s="231" t="s">
        <v>141</v>
      </c>
      <c r="BQ8" s="232"/>
      <c r="BR8" s="233"/>
      <c r="BS8" s="26"/>
      <c r="BT8" s="161" t="s">
        <v>148</v>
      </c>
      <c r="CE8" s="203" t="s">
        <v>46</v>
      </c>
      <c r="CF8" s="204"/>
      <c r="CG8" s="204"/>
      <c r="CH8" s="204"/>
      <c r="CI8" s="204"/>
      <c r="CJ8" s="205"/>
      <c r="CK8" s="26"/>
      <c r="CL8" s="152" t="s">
        <v>46</v>
      </c>
      <c r="CM8" s="152"/>
      <c r="CN8" s="152"/>
      <c r="CO8" s="152"/>
      <c r="CP8" s="152"/>
      <c r="CQ8" s="26"/>
      <c r="CR8" s="152" t="s">
        <v>46</v>
      </c>
      <c r="CS8" s="152"/>
      <c r="CT8" s="152"/>
      <c r="CU8" s="152"/>
      <c r="CV8" s="26"/>
      <c r="CW8" s="203" t="s">
        <v>46</v>
      </c>
      <c r="CX8" s="204"/>
      <c r="CY8" s="205"/>
      <c r="EK8" s="200">
        <v>4</v>
      </c>
      <c r="EL8" s="200"/>
      <c r="EM8" s="200">
        <v>80</v>
      </c>
      <c r="EN8" s="200"/>
      <c r="EO8" s="200">
        <v>36</v>
      </c>
      <c r="EP8" s="200"/>
      <c r="EQ8" s="200">
        <v>4000</v>
      </c>
      <c r="ER8" s="200"/>
      <c r="ES8" s="200">
        <v>46</v>
      </c>
      <c r="ET8" s="200"/>
      <c r="EU8" s="200">
        <v>2.6</v>
      </c>
      <c r="EV8" s="200"/>
      <c r="EW8" s="200">
        <v>2.8</v>
      </c>
      <c r="EX8" s="200"/>
      <c r="EY8" s="200">
        <v>8</v>
      </c>
      <c r="EZ8" s="200"/>
      <c r="FA8" s="200">
        <v>2</v>
      </c>
      <c r="FB8" s="200"/>
      <c r="FC8" s="200">
        <v>1</v>
      </c>
      <c r="FD8" s="200"/>
      <c r="FE8" s="200">
        <v>1</v>
      </c>
      <c r="FF8" s="200"/>
      <c r="FG8" s="200">
        <v>1</v>
      </c>
      <c r="FH8" s="200"/>
      <c r="FI8" s="200">
        <v>4</v>
      </c>
      <c r="FJ8" s="200"/>
      <c r="JS8" s="200">
        <v>4</v>
      </c>
      <c r="JT8" s="200"/>
      <c r="JU8" s="200">
        <v>127</v>
      </c>
      <c r="JV8" s="200"/>
      <c r="JW8" s="200">
        <v>80</v>
      </c>
      <c r="JX8" s="200"/>
      <c r="JY8" s="200">
        <v>750</v>
      </c>
      <c r="JZ8" s="200"/>
      <c r="KA8" s="200">
        <v>8</v>
      </c>
      <c r="KB8" s="200"/>
      <c r="KC8" s="200">
        <v>0.56000000000000005</v>
      </c>
      <c r="KD8" s="200"/>
      <c r="KE8" s="200">
        <v>26</v>
      </c>
      <c r="KF8" s="200"/>
      <c r="KG8" s="200">
        <v>2.2000000000000002</v>
      </c>
      <c r="KH8" s="200"/>
      <c r="KI8" s="200">
        <v>2.4</v>
      </c>
      <c r="KJ8" s="200"/>
      <c r="KK8" s="200">
        <v>24</v>
      </c>
      <c r="KL8" s="200"/>
      <c r="KM8" s="200">
        <v>1</v>
      </c>
      <c r="KN8" s="200"/>
      <c r="KO8" s="200">
        <v>3</v>
      </c>
      <c r="KP8" s="200"/>
    </row>
    <row r="9" spans="5:302" ht="48" customHeight="1" x14ac:dyDescent="0.3">
      <c r="E9" s="378">
        <v>5</v>
      </c>
      <c r="F9" s="449"/>
      <c r="G9" s="378">
        <v>115</v>
      </c>
      <c r="H9" s="449"/>
      <c r="I9" s="378">
        <v>2</v>
      </c>
      <c r="J9" s="449"/>
      <c r="K9" s="378">
        <v>2862</v>
      </c>
      <c r="L9" s="449"/>
      <c r="M9" s="378">
        <v>0.54</v>
      </c>
      <c r="N9" s="449"/>
      <c r="O9" s="378">
        <v>64</v>
      </c>
      <c r="P9" s="449"/>
      <c r="Q9" s="378">
        <v>3.2</v>
      </c>
      <c r="R9" s="449"/>
      <c r="S9" s="378">
        <v>12</v>
      </c>
      <c r="T9" s="449"/>
      <c r="U9" s="378">
        <v>3</v>
      </c>
      <c r="V9" s="449"/>
      <c r="W9" s="378">
        <v>6</v>
      </c>
      <c r="X9" s="449"/>
      <c r="Y9" s="378">
        <v>3.8</v>
      </c>
      <c r="Z9" s="449"/>
      <c r="AD9" s="206"/>
      <c r="AE9" s="207"/>
      <c r="AF9" s="208"/>
      <c r="AH9" s="206"/>
      <c r="AI9" s="207"/>
      <c r="AJ9" s="207"/>
      <c r="AK9" s="207"/>
      <c r="AL9" s="207"/>
      <c r="AM9" s="208"/>
      <c r="AO9" s="153"/>
      <c r="AP9" s="153"/>
      <c r="AQ9" s="153"/>
      <c r="AR9" s="153"/>
      <c r="AS9" s="153"/>
      <c r="AT9" s="26"/>
      <c r="AU9" s="282"/>
      <c r="AV9" s="283"/>
      <c r="AW9" s="283"/>
      <c r="AX9" s="284"/>
      <c r="AY9" s="26"/>
      <c r="AZ9" s="206"/>
      <c r="BA9" s="207"/>
      <c r="BB9" s="208"/>
      <c r="BD9" s="234"/>
      <c r="BE9" s="235"/>
      <c r="BF9" s="236"/>
      <c r="BG9" s="33"/>
      <c r="BH9" s="234"/>
      <c r="BI9" s="235"/>
      <c r="BJ9" s="236"/>
      <c r="BK9" s="26"/>
      <c r="BL9" s="234"/>
      <c r="BM9" s="235"/>
      <c r="BN9" s="236"/>
      <c r="BO9" s="26"/>
      <c r="BP9" s="234"/>
      <c r="BQ9" s="235"/>
      <c r="BR9" s="236"/>
      <c r="BS9" s="26"/>
      <c r="BT9" s="162"/>
      <c r="CE9" s="206"/>
      <c r="CF9" s="207"/>
      <c r="CG9" s="207"/>
      <c r="CH9" s="207"/>
      <c r="CI9" s="207"/>
      <c r="CJ9" s="208"/>
      <c r="CK9" s="26"/>
      <c r="CL9" s="153"/>
      <c r="CM9" s="153"/>
      <c r="CN9" s="153"/>
      <c r="CO9" s="153"/>
      <c r="CP9" s="153"/>
      <c r="CQ9" s="26"/>
      <c r="CR9" s="282"/>
      <c r="CS9" s="283"/>
      <c r="CT9" s="283"/>
      <c r="CU9" s="284"/>
      <c r="CV9" s="26"/>
      <c r="CW9" s="206"/>
      <c r="CX9" s="207"/>
      <c r="CY9" s="208"/>
      <c r="EK9" s="200">
        <v>5</v>
      </c>
      <c r="EL9" s="200"/>
      <c r="EM9" s="200">
        <v>100</v>
      </c>
      <c r="EN9" s="200"/>
      <c r="EO9" s="200">
        <v>36</v>
      </c>
      <c r="EP9" s="200"/>
      <c r="EQ9" s="200">
        <v>4500</v>
      </c>
      <c r="ER9" s="200"/>
      <c r="ES9" s="200">
        <v>48</v>
      </c>
      <c r="ET9" s="200"/>
      <c r="EU9" s="200">
        <v>2.8</v>
      </c>
      <c r="EV9" s="200"/>
      <c r="EW9" s="200">
        <v>3</v>
      </c>
      <c r="EX9" s="200"/>
      <c r="EY9" s="200">
        <v>12</v>
      </c>
      <c r="EZ9" s="200"/>
      <c r="FA9" s="200">
        <v>3</v>
      </c>
      <c r="FB9" s="200"/>
      <c r="FC9" s="200">
        <v>2</v>
      </c>
      <c r="FD9" s="200"/>
      <c r="FE9" s="200">
        <v>1</v>
      </c>
      <c r="FF9" s="200"/>
      <c r="FG9" s="200">
        <v>1</v>
      </c>
      <c r="FH9" s="200"/>
      <c r="FI9" s="200">
        <v>4</v>
      </c>
      <c r="FJ9" s="200"/>
      <c r="JS9" s="200">
        <v>5</v>
      </c>
      <c r="JT9" s="200"/>
      <c r="JU9" s="200">
        <v>220</v>
      </c>
      <c r="JV9" s="200"/>
      <c r="JW9" s="200">
        <v>100</v>
      </c>
      <c r="JX9" s="200"/>
      <c r="JY9" s="200">
        <v>3000</v>
      </c>
      <c r="JZ9" s="200"/>
      <c r="KA9" s="200">
        <v>2</v>
      </c>
      <c r="KB9" s="200"/>
      <c r="KC9" s="200">
        <v>0.57999999999999996</v>
      </c>
      <c r="KD9" s="200"/>
      <c r="KE9" s="200">
        <v>28</v>
      </c>
      <c r="KF9" s="200"/>
      <c r="KG9" s="200">
        <v>2.4</v>
      </c>
      <c r="KH9" s="200"/>
      <c r="KI9" s="200">
        <v>2.6</v>
      </c>
      <c r="KJ9" s="200"/>
      <c r="KK9" s="200">
        <v>12</v>
      </c>
      <c r="KL9" s="200"/>
      <c r="KM9" s="200">
        <v>2</v>
      </c>
      <c r="KN9" s="200"/>
      <c r="KO9" s="200">
        <v>6</v>
      </c>
      <c r="KP9" s="200"/>
    </row>
    <row r="10" spans="5:302" ht="48" customHeight="1" thickBot="1" x14ac:dyDescent="0.35">
      <c r="E10" s="378">
        <v>6</v>
      </c>
      <c r="F10" s="449"/>
      <c r="G10" s="378">
        <v>120</v>
      </c>
      <c r="H10" s="449"/>
      <c r="I10" s="378">
        <v>4</v>
      </c>
      <c r="J10" s="449"/>
      <c r="K10" s="378">
        <v>1410</v>
      </c>
      <c r="L10" s="449"/>
      <c r="M10" s="378">
        <v>0.55000000000000004</v>
      </c>
      <c r="N10" s="449"/>
      <c r="O10" s="378">
        <v>65</v>
      </c>
      <c r="P10" s="449"/>
      <c r="Q10" s="378">
        <v>4.5</v>
      </c>
      <c r="R10" s="449"/>
      <c r="S10" s="378">
        <v>16</v>
      </c>
      <c r="T10" s="449"/>
      <c r="U10" s="378">
        <v>2</v>
      </c>
      <c r="V10" s="449"/>
      <c r="W10" s="378">
        <v>4</v>
      </c>
      <c r="X10" s="449"/>
      <c r="Y10" s="378">
        <v>5.4</v>
      </c>
      <c r="Z10" s="449"/>
      <c r="AD10" s="209"/>
      <c r="AE10" s="210"/>
      <c r="AF10" s="211"/>
      <c r="AH10" s="209"/>
      <c r="AI10" s="210"/>
      <c r="AJ10" s="210"/>
      <c r="AK10" s="210"/>
      <c r="AL10" s="210"/>
      <c r="AM10" s="211"/>
      <c r="AO10" s="154"/>
      <c r="AP10" s="154"/>
      <c r="AQ10" s="154"/>
      <c r="AR10" s="154"/>
      <c r="AS10" s="154"/>
      <c r="AT10" s="26"/>
      <c r="AU10" s="209"/>
      <c r="AV10" s="210"/>
      <c r="AW10" s="210"/>
      <c r="AX10" s="211"/>
      <c r="AY10" s="26"/>
      <c r="AZ10" s="209"/>
      <c r="BA10" s="210"/>
      <c r="BB10" s="211"/>
      <c r="BD10" s="237"/>
      <c r="BE10" s="238"/>
      <c r="BF10" s="239"/>
      <c r="BG10" s="26"/>
      <c r="BH10" s="237"/>
      <c r="BI10" s="238"/>
      <c r="BJ10" s="239"/>
      <c r="BK10" s="26"/>
      <c r="BL10" s="237"/>
      <c r="BM10" s="238"/>
      <c r="BN10" s="239"/>
      <c r="BO10" s="26"/>
      <c r="BP10" s="237"/>
      <c r="BQ10" s="238"/>
      <c r="BR10" s="239"/>
      <c r="BT10" s="163"/>
      <c r="CE10" s="209"/>
      <c r="CF10" s="210"/>
      <c r="CG10" s="210"/>
      <c r="CH10" s="210"/>
      <c r="CI10" s="210"/>
      <c r="CJ10" s="211"/>
      <c r="CK10" s="26"/>
      <c r="CL10" s="154"/>
      <c r="CM10" s="154"/>
      <c r="CN10" s="154"/>
      <c r="CO10" s="154"/>
      <c r="CP10" s="154"/>
      <c r="CQ10" s="26"/>
      <c r="CR10" s="209"/>
      <c r="CS10" s="210"/>
      <c r="CT10" s="210"/>
      <c r="CU10" s="211"/>
      <c r="CV10" s="26"/>
      <c r="CW10" s="209"/>
      <c r="CX10" s="210"/>
      <c r="CY10" s="211"/>
      <c r="EK10" s="200">
        <v>6</v>
      </c>
      <c r="EL10" s="200"/>
      <c r="EM10" s="200">
        <v>120</v>
      </c>
      <c r="EN10" s="200"/>
      <c r="EO10" s="200">
        <v>110</v>
      </c>
      <c r="EP10" s="200"/>
      <c r="EQ10" s="200">
        <v>5000</v>
      </c>
      <c r="ER10" s="200"/>
      <c r="ES10" s="200">
        <v>50</v>
      </c>
      <c r="ET10" s="200"/>
      <c r="EU10" s="200">
        <v>3</v>
      </c>
      <c r="EV10" s="200"/>
      <c r="EW10" s="200">
        <v>3.2</v>
      </c>
      <c r="EX10" s="200"/>
      <c r="EY10" s="200">
        <v>16</v>
      </c>
      <c r="EZ10" s="200"/>
      <c r="FA10" s="200">
        <v>4</v>
      </c>
      <c r="FB10" s="200"/>
      <c r="FC10" s="200">
        <v>3</v>
      </c>
      <c r="FD10" s="200"/>
      <c r="FE10" s="200">
        <v>1</v>
      </c>
      <c r="FF10" s="200"/>
      <c r="FG10" s="200">
        <v>1</v>
      </c>
      <c r="FH10" s="200"/>
      <c r="FI10" s="200">
        <v>4</v>
      </c>
      <c r="FJ10" s="200"/>
      <c r="JS10" s="200">
        <v>6</v>
      </c>
      <c r="JT10" s="200"/>
      <c r="JU10" s="200">
        <v>220</v>
      </c>
      <c r="JV10" s="200"/>
      <c r="JW10" s="200">
        <v>120</v>
      </c>
      <c r="JX10" s="200"/>
      <c r="JY10" s="200">
        <v>1500</v>
      </c>
      <c r="JZ10" s="200"/>
      <c r="KA10" s="200">
        <v>4</v>
      </c>
      <c r="KB10" s="200"/>
      <c r="KC10" s="200">
        <v>0.6</v>
      </c>
      <c r="KD10" s="200"/>
      <c r="KE10" s="200">
        <v>30</v>
      </c>
      <c r="KF10" s="200"/>
      <c r="KG10" s="200">
        <v>2.6</v>
      </c>
      <c r="KH10" s="200"/>
      <c r="KI10" s="200">
        <v>2.8</v>
      </c>
      <c r="KJ10" s="200"/>
      <c r="KK10" s="200">
        <v>24</v>
      </c>
      <c r="KL10" s="200"/>
      <c r="KM10" s="200">
        <v>2</v>
      </c>
      <c r="KN10" s="200"/>
      <c r="KO10" s="200">
        <v>6</v>
      </c>
      <c r="KP10" s="200"/>
    </row>
    <row r="11" spans="5:302" ht="48" customHeight="1" x14ac:dyDescent="0.25">
      <c r="E11" s="378">
        <v>7</v>
      </c>
      <c r="F11" s="449"/>
      <c r="G11" s="378">
        <v>140</v>
      </c>
      <c r="H11" s="449"/>
      <c r="I11" s="378">
        <v>6</v>
      </c>
      <c r="J11" s="449"/>
      <c r="K11" s="378">
        <v>945</v>
      </c>
      <c r="L11" s="449"/>
      <c r="M11" s="378">
        <v>0.56000000000000005</v>
      </c>
      <c r="N11" s="449"/>
      <c r="O11" s="378">
        <v>66</v>
      </c>
      <c r="P11" s="449"/>
      <c r="Q11" s="378">
        <v>5.4</v>
      </c>
      <c r="R11" s="449"/>
      <c r="S11" s="378">
        <v>36</v>
      </c>
      <c r="T11" s="449"/>
      <c r="U11" s="378">
        <v>3</v>
      </c>
      <c r="V11" s="449"/>
      <c r="W11" s="378">
        <v>6</v>
      </c>
      <c r="X11" s="449"/>
      <c r="Y11" s="378">
        <v>6.5</v>
      </c>
      <c r="Z11" s="449"/>
      <c r="EK11" s="200">
        <v>7</v>
      </c>
      <c r="EL11" s="200"/>
      <c r="EM11" s="200">
        <v>140</v>
      </c>
      <c r="EN11" s="200"/>
      <c r="EO11" s="200">
        <v>110</v>
      </c>
      <c r="EP11" s="200"/>
      <c r="EQ11" s="200">
        <v>5500</v>
      </c>
      <c r="ER11" s="200"/>
      <c r="ES11" s="200">
        <v>52</v>
      </c>
      <c r="ET11" s="200"/>
      <c r="EU11" s="200">
        <v>3.2</v>
      </c>
      <c r="EV11" s="200"/>
      <c r="EW11" s="200">
        <v>3.4</v>
      </c>
      <c r="EX11" s="200"/>
      <c r="EY11" s="200">
        <v>12</v>
      </c>
      <c r="EZ11" s="200"/>
      <c r="FA11" s="200">
        <v>2</v>
      </c>
      <c r="FB11" s="200"/>
      <c r="FC11" s="200">
        <v>1</v>
      </c>
      <c r="FD11" s="200"/>
      <c r="FE11" s="200">
        <v>1</v>
      </c>
      <c r="FF11" s="200"/>
      <c r="FG11" s="200">
        <v>1</v>
      </c>
      <c r="FH11" s="200"/>
      <c r="FI11" s="200">
        <v>6</v>
      </c>
      <c r="FJ11" s="200"/>
      <c r="JS11" s="200">
        <v>7</v>
      </c>
      <c r="JT11" s="200"/>
      <c r="JU11" s="200">
        <v>127</v>
      </c>
      <c r="JV11" s="200"/>
      <c r="JW11" s="200">
        <v>140</v>
      </c>
      <c r="JX11" s="200"/>
      <c r="JY11" s="200">
        <v>1000</v>
      </c>
      <c r="JZ11" s="200"/>
      <c r="KA11" s="200">
        <v>6</v>
      </c>
      <c r="KB11" s="200"/>
      <c r="KC11" s="200">
        <v>0.62</v>
      </c>
      <c r="KD11" s="200"/>
      <c r="KE11" s="200">
        <v>32</v>
      </c>
      <c r="KF11" s="200"/>
      <c r="KG11" s="200">
        <v>2.8</v>
      </c>
      <c r="KH11" s="200"/>
      <c r="KI11" s="200">
        <v>3</v>
      </c>
      <c r="KJ11" s="200"/>
      <c r="KK11" s="200">
        <v>36</v>
      </c>
      <c r="KL11" s="200"/>
      <c r="KM11" s="200">
        <v>2</v>
      </c>
      <c r="KN11" s="200"/>
      <c r="KO11" s="200">
        <v>6</v>
      </c>
      <c r="KP11" s="200"/>
    </row>
    <row r="12" spans="5:302" ht="48" customHeight="1" x14ac:dyDescent="0.25">
      <c r="E12" s="378">
        <v>8</v>
      </c>
      <c r="F12" s="449"/>
      <c r="G12" s="378">
        <v>150</v>
      </c>
      <c r="H12" s="449"/>
      <c r="I12" s="378">
        <v>8</v>
      </c>
      <c r="J12" s="449"/>
      <c r="K12" s="378">
        <v>708</v>
      </c>
      <c r="L12" s="449"/>
      <c r="M12" s="378">
        <v>0.56999999999999995</v>
      </c>
      <c r="N12" s="449"/>
      <c r="O12" s="378">
        <v>71</v>
      </c>
      <c r="P12" s="449"/>
      <c r="Q12" s="378">
        <v>5.6</v>
      </c>
      <c r="R12" s="449"/>
      <c r="S12" s="378">
        <v>32</v>
      </c>
      <c r="T12" s="449"/>
      <c r="U12" s="378">
        <v>2</v>
      </c>
      <c r="V12" s="449"/>
      <c r="W12" s="378">
        <v>4</v>
      </c>
      <c r="X12" s="449"/>
      <c r="Y12" s="378">
        <v>6.7</v>
      </c>
      <c r="Z12" s="449"/>
      <c r="AD12" s="152" t="s">
        <v>46</v>
      </c>
      <c r="AE12" s="152"/>
      <c r="AF12" s="152"/>
      <c r="AG12" s="152"/>
      <c r="AI12" s="152" t="s">
        <v>46</v>
      </c>
      <c r="AJ12" s="152"/>
      <c r="AK12" s="152"/>
      <c r="AL12" s="152"/>
      <c r="AN12" s="152" t="s">
        <v>46</v>
      </c>
      <c r="AO12" s="152"/>
      <c r="AP12" s="152"/>
      <c r="AQ12" s="152"/>
      <c r="AS12" s="152" t="s">
        <v>46</v>
      </c>
      <c r="AT12" s="152"/>
      <c r="AU12" s="152"/>
      <c r="AV12" s="152"/>
      <c r="AX12" s="32" t="s">
        <v>96</v>
      </c>
      <c r="AY12" s="203" t="s">
        <v>142</v>
      </c>
      <c r="AZ12" s="204"/>
      <c r="BA12" s="205"/>
      <c r="EK12" s="200">
        <v>8</v>
      </c>
      <c r="EL12" s="200"/>
      <c r="EM12" s="200">
        <v>160</v>
      </c>
      <c r="EN12" s="200"/>
      <c r="EO12" s="200">
        <v>110</v>
      </c>
      <c r="EP12" s="200"/>
      <c r="EQ12" s="200">
        <v>6000</v>
      </c>
      <c r="ER12" s="200"/>
      <c r="ES12" s="200">
        <v>54</v>
      </c>
      <c r="ET12" s="200"/>
      <c r="EU12" s="200">
        <v>3.4</v>
      </c>
      <c r="EV12" s="200"/>
      <c r="EW12" s="200">
        <v>3.6</v>
      </c>
      <c r="EX12" s="200"/>
      <c r="EY12" s="200">
        <v>18</v>
      </c>
      <c r="EZ12" s="200"/>
      <c r="FA12" s="200">
        <v>3</v>
      </c>
      <c r="FB12" s="200"/>
      <c r="FC12" s="200">
        <v>2</v>
      </c>
      <c r="FD12" s="200"/>
      <c r="FE12" s="200">
        <v>1</v>
      </c>
      <c r="FF12" s="200"/>
      <c r="FG12" s="200">
        <v>1</v>
      </c>
      <c r="FH12" s="200"/>
      <c r="FI12" s="200">
        <v>6</v>
      </c>
      <c r="FJ12" s="200"/>
      <c r="JS12" s="200">
        <v>8</v>
      </c>
      <c r="JT12" s="200"/>
      <c r="JU12" s="200">
        <v>220</v>
      </c>
      <c r="JV12" s="200"/>
      <c r="JW12" s="200">
        <v>160</v>
      </c>
      <c r="JX12" s="200"/>
      <c r="JY12" s="200">
        <v>3000</v>
      </c>
      <c r="JZ12" s="200"/>
      <c r="KA12" s="200">
        <v>2</v>
      </c>
      <c r="KB12" s="200"/>
      <c r="KC12" s="200">
        <v>0.64</v>
      </c>
      <c r="KD12" s="200"/>
      <c r="KE12" s="200">
        <v>34</v>
      </c>
      <c r="KF12" s="200"/>
      <c r="KG12" s="200">
        <v>3</v>
      </c>
      <c r="KH12" s="200"/>
      <c r="KI12" s="200">
        <v>3.2</v>
      </c>
      <c r="KJ12" s="200"/>
      <c r="KK12" s="200">
        <v>18</v>
      </c>
      <c r="KL12" s="200"/>
      <c r="KM12" s="200">
        <v>3</v>
      </c>
      <c r="KN12" s="200"/>
      <c r="KO12" s="200">
        <v>9</v>
      </c>
      <c r="KP12" s="200"/>
    </row>
    <row r="13" spans="5:302" ht="48" customHeight="1" x14ac:dyDescent="0.25">
      <c r="E13" s="378">
        <v>9</v>
      </c>
      <c r="F13" s="449"/>
      <c r="G13" s="378">
        <v>160</v>
      </c>
      <c r="H13" s="449"/>
      <c r="I13" s="378">
        <v>2</v>
      </c>
      <c r="J13" s="449"/>
      <c r="K13" s="378">
        <v>2814</v>
      </c>
      <c r="L13" s="449"/>
      <c r="M13" s="378">
        <v>0.57999999999999996</v>
      </c>
      <c r="N13" s="449"/>
      <c r="O13" s="378">
        <v>72</v>
      </c>
      <c r="P13" s="449"/>
      <c r="Q13" s="378">
        <v>3.3</v>
      </c>
      <c r="R13" s="449"/>
      <c r="S13" s="378">
        <v>24</v>
      </c>
      <c r="T13" s="449"/>
      <c r="U13" s="378">
        <v>6</v>
      </c>
      <c r="V13" s="449"/>
      <c r="W13" s="378">
        <v>12</v>
      </c>
      <c r="X13" s="449"/>
      <c r="Y13" s="378">
        <v>4</v>
      </c>
      <c r="Z13" s="449"/>
      <c r="AD13" s="153"/>
      <c r="AE13" s="153"/>
      <c r="AF13" s="153"/>
      <c r="AG13" s="153"/>
      <c r="AI13" s="153"/>
      <c r="AJ13" s="153"/>
      <c r="AK13" s="153"/>
      <c r="AL13" s="153"/>
      <c r="AN13" s="153"/>
      <c r="AO13" s="153"/>
      <c r="AP13" s="153"/>
      <c r="AQ13" s="153"/>
      <c r="AS13" s="153"/>
      <c r="AT13" s="153"/>
      <c r="AU13" s="153"/>
      <c r="AV13" s="153"/>
      <c r="AX13" s="240"/>
      <c r="AY13" s="435" t="s">
        <v>143</v>
      </c>
      <c r="AZ13" s="436"/>
      <c r="BA13" s="437"/>
      <c r="CE13" s="201" t="s">
        <v>25</v>
      </c>
      <c r="CF13" s="201"/>
      <c r="CG13" s="201"/>
      <c r="CH13" s="201"/>
      <c r="CI13" s="201"/>
      <c r="CJ13" s="201"/>
      <c r="CK13" s="201"/>
      <c r="CL13" s="201"/>
      <c r="CM13" s="201"/>
      <c r="CN13" s="201"/>
      <c r="CO13" s="201"/>
      <c r="CP13" s="201"/>
      <c r="CQ13" s="201"/>
      <c r="CR13" s="201"/>
      <c r="CS13" s="201"/>
      <c r="CT13" s="201"/>
      <c r="CU13" s="201"/>
      <c r="CV13" s="201"/>
      <c r="CW13" s="201"/>
      <c r="CX13" s="201"/>
      <c r="CY13" s="201"/>
      <c r="CZ13" s="201"/>
      <c r="DA13" s="201"/>
      <c r="DB13" s="201"/>
      <c r="DC13" s="201"/>
      <c r="DD13" s="201"/>
      <c r="DE13" s="201"/>
      <c r="DF13" s="201"/>
      <c r="DG13" s="201"/>
      <c r="DH13" s="201"/>
      <c r="DI13" s="201"/>
      <c r="DJ13" s="201"/>
      <c r="DK13" s="201"/>
      <c r="DL13" s="201"/>
      <c r="DM13" s="201"/>
      <c r="DN13" s="201"/>
      <c r="DO13" s="201"/>
      <c r="DP13" s="201"/>
      <c r="DQ13" s="201"/>
      <c r="DR13" s="201"/>
      <c r="DS13" s="201"/>
      <c r="DT13" s="201"/>
      <c r="DU13" s="201"/>
      <c r="DV13" s="201"/>
      <c r="DW13" s="456"/>
      <c r="DX13" s="456"/>
      <c r="DY13" s="456"/>
      <c r="DZ13" s="456"/>
      <c r="EA13" s="202"/>
      <c r="EB13" s="202"/>
      <c r="EK13" s="200">
        <v>9</v>
      </c>
      <c r="EL13" s="200"/>
      <c r="EM13" s="200">
        <v>20</v>
      </c>
      <c r="EN13" s="200"/>
      <c r="EO13" s="200">
        <v>110</v>
      </c>
      <c r="EP13" s="200"/>
      <c r="EQ13" s="200">
        <v>6500</v>
      </c>
      <c r="ER13" s="200"/>
      <c r="ES13" s="200">
        <v>56</v>
      </c>
      <c r="ET13" s="200"/>
      <c r="EU13" s="200">
        <v>3.6</v>
      </c>
      <c r="EV13" s="200"/>
      <c r="EW13" s="200">
        <v>3.8</v>
      </c>
      <c r="EX13" s="200"/>
      <c r="EY13" s="200">
        <v>24</v>
      </c>
      <c r="EZ13" s="200"/>
      <c r="FA13" s="200">
        <v>4</v>
      </c>
      <c r="FB13" s="200"/>
      <c r="FC13" s="200">
        <v>3</v>
      </c>
      <c r="FD13" s="200"/>
      <c r="FE13" s="200">
        <v>1</v>
      </c>
      <c r="FF13" s="200"/>
      <c r="FG13" s="200">
        <v>1</v>
      </c>
      <c r="FH13" s="200"/>
      <c r="FI13" s="200">
        <v>6</v>
      </c>
      <c r="FJ13" s="200"/>
      <c r="JS13" s="200">
        <v>9</v>
      </c>
      <c r="JT13" s="200"/>
      <c r="JU13" s="200">
        <v>127</v>
      </c>
      <c r="JV13" s="200"/>
      <c r="JW13" s="200">
        <v>180</v>
      </c>
      <c r="JX13" s="200"/>
      <c r="JY13" s="200">
        <v>1500</v>
      </c>
      <c r="JZ13" s="200"/>
      <c r="KA13" s="200">
        <v>4</v>
      </c>
      <c r="KB13" s="200"/>
      <c r="KC13" s="200">
        <v>0.66</v>
      </c>
      <c r="KD13" s="200"/>
      <c r="KE13" s="200">
        <v>36</v>
      </c>
      <c r="KF13" s="200"/>
      <c r="KG13" s="200">
        <v>3.2</v>
      </c>
      <c r="KH13" s="200"/>
      <c r="KI13" s="200">
        <v>3.4</v>
      </c>
      <c r="KJ13" s="200"/>
      <c r="KK13" s="200">
        <v>36</v>
      </c>
      <c r="KL13" s="200"/>
      <c r="KM13" s="200">
        <v>3</v>
      </c>
      <c r="KN13" s="200"/>
      <c r="KO13" s="200">
        <v>9</v>
      </c>
      <c r="KP13" s="200"/>
    </row>
    <row r="14" spans="5:302" ht="48" customHeight="1" thickBot="1" x14ac:dyDescent="0.3">
      <c r="E14" s="378">
        <v>10</v>
      </c>
      <c r="F14" s="449"/>
      <c r="G14" s="378">
        <v>180</v>
      </c>
      <c r="H14" s="449"/>
      <c r="I14" s="378">
        <v>4</v>
      </c>
      <c r="J14" s="449"/>
      <c r="K14" s="378">
        <v>1404</v>
      </c>
      <c r="L14" s="449"/>
      <c r="M14" s="378">
        <v>0.59</v>
      </c>
      <c r="N14" s="449"/>
      <c r="O14" s="378">
        <v>73</v>
      </c>
      <c r="P14" s="449"/>
      <c r="Q14" s="378">
        <v>4.7</v>
      </c>
      <c r="R14" s="449"/>
      <c r="S14" s="378">
        <v>32</v>
      </c>
      <c r="T14" s="449"/>
      <c r="U14" s="378">
        <v>4</v>
      </c>
      <c r="V14" s="449"/>
      <c r="W14" s="378">
        <v>8</v>
      </c>
      <c r="X14" s="449"/>
      <c r="Y14" s="378">
        <v>5.6</v>
      </c>
      <c r="Z14" s="449"/>
      <c r="AD14" s="154"/>
      <c r="AE14" s="154"/>
      <c r="AF14" s="154"/>
      <c r="AG14" s="154"/>
      <c r="AI14" s="154"/>
      <c r="AJ14" s="154"/>
      <c r="AK14" s="154"/>
      <c r="AL14" s="154"/>
      <c r="AN14" s="154"/>
      <c r="AO14" s="154"/>
      <c r="AP14" s="154"/>
      <c r="AQ14" s="154"/>
      <c r="AS14" s="154"/>
      <c r="AT14" s="154"/>
      <c r="AU14" s="154"/>
      <c r="AV14" s="154"/>
      <c r="AX14" s="241"/>
      <c r="AY14" s="438"/>
      <c r="AZ14" s="439"/>
      <c r="BA14" s="440"/>
      <c r="CE14" s="257" t="s">
        <v>26</v>
      </c>
      <c r="CF14" s="257"/>
      <c r="CG14" s="257"/>
      <c r="CH14" s="257" t="s">
        <v>27</v>
      </c>
      <c r="CI14" s="257"/>
      <c r="CJ14" s="257"/>
      <c r="CK14" s="257" t="s">
        <v>28</v>
      </c>
      <c r="CL14" s="257"/>
      <c r="CM14" s="257"/>
      <c r="CN14" s="450"/>
      <c r="CO14" s="451"/>
      <c r="CP14" s="257" t="s">
        <v>26</v>
      </c>
      <c r="CQ14" s="257"/>
      <c r="CR14" s="257"/>
      <c r="CS14" s="257" t="s">
        <v>27</v>
      </c>
      <c r="CT14" s="257"/>
      <c r="CU14" s="257"/>
      <c r="CV14" s="257" t="s">
        <v>28</v>
      </c>
      <c r="CW14" s="257"/>
      <c r="CX14" s="257"/>
      <c r="CY14" s="450"/>
      <c r="CZ14" s="451"/>
      <c r="DA14" s="257" t="s">
        <v>26</v>
      </c>
      <c r="DB14" s="257"/>
      <c r="DC14" s="257"/>
      <c r="DD14" s="257" t="s">
        <v>27</v>
      </c>
      <c r="DE14" s="257"/>
      <c r="DF14" s="257"/>
      <c r="DG14" s="257" t="s">
        <v>28</v>
      </c>
      <c r="DH14" s="257"/>
      <c r="DI14" s="257"/>
      <c r="DJ14" s="450"/>
      <c r="DK14" s="451"/>
      <c r="DL14" s="257" t="s">
        <v>26</v>
      </c>
      <c r="DM14" s="257"/>
      <c r="DN14" s="257"/>
      <c r="DO14" s="257" t="s">
        <v>27</v>
      </c>
      <c r="DP14" s="257"/>
      <c r="DQ14" s="257"/>
      <c r="DR14" s="257" t="s">
        <v>28</v>
      </c>
      <c r="DS14" s="257"/>
      <c r="DT14" s="257"/>
      <c r="DU14" s="450"/>
      <c r="DV14" s="451"/>
      <c r="DW14" s="200" t="s">
        <v>29</v>
      </c>
      <c r="DX14" s="200"/>
      <c r="DY14" s="200"/>
      <c r="DZ14" s="200"/>
      <c r="EA14" s="200"/>
      <c r="EB14" s="200"/>
      <c r="EK14" s="200">
        <v>10</v>
      </c>
      <c r="EL14" s="200"/>
      <c r="EM14" s="200">
        <v>220</v>
      </c>
      <c r="EN14" s="200"/>
      <c r="EO14" s="200">
        <v>110</v>
      </c>
      <c r="EP14" s="200"/>
      <c r="EQ14" s="200">
        <v>7000</v>
      </c>
      <c r="ER14" s="200"/>
      <c r="ES14" s="200">
        <v>58</v>
      </c>
      <c r="ET14" s="200"/>
      <c r="EU14" s="200">
        <v>3.8</v>
      </c>
      <c r="EV14" s="200"/>
      <c r="EW14" s="200">
        <v>4</v>
      </c>
      <c r="EX14" s="200"/>
      <c r="EY14" s="200">
        <v>16</v>
      </c>
      <c r="EZ14" s="200"/>
      <c r="FA14" s="200">
        <v>2</v>
      </c>
      <c r="FB14" s="200"/>
      <c r="FC14" s="200">
        <v>1</v>
      </c>
      <c r="FD14" s="200"/>
      <c r="FE14" s="200">
        <v>1</v>
      </c>
      <c r="FF14" s="200"/>
      <c r="FG14" s="200">
        <v>1</v>
      </c>
      <c r="FH14" s="200"/>
      <c r="FI14" s="200">
        <v>8</v>
      </c>
      <c r="FJ14" s="200"/>
      <c r="JS14" s="200">
        <v>10</v>
      </c>
      <c r="JT14" s="200"/>
      <c r="JU14" s="200">
        <v>220</v>
      </c>
      <c r="JV14" s="200"/>
      <c r="JW14" s="200">
        <v>200</v>
      </c>
      <c r="JX14" s="200"/>
      <c r="JY14" s="200">
        <v>1500</v>
      </c>
      <c r="JZ14" s="200"/>
      <c r="KA14" s="200">
        <v>4</v>
      </c>
      <c r="KB14" s="200"/>
      <c r="KC14" s="200">
        <v>0.68</v>
      </c>
      <c r="KD14" s="200"/>
      <c r="KE14" s="200">
        <v>38</v>
      </c>
      <c r="KF14" s="200"/>
      <c r="KG14" s="200">
        <v>3.4</v>
      </c>
      <c r="KH14" s="200"/>
      <c r="KI14" s="200">
        <v>3.6</v>
      </c>
      <c r="KJ14" s="200"/>
      <c r="KK14" s="200">
        <v>48</v>
      </c>
      <c r="KL14" s="200"/>
      <c r="KM14" s="200">
        <v>4</v>
      </c>
      <c r="KN14" s="200"/>
      <c r="KO14" s="200">
        <v>12</v>
      </c>
      <c r="KP14" s="200"/>
    </row>
    <row r="15" spans="5:302" ht="48" customHeight="1" x14ac:dyDescent="0.25">
      <c r="E15" s="378">
        <v>11</v>
      </c>
      <c r="F15" s="449"/>
      <c r="G15" s="378">
        <v>200</v>
      </c>
      <c r="H15" s="449"/>
      <c r="I15" s="378">
        <v>6</v>
      </c>
      <c r="J15" s="449"/>
      <c r="K15" s="378">
        <v>930</v>
      </c>
      <c r="L15" s="449"/>
      <c r="M15" s="378">
        <v>0.6</v>
      </c>
      <c r="N15" s="449"/>
      <c r="O15" s="378">
        <v>74</v>
      </c>
      <c r="P15" s="449"/>
      <c r="Q15" s="378">
        <v>5.6</v>
      </c>
      <c r="R15" s="449"/>
      <c r="S15" s="378">
        <v>48</v>
      </c>
      <c r="T15" s="449"/>
      <c r="U15" s="378">
        <v>4</v>
      </c>
      <c r="V15" s="449"/>
      <c r="W15" s="378">
        <v>8</v>
      </c>
      <c r="X15" s="449"/>
      <c r="Y15" s="378">
        <v>6.7</v>
      </c>
      <c r="Z15" s="449"/>
      <c r="CE15" s="200"/>
      <c r="CF15" s="200"/>
      <c r="CG15" s="200"/>
      <c r="CH15" s="200"/>
      <c r="CI15" s="200"/>
      <c r="CJ15" s="200"/>
      <c r="CK15" s="200"/>
      <c r="CL15" s="200"/>
      <c r="CM15" s="200"/>
      <c r="CN15" s="450"/>
      <c r="CO15" s="451"/>
      <c r="CP15" s="200"/>
      <c r="CQ15" s="200"/>
      <c r="CR15" s="200"/>
      <c r="CS15" s="200"/>
      <c r="CT15" s="200"/>
      <c r="CU15" s="200"/>
      <c r="CV15" s="200"/>
      <c r="CW15" s="200"/>
      <c r="CX15" s="200"/>
      <c r="CY15" s="450"/>
      <c r="CZ15" s="451"/>
      <c r="DA15" s="200"/>
      <c r="DB15" s="200"/>
      <c r="DC15" s="200"/>
      <c r="DD15" s="200"/>
      <c r="DE15" s="200"/>
      <c r="DF15" s="200"/>
      <c r="DG15" s="200"/>
      <c r="DH15" s="200"/>
      <c r="DI15" s="200"/>
      <c r="DJ15" s="450"/>
      <c r="DK15" s="451"/>
      <c r="DL15" s="200"/>
      <c r="DM15" s="200"/>
      <c r="DN15" s="200"/>
      <c r="DO15" s="200"/>
      <c r="DP15" s="200"/>
      <c r="DQ15" s="200"/>
      <c r="DR15" s="200"/>
      <c r="DS15" s="200"/>
      <c r="DT15" s="200"/>
      <c r="DU15" s="450"/>
      <c r="DV15" s="451"/>
      <c r="DW15" s="200"/>
      <c r="DX15" s="200"/>
      <c r="DY15" s="200"/>
      <c r="DZ15" s="200"/>
      <c r="EA15" s="200"/>
      <c r="EB15" s="200"/>
      <c r="EK15" s="200">
        <v>11</v>
      </c>
      <c r="EL15" s="200"/>
      <c r="EM15" s="200">
        <v>240</v>
      </c>
      <c r="EN15" s="200"/>
      <c r="EO15" s="200">
        <v>110</v>
      </c>
      <c r="EP15" s="200"/>
      <c r="EQ15" s="200">
        <v>7500</v>
      </c>
      <c r="ER15" s="200"/>
      <c r="ES15" s="200">
        <v>60</v>
      </c>
      <c r="ET15" s="200"/>
      <c r="EU15" s="200">
        <v>4</v>
      </c>
      <c r="EV15" s="200"/>
      <c r="EW15" s="200">
        <v>4.2</v>
      </c>
      <c r="EX15" s="200"/>
      <c r="EY15" s="200">
        <v>24</v>
      </c>
      <c r="EZ15" s="200"/>
      <c r="FA15" s="200">
        <v>3</v>
      </c>
      <c r="FB15" s="200"/>
      <c r="FC15" s="200">
        <v>2</v>
      </c>
      <c r="FD15" s="200"/>
      <c r="FE15" s="200">
        <v>1</v>
      </c>
      <c r="FF15" s="200"/>
      <c r="FG15" s="200">
        <v>1</v>
      </c>
      <c r="FH15" s="200"/>
      <c r="FI15" s="200">
        <v>8</v>
      </c>
      <c r="FJ15" s="200"/>
      <c r="JS15" s="200">
        <v>11</v>
      </c>
      <c r="JT15" s="200"/>
      <c r="JU15" s="200">
        <v>127</v>
      </c>
      <c r="JV15" s="200"/>
      <c r="JW15" s="200">
        <v>220</v>
      </c>
      <c r="JX15" s="200"/>
      <c r="JY15" s="200">
        <v>3000</v>
      </c>
      <c r="JZ15" s="200"/>
      <c r="KA15" s="200">
        <v>2</v>
      </c>
      <c r="KB15" s="200"/>
      <c r="KC15" s="200">
        <v>0.7</v>
      </c>
      <c r="KD15" s="200"/>
      <c r="KE15" s="200">
        <v>40</v>
      </c>
      <c r="KF15" s="200"/>
      <c r="KG15" s="200">
        <v>3.6</v>
      </c>
      <c r="KH15" s="200"/>
      <c r="KI15" s="200">
        <v>3.8</v>
      </c>
      <c r="KJ15" s="200"/>
      <c r="KK15" s="200">
        <v>24</v>
      </c>
      <c r="KL15" s="200"/>
      <c r="KM15" s="200">
        <v>4</v>
      </c>
      <c r="KN15" s="200"/>
      <c r="KO15" s="200">
        <v>12</v>
      </c>
      <c r="KP15" s="200"/>
    </row>
    <row r="16" spans="5:302" ht="48" customHeight="1" x14ac:dyDescent="0.25">
      <c r="E16" s="378">
        <v>12</v>
      </c>
      <c r="F16" s="449"/>
      <c r="G16" s="378">
        <v>220</v>
      </c>
      <c r="H16" s="449"/>
      <c r="I16" s="378">
        <v>8</v>
      </c>
      <c r="J16" s="449"/>
      <c r="K16" s="378">
        <v>699</v>
      </c>
      <c r="L16" s="449"/>
      <c r="M16" s="378">
        <v>0.61</v>
      </c>
      <c r="N16" s="449"/>
      <c r="O16" s="378">
        <v>70</v>
      </c>
      <c r="P16" s="449"/>
      <c r="Q16" s="378">
        <v>6.4</v>
      </c>
      <c r="R16" s="449"/>
      <c r="S16" s="378">
        <v>48</v>
      </c>
      <c r="T16" s="449"/>
      <c r="U16" s="378">
        <v>3</v>
      </c>
      <c r="V16" s="449"/>
      <c r="W16" s="378">
        <v>6</v>
      </c>
      <c r="X16" s="449"/>
      <c r="Y16" s="378">
        <v>7.7</v>
      </c>
      <c r="Z16" s="449"/>
      <c r="AS16" s="152" t="s">
        <v>46</v>
      </c>
      <c r="AT16" s="152"/>
      <c r="AU16" s="152"/>
      <c r="AV16" s="152"/>
      <c r="AX16" s="203" t="s">
        <v>46</v>
      </c>
      <c r="AY16" s="204"/>
      <c r="AZ16" s="205"/>
      <c r="CE16" s="200"/>
      <c r="CF16" s="200"/>
      <c r="CG16" s="200"/>
      <c r="CH16" s="200"/>
      <c r="CI16" s="200"/>
      <c r="CJ16" s="200"/>
      <c r="CK16" s="200"/>
      <c r="CL16" s="200"/>
      <c r="CM16" s="200"/>
      <c r="CN16" s="450"/>
      <c r="CO16" s="451"/>
      <c r="CP16" s="200"/>
      <c r="CQ16" s="200"/>
      <c r="CR16" s="200"/>
      <c r="CS16" s="200"/>
      <c r="CT16" s="200"/>
      <c r="CU16" s="200"/>
      <c r="CV16" s="200"/>
      <c r="CW16" s="200"/>
      <c r="CX16" s="200"/>
      <c r="CY16" s="450"/>
      <c r="CZ16" s="451"/>
      <c r="DA16" s="200"/>
      <c r="DB16" s="200"/>
      <c r="DC16" s="200"/>
      <c r="DD16" s="200"/>
      <c r="DE16" s="200"/>
      <c r="DF16" s="200"/>
      <c r="DG16" s="200"/>
      <c r="DH16" s="200"/>
      <c r="DI16" s="200"/>
      <c r="DJ16" s="450"/>
      <c r="DK16" s="451"/>
      <c r="DL16" s="200"/>
      <c r="DM16" s="200"/>
      <c r="DN16" s="200"/>
      <c r="DO16" s="200"/>
      <c r="DP16" s="200"/>
      <c r="DQ16" s="200"/>
      <c r="DR16" s="200"/>
      <c r="DS16" s="200"/>
      <c r="DT16" s="200"/>
      <c r="DU16" s="450"/>
      <c r="DV16" s="451"/>
      <c r="DW16" s="200"/>
      <c r="DX16" s="200"/>
      <c r="DY16" s="200"/>
      <c r="DZ16" s="200"/>
      <c r="EA16" s="200"/>
      <c r="EB16" s="200"/>
      <c r="EK16" s="200">
        <v>12</v>
      </c>
      <c r="EL16" s="200"/>
      <c r="EM16" s="200">
        <v>260</v>
      </c>
      <c r="EN16" s="200"/>
      <c r="EO16" s="200">
        <v>110</v>
      </c>
      <c r="EP16" s="200"/>
      <c r="EQ16" s="200">
        <v>8000</v>
      </c>
      <c r="ER16" s="200"/>
      <c r="ES16" s="200">
        <v>50</v>
      </c>
      <c r="ET16" s="200"/>
      <c r="EU16" s="200">
        <v>4.2</v>
      </c>
      <c r="EV16" s="200"/>
      <c r="EW16" s="200">
        <v>4.4000000000000004</v>
      </c>
      <c r="EX16" s="200"/>
      <c r="EY16" s="200">
        <v>32</v>
      </c>
      <c r="EZ16" s="200"/>
      <c r="FA16" s="200">
        <v>4</v>
      </c>
      <c r="FB16" s="200"/>
      <c r="FC16" s="200">
        <v>3</v>
      </c>
      <c r="FD16" s="200"/>
      <c r="FE16" s="200">
        <v>1</v>
      </c>
      <c r="FF16" s="200"/>
      <c r="FG16" s="200">
        <v>1</v>
      </c>
      <c r="FH16" s="200"/>
      <c r="FI16" s="200">
        <v>8</v>
      </c>
      <c r="FJ16" s="200"/>
      <c r="JS16" s="200">
        <v>12</v>
      </c>
      <c r="JT16" s="200"/>
      <c r="JU16" s="200">
        <v>220</v>
      </c>
      <c r="JV16" s="200"/>
      <c r="JW16" s="200">
        <v>240</v>
      </c>
      <c r="JX16" s="200"/>
      <c r="JY16" s="200">
        <v>1500</v>
      </c>
      <c r="JZ16" s="200"/>
      <c r="KA16" s="200">
        <v>4</v>
      </c>
      <c r="KB16" s="200"/>
      <c r="KC16" s="200">
        <v>0.6</v>
      </c>
      <c r="KD16" s="200"/>
      <c r="KE16" s="200">
        <v>42</v>
      </c>
      <c r="KF16" s="200"/>
      <c r="KG16" s="200">
        <v>3.8</v>
      </c>
      <c r="KH16" s="200"/>
      <c r="KI16" s="200">
        <v>4</v>
      </c>
      <c r="KJ16" s="200"/>
      <c r="KK16" s="200">
        <v>60</v>
      </c>
      <c r="KL16" s="200"/>
      <c r="KM16" s="200">
        <v>5</v>
      </c>
      <c r="KN16" s="200"/>
      <c r="KO16" s="200">
        <v>15</v>
      </c>
      <c r="KP16" s="200"/>
    </row>
    <row r="17" spans="5:302" ht="48" customHeight="1" x14ac:dyDescent="0.25">
      <c r="E17" s="378">
        <v>13</v>
      </c>
      <c r="F17" s="449"/>
      <c r="G17" s="378">
        <v>250</v>
      </c>
      <c r="H17" s="449"/>
      <c r="I17" s="378">
        <v>2</v>
      </c>
      <c r="J17" s="449"/>
      <c r="K17" s="378">
        <v>2790</v>
      </c>
      <c r="L17" s="449"/>
      <c r="M17" s="378">
        <v>0.62</v>
      </c>
      <c r="N17" s="449"/>
      <c r="O17" s="378">
        <v>69</v>
      </c>
      <c r="P17" s="449"/>
      <c r="Q17" s="378">
        <v>5.4</v>
      </c>
      <c r="R17" s="449"/>
      <c r="S17" s="378">
        <v>20</v>
      </c>
      <c r="T17" s="449"/>
      <c r="U17" s="378">
        <v>5</v>
      </c>
      <c r="V17" s="449"/>
      <c r="W17" s="378">
        <v>10</v>
      </c>
      <c r="X17" s="449"/>
      <c r="Y17" s="378">
        <v>6.5</v>
      </c>
      <c r="Z17" s="449"/>
      <c r="AS17" s="153"/>
      <c r="AT17" s="153"/>
      <c r="AU17" s="153"/>
      <c r="AV17" s="153"/>
      <c r="AX17" s="206"/>
      <c r="AY17" s="207"/>
      <c r="AZ17" s="208"/>
      <c r="CE17" s="200">
        <v>0.08</v>
      </c>
      <c r="CF17" s="200"/>
      <c r="CG17" s="200"/>
      <c r="CH17" s="200">
        <v>0.1</v>
      </c>
      <c r="CI17" s="200"/>
      <c r="CJ17" s="200"/>
      <c r="CK17" s="200">
        <v>5.0200000000000002E-3</v>
      </c>
      <c r="CL17" s="200"/>
      <c r="CM17" s="200"/>
      <c r="CN17" s="312"/>
      <c r="CO17" s="313"/>
      <c r="CP17" s="200">
        <v>0.28000000000000003</v>
      </c>
      <c r="CQ17" s="200"/>
      <c r="CR17" s="200"/>
      <c r="CS17" s="200">
        <v>0.315</v>
      </c>
      <c r="CT17" s="200"/>
      <c r="CU17" s="200"/>
      <c r="CV17" s="200">
        <v>6.1600000000000002E-2</v>
      </c>
      <c r="CW17" s="200"/>
      <c r="CX17" s="200"/>
      <c r="CY17" s="312"/>
      <c r="CZ17" s="313"/>
      <c r="DA17" s="200">
        <v>0.8</v>
      </c>
      <c r="DB17" s="200"/>
      <c r="DC17" s="200"/>
      <c r="DD17" s="200">
        <v>0.86499999999999999</v>
      </c>
      <c r="DE17" s="200"/>
      <c r="DF17" s="200"/>
      <c r="DG17" s="200">
        <v>0.503</v>
      </c>
      <c r="DH17" s="200"/>
      <c r="DI17" s="200"/>
      <c r="DJ17" s="312"/>
      <c r="DK17" s="313"/>
      <c r="DL17" s="200">
        <v>2.2400000000000002</v>
      </c>
      <c r="DM17" s="200"/>
      <c r="DN17" s="200"/>
      <c r="DO17" s="200">
        <v>2.34</v>
      </c>
      <c r="DP17" s="200"/>
      <c r="DQ17" s="200"/>
      <c r="DR17" s="200">
        <v>3.94</v>
      </c>
      <c r="DS17" s="200"/>
      <c r="DT17" s="200"/>
      <c r="DU17" s="202"/>
      <c r="DV17" s="202"/>
      <c r="DW17" s="200"/>
      <c r="DX17" s="200"/>
      <c r="DY17" s="200"/>
      <c r="DZ17" s="200"/>
      <c r="EA17" s="200"/>
      <c r="EB17" s="200"/>
      <c r="EK17" s="200">
        <v>13</v>
      </c>
      <c r="EL17" s="200"/>
      <c r="EM17" s="200">
        <v>270</v>
      </c>
      <c r="EN17" s="200"/>
      <c r="EO17" s="200">
        <v>110</v>
      </c>
      <c r="EP17" s="200"/>
      <c r="EQ17" s="200">
        <v>8500</v>
      </c>
      <c r="ER17" s="200"/>
      <c r="ES17" s="200">
        <v>51</v>
      </c>
      <c r="ET17" s="200"/>
      <c r="EU17" s="200">
        <v>4.4000000000000004</v>
      </c>
      <c r="EV17" s="200"/>
      <c r="EW17" s="200">
        <v>4.5999999999999996</v>
      </c>
      <c r="EX17" s="200"/>
      <c r="EY17" s="200">
        <v>12</v>
      </c>
      <c r="EZ17" s="200"/>
      <c r="FA17" s="200">
        <v>6</v>
      </c>
      <c r="FB17" s="200"/>
      <c r="FC17" s="200">
        <v>5</v>
      </c>
      <c r="FD17" s="200"/>
      <c r="FE17" s="200">
        <v>1</v>
      </c>
      <c r="FF17" s="200"/>
      <c r="FG17" s="200">
        <v>1</v>
      </c>
      <c r="FH17" s="200"/>
      <c r="FI17" s="200">
        <v>2</v>
      </c>
      <c r="FJ17" s="200"/>
      <c r="JS17" s="200">
        <v>13</v>
      </c>
      <c r="JT17" s="200"/>
      <c r="JU17" s="200">
        <v>127</v>
      </c>
      <c r="JV17" s="200"/>
      <c r="JW17" s="200">
        <v>260</v>
      </c>
      <c r="JX17" s="200"/>
      <c r="JY17" s="200">
        <v>3000</v>
      </c>
      <c r="JZ17" s="200"/>
      <c r="KA17" s="200">
        <v>2</v>
      </c>
      <c r="KB17" s="200"/>
      <c r="KC17" s="200">
        <v>0.62</v>
      </c>
      <c r="KD17" s="200"/>
      <c r="KE17" s="200">
        <v>44</v>
      </c>
      <c r="KF17" s="200"/>
      <c r="KG17" s="200">
        <v>4</v>
      </c>
      <c r="KH17" s="200"/>
      <c r="KI17" s="200">
        <v>4.2</v>
      </c>
      <c r="KJ17" s="200"/>
      <c r="KK17" s="200">
        <v>30</v>
      </c>
      <c r="KL17" s="200"/>
      <c r="KM17" s="200">
        <v>5</v>
      </c>
      <c r="KN17" s="200"/>
      <c r="KO17" s="200">
        <v>15</v>
      </c>
      <c r="KP17" s="200"/>
    </row>
    <row r="18" spans="5:302" ht="48" customHeight="1" thickBot="1" x14ac:dyDescent="0.3">
      <c r="E18" s="378">
        <v>14</v>
      </c>
      <c r="F18" s="449"/>
      <c r="G18" s="378">
        <v>270</v>
      </c>
      <c r="H18" s="449"/>
      <c r="I18" s="378">
        <v>4</v>
      </c>
      <c r="J18" s="449"/>
      <c r="K18" s="378">
        <v>1401</v>
      </c>
      <c r="L18" s="449"/>
      <c r="M18" s="378">
        <v>0.63</v>
      </c>
      <c r="N18" s="449"/>
      <c r="O18" s="378">
        <v>68</v>
      </c>
      <c r="P18" s="449"/>
      <c r="Q18" s="378">
        <v>5.5</v>
      </c>
      <c r="R18" s="449"/>
      <c r="S18" s="378">
        <v>40</v>
      </c>
      <c r="T18" s="449"/>
      <c r="U18" s="378">
        <v>5</v>
      </c>
      <c r="V18" s="449"/>
      <c r="W18" s="378">
        <v>10</v>
      </c>
      <c r="X18" s="449"/>
      <c r="Y18" s="378">
        <v>6.6</v>
      </c>
      <c r="Z18" s="449"/>
      <c r="AS18" s="154"/>
      <c r="AT18" s="154"/>
      <c r="AU18" s="154"/>
      <c r="AV18" s="154"/>
      <c r="AX18" s="209"/>
      <c r="AY18" s="210"/>
      <c r="AZ18" s="211"/>
      <c r="CE18" s="200">
        <v>0.09</v>
      </c>
      <c r="CF18" s="200"/>
      <c r="CG18" s="200"/>
      <c r="CH18" s="200">
        <v>0.11</v>
      </c>
      <c r="CI18" s="200"/>
      <c r="CJ18" s="200"/>
      <c r="CK18" s="200">
        <v>6.3600000000000002E-3</v>
      </c>
      <c r="CL18" s="200"/>
      <c r="CM18" s="200"/>
      <c r="CN18" s="452"/>
      <c r="CO18" s="453"/>
      <c r="CP18" s="200">
        <v>0.3</v>
      </c>
      <c r="CQ18" s="200"/>
      <c r="CR18" s="200"/>
      <c r="CS18" s="200">
        <v>0.33500000000000002</v>
      </c>
      <c r="CT18" s="200"/>
      <c r="CU18" s="200"/>
      <c r="CV18" s="200">
        <v>7.0699999999999999E-2</v>
      </c>
      <c r="CW18" s="200"/>
      <c r="CX18" s="200"/>
      <c r="CY18" s="452"/>
      <c r="CZ18" s="453"/>
      <c r="DA18" s="200">
        <v>0.85</v>
      </c>
      <c r="DB18" s="200"/>
      <c r="DC18" s="200"/>
      <c r="DD18" s="200">
        <v>0.91500000000000004</v>
      </c>
      <c r="DE18" s="200"/>
      <c r="DF18" s="200"/>
      <c r="DG18" s="200">
        <v>0.56699999999999995</v>
      </c>
      <c r="DH18" s="200"/>
      <c r="DI18" s="200"/>
      <c r="DJ18" s="452"/>
      <c r="DK18" s="453"/>
      <c r="DL18" s="200">
        <v>2.36</v>
      </c>
      <c r="DM18" s="200"/>
      <c r="DN18" s="200"/>
      <c r="DO18" s="200">
        <v>2.46</v>
      </c>
      <c r="DP18" s="200"/>
      <c r="DQ18" s="200"/>
      <c r="DR18" s="200">
        <v>4.3600000000000003</v>
      </c>
      <c r="DS18" s="200"/>
      <c r="DT18" s="200"/>
      <c r="DU18" s="202"/>
      <c r="DV18" s="202"/>
      <c r="DW18" s="200"/>
      <c r="DX18" s="200"/>
      <c r="DY18" s="200"/>
      <c r="DZ18" s="200"/>
      <c r="EA18" s="200"/>
      <c r="EB18" s="200"/>
      <c r="EK18" s="200">
        <v>14</v>
      </c>
      <c r="EL18" s="200"/>
      <c r="EM18" s="200">
        <v>290</v>
      </c>
      <c r="EN18" s="200"/>
      <c r="EO18" s="200">
        <v>110</v>
      </c>
      <c r="EP18" s="200"/>
      <c r="EQ18" s="200">
        <v>9000</v>
      </c>
      <c r="ER18" s="200"/>
      <c r="ES18" s="200">
        <v>52</v>
      </c>
      <c r="ET18" s="200"/>
      <c r="EU18" s="200">
        <v>4.5999999999999996</v>
      </c>
      <c r="EV18" s="200"/>
      <c r="EW18" s="200">
        <v>4.8</v>
      </c>
      <c r="EX18" s="200"/>
      <c r="EY18" s="200">
        <v>14</v>
      </c>
      <c r="EZ18" s="200"/>
      <c r="FA18" s="200">
        <v>7</v>
      </c>
      <c r="FB18" s="200"/>
      <c r="FC18" s="200">
        <v>6</v>
      </c>
      <c r="FD18" s="200"/>
      <c r="FE18" s="200">
        <v>1</v>
      </c>
      <c r="FF18" s="200"/>
      <c r="FG18" s="200">
        <v>1</v>
      </c>
      <c r="FH18" s="200"/>
      <c r="FI18" s="200">
        <v>2</v>
      </c>
      <c r="FJ18" s="200"/>
      <c r="JS18" s="200">
        <v>14</v>
      </c>
      <c r="JT18" s="200"/>
      <c r="JU18" s="200">
        <v>220</v>
      </c>
      <c r="JV18" s="200"/>
      <c r="JW18" s="200">
        <v>280</v>
      </c>
      <c r="JX18" s="200"/>
      <c r="JY18" s="200">
        <v>1500</v>
      </c>
      <c r="JZ18" s="200"/>
      <c r="KA18" s="200">
        <v>4</v>
      </c>
      <c r="KB18" s="200"/>
      <c r="KC18" s="200">
        <v>0.64</v>
      </c>
      <c r="KD18" s="200"/>
      <c r="KE18" s="200">
        <v>46</v>
      </c>
      <c r="KF18" s="200"/>
      <c r="KG18" s="200">
        <v>2</v>
      </c>
      <c r="KH18" s="200"/>
      <c r="KI18" s="200">
        <v>2.2000000000000002</v>
      </c>
      <c r="KJ18" s="200"/>
      <c r="KK18" s="200">
        <v>72</v>
      </c>
      <c r="KL18" s="200"/>
      <c r="KM18" s="200">
        <v>6</v>
      </c>
      <c r="KN18" s="200"/>
      <c r="KO18" s="200">
        <v>18</v>
      </c>
      <c r="KP18" s="200"/>
    </row>
    <row r="19" spans="5:302" ht="48" customHeight="1" x14ac:dyDescent="0.25">
      <c r="E19" s="378">
        <v>15</v>
      </c>
      <c r="F19" s="449"/>
      <c r="G19" s="378">
        <v>300</v>
      </c>
      <c r="H19" s="449"/>
      <c r="I19" s="378">
        <v>6</v>
      </c>
      <c r="J19" s="449"/>
      <c r="K19" s="378">
        <v>935</v>
      </c>
      <c r="L19" s="449"/>
      <c r="M19" s="378">
        <v>0.64</v>
      </c>
      <c r="N19" s="449"/>
      <c r="O19" s="378">
        <v>67</v>
      </c>
      <c r="P19" s="449"/>
      <c r="Q19" s="378">
        <v>6.6</v>
      </c>
      <c r="R19" s="449"/>
      <c r="S19" s="378">
        <v>12</v>
      </c>
      <c r="T19" s="449"/>
      <c r="U19" s="378">
        <v>1</v>
      </c>
      <c r="V19" s="449"/>
      <c r="W19" s="378">
        <v>2</v>
      </c>
      <c r="X19" s="449"/>
      <c r="Y19" s="378">
        <v>7.9</v>
      </c>
      <c r="Z19" s="449"/>
      <c r="CE19" s="200">
        <v>0.1</v>
      </c>
      <c r="CF19" s="200"/>
      <c r="CG19" s="200"/>
      <c r="CH19" s="200">
        <v>0.122</v>
      </c>
      <c r="CI19" s="200"/>
      <c r="CJ19" s="200"/>
      <c r="CK19" s="200">
        <v>7.8499999999999993E-3</v>
      </c>
      <c r="CL19" s="200"/>
      <c r="CM19" s="200"/>
      <c r="CN19" s="452"/>
      <c r="CO19" s="453"/>
      <c r="CP19" s="200">
        <v>0.315</v>
      </c>
      <c r="CQ19" s="200"/>
      <c r="CR19" s="200"/>
      <c r="CS19" s="200">
        <v>0.35</v>
      </c>
      <c r="CT19" s="200"/>
      <c r="CU19" s="200"/>
      <c r="CV19" s="200">
        <v>7.7899999999999997E-2</v>
      </c>
      <c r="CW19" s="200"/>
      <c r="CX19" s="200"/>
      <c r="CY19" s="452"/>
      <c r="CZ19" s="453"/>
      <c r="DA19" s="200">
        <v>0.9</v>
      </c>
      <c r="DB19" s="200"/>
      <c r="DC19" s="200"/>
      <c r="DD19" s="200">
        <v>0.96499999999999997</v>
      </c>
      <c r="DE19" s="200"/>
      <c r="DF19" s="200"/>
      <c r="DG19" s="200">
        <v>0.63600000000000001</v>
      </c>
      <c r="DH19" s="200"/>
      <c r="DI19" s="200"/>
      <c r="DJ19" s="452"/>
      <c r="DK19" s="453"/>
      <c r="DL19" s="200">
        <v>2.5</v>
      </c>
      <c r="DM19" s="200"/>
      <c r="DN19" s="200"/>
      <c r="DO19" s="200">
        <v>2.6</v>
      </c>
      <c r="DP19" s="200"/>
      <c r="DQ19" s="200"/>
      <c r="DR19" s="200">
        <v>4.91</v>
      </c>
      <c r="DS19" s="200"/>
      <c r="DT19" s="200"/>
      <c r="DU19" s="202"/>
      <c r="DV19" s="202"/>
      <c r="DW19" s="200"/>
      <c r="DX19" s="200"/>
      <c r="DY19" s="200"/>
      <c r="DZ19" s="200"/>
      <c r="EA19" s="200"/>
      <c r="EB19" s="200"/>
      <c r="EK19" s="200">
        <v>15</v>
      </c>
      <c r="EL19" s="200"/>
      <c r="EM19" s="200">
        <v>310</v>
      </c>
      <c r="EN19" s="200"/>
      <c r="EO19" s="200">
        <v>110</v>
      </c>
      <c r="EP19" s="200"/>
      <c r="EQ19" s="200">
        <v>9500</v>
      </c>
      <c r="ER19" s="200"/>
      <c r="ES19" s="200">
        <v>53</v>
      </c>
      <c r="ET19" s="200"/>
      <c r="EU19" s="200">
        <v>4.8</v>
      </c>
      <c r="EV19" s="200"/>
      <c r="EW19" s="200">
        <v>5</v>
      </c>
      <c r="EX19" s="200"/>
      <c r="EY19" s="200">
        <v>16</v>
      </c>
      <c r="EZ19" s="200"/>
      <c r="FA19" s="200">
        <v>8</v>
      </c>
      <c r="FB19" s="200"/>
      <c r="FC19" s="200">
        <v>7</v>
      </c>
      <c r="FD19" s="200"/>
      <c r="FE19" s="200">
        <v>1</v>
      </c>
      <c r="FF19" s="200"/>
      <c r="FG19" s="200">
        <v>1</v>
      </c>
      <c r="FH19" s="200"/>
      <c r="FI19" s="200">
        <v>2</v>
      </c>
      <c r="FJ19" s="200"/>
      <c r="JS19" s="200">
        <v>15</v>
      </c>
      <c r="JT19" s="200"/>
      <c r="JU19" s="200">
        <v>127</v>
      </c>
      <c r="JV19" s="200"/>
      <c r="JW19" s="200">
        <v>300</v>
      </c>
      <c r="JX19" s="200"/>
      <c r="JY19" s="200">
        <v>3000</v>
      </c>
      <c r="JZ19" s="200"/>
      <c r="KA19" s="200">
        <v>2</v>
      </c>
      <c r="KB19" s="200"/>
      <c r="KC19" s="200">
        <v>0.66</v>
      </c>
      <c r="KD19" s="200"/>
      <c r="KE19" s="200">
        <v>48</v>
      </c>
      <c r="KF19" s="200"/>
      <c r="KG19" s="200">
        <v>2.2000000000000002</v>
      </c>
      <c r="KH19" s="200"/>
      <c r="KI19" s="200">
        <v>2.4</v>
      </c>
      <c r="KJ19" s="200"/>
      <c r="KK19" s="200">
        <v>36</v>
      </c>
      <c r="KL19" s="200"/>
      <c r="KM19" s="200">
        <v>6</v>
      </c>
      <c r="KN19" s="200"/>
      <c r="KO19" s="200">
        <v>18</v>
      </c>
      <c r="KP19" s="200"/>
    </row>
    <row r="20" spans="5:302" ht="48" customHeight="1" x14ac:dyDescent="0.25">
      <c r="E20" s="378">
        <v>16</v>
      </c>
      <c r="F20" s="449"/>
      <c r="G20" s="378">
        <v>330</v>
      </c>
      <c r="H20" s="449"/>
      <c r="I20" s="378">
        <v>8</v>
      </c>
      <c r="J20" s="449"/>
      <c r="K20" s="378">
        <v>690</v>
      </c>
      <c r="L20" s="449"/>
      <c r="M20" s="378">
        <v>0.65</v>
      </c>
      <c r="N20" s="449"/>
      <c r="O20" s="378">
        <v>66</v>
      </c>
      <c r="P20" s="449"/>
      <c r="Q20" s="378">
        <v>7.7</v>
      </c>
      <c r="R20" s="449"/>
      <c r="S20" s="378">
        <v>64</v>
      </c>
      <c r="T20" s="449"/>
      <c r="U20" s="378">
        <v>4</v>
      </c>
      <c r="V20" s="449"/>
      <c r="W20" s="378">
        <v>8</v>
      </c>
      <c r="X20" s="449"/>
      <c r="Y20" s="378">
        <v>9</v>
      </c>
      <c r="Z20" s="449"/>
      <c r="AD20" s="203" t="s">
        <v>46</v>
      </c>
      <c r="AE20" s="204"/>
      <c r="AF20" s="204"/>
      <c r="AG20" s="204"/>
      <c r="AH20" s="204"/>
      <c r="AI20" s="205"/>
      <c r="CE20" s="200">
        <v>0.112</v>
      </c>
      <c r="CF20" s="200"/>
      <c r="CG20" s="200"/>
      <c r="CH20" s="200">
        <v>0.13400000000000001</v>
      </c>
      <c r="CI20" s="200"/>
      <c r="CJ20" s="200"/>
      <c r="CK20" s="200">
        <v>9.8499999999999994E-3</v>
      </c>
      <c r="CL20" s="200"/>
      <c r="CM20" s="200"/>
      <c r="CN20" s="452"/>
      <c r="CO20" s="453"/>
      <c r="CP20" s="200">
        <v>0.33500000000000002</v>
      </c>
      <c r="CQ20" s="200"/>
      <c r="CR20" s="200"/>
      <c r="CS20" s="200">
        <v>0.37</v>
      </c>
      <c r="CT20" s="200"/>
      <c r="CU20" s="200"/>
      <c r="CV20" s="200">
        <v>8.8099999999999998E-2</v>
      </c>
      <c r="CW20" s="200"/>
      <c r="CX20" s="200"/>
      <c r="CY20" s="452"/>
      <c r="CZ20" s="453"/>
      <c r="DA20" s="200">
        <v>0.95</v>
      </c>
      <c r="DB20" s="200"/>
      <c r="DC20" s="200"/>
      <c r="DD20" s="200">
        <v>1.0149999999999999</v>
      </c>
      <c r="DE20" s="200"/>
      <c r="DF20" s="200"/>
      <c r="DG20" s="200">
        <v>0.70899999999999996</v>
      </c>
      <c r="DH20" s="200"/>
      <c r="DI20" s="200"/>
      <c r="DJ20" s="452"/>
      <c r="DK20" s="453"/>
      <c r="DL20" s="2"/>
      <c r="DM20" s="3"/>
      <c r="DN20" s="3"/>
      <c r="DO20" s="3"/>
      <c r="DP20" s="3"/>
      <c r="DQ20" s="3"/>
      <c r="DR20" s="3"/>
      <c r="DS20" s="3"/>
      <c r="DT20" s="4"/>
      <c r="DU20" s="202"/>
      <c r="DV20" s="202"/>
      <c r="DW20" s="200"/>
      <c r="DX20" s="200"/>
      <c r="DY20" s="200"/>
      <c r="DZ20" s="200"/>
      <c r="EA20" s="200"/>
      <c r="EB20" s="200"/>
      <c r="EK20" s="200">
        <v>16</v>
      </c>
      <c r="EL20" s="200"/>
      <c r="EM20" s="200">
        <v>330</v>
      </c>
      <c r="EN20" s="200"/>
      <c r="EO20" s="200">
        <v>220</v>
      </c>
      <c r="EP20" s="200"/>
      <c r="EQ20" s="200">
        <v>10000</v>
      </c>
      <c r="ER20" s="200"/>
      <c r="ES20" s="200">
        <v>54</v>
      </c>
      <c r="ET20" s="200"/>
      <c r="EU20" s="200">
        <v>5</v>
      </c>
      <c r="EV20" s="200"/>
      <c r="EW20" s="200">
        <v>5.2</v>
      </c>
      <c r="EX20" s="200"/>
      <c r="EY20" s="200">
        <v>5</v>
      </c>
      <c r="EZ20" s="200"/>
      <c r="FA20" s="200">
        <v>2</v>
      </c>
      <c r="FB20" s="200"/>
      <c r="FC20" s="200">
        <v>2</v>
      </c>
      <c r="FD20" s="200"/>
      <c r="FE20" s="200">
        <v>4</v>
      </c>
      <c r="FF20" s="200"/>
      <c r="FG20" s="200">
        <v>4</v>
      </c>
      <c r="FH20" s="200"/>
      <c r="FI20" s="200">
        <v>2</v>
      </c>
      <c r="FJ20" s="200"/>
      <c r="JS20" s="200">
        <v>16</v>
      </c>
      <c r="JT20" s="200"/>
      <c r="JU20" s="200">
        <v>220</v>
      </c>
      <c r="JV20" s="200"/>
      <c r="JW20" s="200">
        <v>320</v>
      </c>
      <c r="JX20" s="200"/>
      <c r="JY20" s="200">
        <v>1500</v>
      </c>
      <c r="JZ20" s="200"/>
      <c r="KA20" s="200">
        <v>4</v>
      </c>
      <c r="KB20" s="200"/>
      <c r="KC20" s="200">
        <v>0.68</v>
      </c>
      <c r="KD20" s="200"/>
      <c r="KE20" s="200">
        <v>50</v>
      </c>
      <c r="KF20" s="200"/>
      <c r="KG20" s="200">
        <v>2.4</v>
      </c>
      <c r="KH20" s="200"/>
      <c r="KI20" s="200">
        <v>2.6</v>
      </c>
      <c r="KJ20" s="200"/>
      <c r="KK20" s="200">
        <v>84</v>
      </c>
      <c r="KL20" s="200"/>
      <c r="KM20" s="200">
        <v>7</v>
      </c>
      <c r="KN20" s="200"/>
      <c r="KO20" s="200">
        <v>21</v>
      </c>
      <c r="KP20" s="200"/>
    </row>
    <row r="21" spans="5:302" ht="48" customHeight="1" x14ac:dyDescent="0.25">
      <c r="E21" s="378">
        <v>17</v>
      </c>
      <c r="F21" s="449"/>
      <c r="G21" s="378">
        <v>360</v>
      </c>
      <c r="H21" s="449"/>
      <c r="I21" s="378">
        <v>2</v>
      </c>
      <c r="J21" s="449"/>
      <c r="K21" s="378">
        <v>2775</v>
      </c>
      <c r="L21" s="449"/>
      <c r="M21" s="378">
        <v>0.67</v>
      </c>
      <c r="N21" s="449"/>
      <c r="O21" s="378">
        <v>65</v>
      </c>
      <c r="P21" s="449"/>
      <c r="Q21" s="378">
        <v>4.5</v>
      </c>
      <c r="R21" s="449"/>
      <c r="S21" s="378">
        <v>28</v>
      </c>
      <c r="T21" s="449"/>
      <c r="U21" s="378">
        <v>7</v>
      </c>
      <c r="V21" s="449"/>
      <c r="W21" s="378">
        <v>14</v>
      </c>
      <c r="X21" s="449"/>
      <c r="Y21" s="378">
        <v>5.4</v>
      </c>
      <c r="Z21" s="449"/>
      <c r="AD21" s="206"/>
      <c r="AE21" s="207"/>
      <c r="AF21" s="207"/>
      <c r="AG21" s="207"/>
      <c r="AH21" s="207"/>
      <c r="AI21" s="208"/>
      <c r="CE21" s="200">
        <v>0.125</v>
      </c>
      <c r="CF21" s="200"/>
      <c r="CG21" s="200"/>
      <c r="CH21" s="200">
        <v>0.14699999999999999</v>
      </c>
      <c r="CI21" s="200"/>
      <c r="CJ21" s="200"/>
      <c r="CK21" s="200">
        <v>1.227E-2</v>
      </c>
      <c r="CL21" s="200"/>
      <c r="CM21" s="200"/>
      <c r="CN21" s="452"/>
      <c r="CO21" s="453"/>
      <c r="CP21" s="200">
        <v>0.35499999999999998</v>
      </c>
      <c r="CQ21" s="200"/>
      <c r="CR21" s="200"/>
      <c r="CS21" s="200">
        <v>0.39500000000000002</v>
      </c>
      <c r="CT21" s="200"/>
      <c r="CU21" s="200"/>
      <c r="CV21" s="200">
        <v>9.9000000000000005E-2</v>
      </c>
      <c r="CW21" s="200"/>
      <c r="CX21" s="200"/>
      <c r="CY21" s="452"/>
      <c r="CZ21" s="453"/>
      <c r="DA21" s="200">
        <v>1</v>
      </c>
      <c r="DB21" s="200"/>
      <c r="DC21" s="200"/>
      <c r="DD21" s="200">
        <v>1.08</v>
      </c>
      <c r="DE21" s="200"/>
      <c r="DF21" s="200"/>
      <c r="DG21" s="200">
        <v>0.78500000000000003</v>
      </c>
      <c r="DH21" s="200"/>
      <c r="DI21" s="200"/>
      <c r="DJ21" s="452"/>
      <c r="DK21" s="453"/>
      <c r="DL21" s="5"/>
      <c r="DM21" s="6"/>
      <c r="DN21" s="6"/>
      <c r="DO21" s="6"/>
      <c r="DP21" s="6"/>
      <c r="DQ21" s="6"/>
      <c r="DR21" s="6"/>
      <c r="DS21" s="6"/>
      <c r="DT21" s="7"/>
      <c r="DU21" s="202"/>
      <c r="DV21" s="202"/>
      <c r="DW21" s="2"/>
      <c r="DX21" s="3"/>
      <c r="DY21" s="3"/>
      <c r="DZ21" s="3"/>
      <c r="EA21" s="3"/>
      <c r="EB21" s="4"/>
      <c r="EK21" s="200">
        <v>17</v>
      </c>
      <c r="EL21" s="200"/>
      <c r="EM21" s="200">
        <v>350</v>
      </c>
      <c r="EN21" s="200"/>
      <c r="EO21" s="200">
        <v>220</v>
      </c>
      <c r="EP21" s="200"/>
      <c r="EQ21" s="200">
        <v>3500</v>
      </c>
      <c r="ER21" s="200"/>
      <c r="ES21" s="200">
        <v>55</v>
      </c>
      <c r="ET21" s="200"/>
      <c r="EU21" s="200">
        <v>5.2</v>
      </c>
      <c r="EV21" s="200"/>
      <c r="EW21" s="200">
        <v>5.4</v>
      </c>
      <c r="EX21" s="200"/>
      <c r="EY21" s="200">
        <v>7</v>
      </c>
      <c r="EZ21" s="200"/>
      <c r="FA21" s="200">
        <v>3</v>
      </c>
      <c r="FB21" s="200"/>
      <c r="FC21" s="200">
        <v>3</v>
      </c>
      <c r="FD21" s="200"/>
      <c r="FE21" s="200">
        <v>6</v>
      </c>
      <c r="FF21" s="200"/>
      <c r="FG21" s="200">
        <v>6</v>
      </c>
      <c r="FH21" s="200"/>
      <c r="FI21" s="200">
        <v>2</v>
      </c>
      <c r="FJ21" s="200"/>
      <c r="JS21" s="200">
        <v>17</v>
      </c>
      <c r="JT21" s="200"/>
      <c r="JU21" s="200">
        <v>127</v>
      </c>
      <c r="JV21" s="200"/>
      <c r="JW21" s="200">
        <v>340</v>
      </c>
      <c r="JX21" s="200"/>
      <c r="JY21" s="200">
        <v>3000</v>
      </c>
      <c r="JZ21" s="200"/>
      <c r="KA21" s="200">
        <v>2</v>
      </c>
      <c r="KB21" s="200"/>
      <c r="KC21" s="200">
        <v>0.7</v>
      </c>
      <c r="KD21" s="200"/>
      <c r="KE21" s="200">
        <v>52</v>
      </c>
      <c r="KF21" s="200"/>
      <c r="KG21" s="200">
        <v>2.6</v>
      </c>
      <c r="KH21" s="200"/>
      <c r="KI21" s="200">
        <v>2.8</v>
      </c>
      <c r="KJ21" s="200"/>
      <c r="KK21" s="200">
        <v>42</v>
      </c>
      <c r="KL21" s="200"/>
      <c r="KM21" s="200">
        <v>7</v>
      </c>
      <c r="KN21" s="200"/>
      <c r="KO21" s="200">
        <v>21</v>
      </c>
      <c r="KP21" s="200"/>
    </row>
    <row r="22" spans="5:302" ht="48" customHeight="1" thickBot="1" x14ac:dyDescent="0.3">
      <c r="E22" s="201">
        <v>18</v>
      </c>
      <c r="F22" s="201"/>
      <c r="G22" s="201">
        <v>390</v>
      </c>
      <c r="H22" s="201"/>
      <c r="I22" s="201">
        <v>4</v>
      </c>
      <c r="J22" s="201"/>
      <c r="K22" s="201">
        <v>1380</v>
      </c>
      <c r="L22" s="201"/>
      <c r="M22" s="201">
        <v>0.52</v>
      </c>
      <c r="N22" s="201"/>
      <c r="O22" s="201">
        <v>64</v>
      </c>
      <c r="P22" s="201"/>
      <c r="Q22" s="201">
        <v>6.4</v>
      </c>
      <c r="R22" s="201"/>
      <c r="S22" s="201">
        <v>48</v>
      </c>
      <c r="T22" s="201"/>
      <c r="U22" s="201">
        <v>6</v>
      </c>
      <c r="V22" s="201"/>
      <c r="W22" s="201">
        <v>12</v>
      </c>
      <c r="X22" s="201"/>
      <c r="Y22" s="201">
        <v>7.7</v>
      </c>
      <c r="Z22" s="201"/>
      <c r="AD22" s="209"/>
      <c r="AE22" s="210"/>
      <c r="AF22" s="210"/>
      <c r="AG22" s="210"/>
      <c r="AH22" s="210"/>
      <c r="AI22" s="211"/>
      <c r="CE22" s="200">
        <v>0.13200000000000001</v>
      </c>
      <c r="CF22" s="200"/>
      <c r="CG22" s="200"/>
      <c r="CH22" s="200">
        <v>0.154</v>
      </c>
      <c r="CI22" s="200"/>
      <c r="CJ22" s="200"/>
      <c r="CK22" s="200">
        <v>1.3679999999999999E-2</v>
      </c>
      <c r="CL22" s="200"/>
      <c r="CM22" s="200"/>
      <c r="CN22" s="452"/>
      <c r="CO22" s="453"/>
      <c r="CP22" s="200">
        <v>0.375</v>
      </c>
      <c r="CQ22" s="200"/>
      <c r="CR22" s="200"/>
      <c r="CS22" s="200">
        <v>0.41499999999999998</v>
      </c>
      <c r="CT22" s="200"/>
      <c r="CU22" s="200"/>
      <c r="CV22" s="200">
        <v>0.1104</v>
      </c>
      <c r="CW22" s="200"/>
      <c r="CX22" s="200"/>
      <c r="CY22" s="452"/>
      <c r="CZ22" s="453"/>
      <c r="DA22" s="200">
        <v>1.06</v>
      </c>
      <c r="DB22" s="200"/>
      <c r="DC22" s="200"/>
      <c r="DD22" s="200">
        <v>1.1399999999999999</v>
      </c>
      <c r="DE22" s="200"/>
      <c r="DF22" s="200"/>
      <c r="DG22" s="200">
        <v>0.88300000000000001</v>
      </c>
      <c r="DH22" s="200"/>
      <c r="DI22" s="200"/>
      <c r="DJ22" s="452"/>
      <c r="DK22" s="453"/>
      <c r="DL22" s="5"/>
      <c r="DM22" s="6"/>
      <c r="DN22" s="6"/>
      <c r="DO22" s="6"/>
      <c r="DP22" s="6"/>
      <c r="DQ22" s="6"/>
      <c r="DR22" s="6"/>
      <c r="DS22" s="6"/>
      <c r="DT22" s="7"/>
      <c r="DU22" s="202"/>
      <c r="DV22" s="202"/>
      <c r="DW22" s="5"/>
      <c r="DX22" s="6"/>
      <c r="DY22" s="6"/>
      <c r="DZ22" s="6"/>
      <c r="EA22" s="6"/>
      <c r="EB22" s="7"/>
      <c r="EK22" s="200">
        <v>18</v>
      </c>
      <c r="EL22" s="200"/>
      <c r="EM22" s="200">
        <v>370</v>
      </c>
      <c r="EN22" s="200"/>
      <c r="EO22" s="200">
        <v>220</v>
      </c>
      <c r="EP22" s="200"/>
      <c r="EQ22" s="200">
        <v>4000</v>
      </c>
      <c r="ER22" s="200"/>
      <c r="ES22" s="200">
        <v>56</v>
      </c>
      <c r="ET22" s="200"/>
      <c r="EU22" s="200">
        <v>5.4</v>
      </c>
      <c r="EV22" s="200"/>
      <c r="EW22" s="200">
        <v>5.6</v>
      </c>
      <c r="EX22" s="200"/>
      <c r="EY22" s="200">
        <v>9</v>
      </c>
      <c r="EZ22" s="200"/>
      <c r="FA22" s="200">
        <v>4</v>
      </c>
      <c r="FB22" s="200"/>
      <c r="FC22" s="200">
        <v>4</v>
      </c>
      <c r="FD22" s="200"/>
      <c r="FE22" s="200">
        <v>8</v>
      </c>
      <c r="FF22" s="200"/>
      <c r="FG22" s="200">
        <v>8</v>
      </c>
      <c r="FH22" s="200"/>
      <c r="FI22" s="200">
        <v>2</v>
      </c>
      <c r="FJ22" s="200"/>
      <c r="JS22" s="200">
        <v>18</v>
      </c>
      <c r="JT22" s="200"/>
      <c r="JU22" s="200">
        <v>220</v>
      </c>
      <c r="JV22" s="200"/>
      <c r="JW22" s="200">
        <v>360</v>
      </c>
      <c r="JX22" s="200"/>
      <c r="JY22" s="200">
        <v>750</v>
      </c>
      <c r="JZ22" s="200"/>
      <c r="KA22" s="200">
        <v>8</v>
      </c>
      <c r="KB22" s="200"/>
      <c r="KC22" s="200">
        <v>0.71</v>
      </c>
      <c r="KD22" s="200"/>
      <c r="KE22" s="200">
        <v>54</v>
      </c>
      <c r="KF22" s="200"/>
      <c r="KG22" s="200">
        <v>2.8</v>
      </c>
      <c r="KH22" s="200"/>
      <c r="KI22" s="200">
        <v>3</v>
      </c>
      <c r="KJ22" s="200"/>
      <c r="KK22" s="200">
        <v>48</v>
      </c>
      <c r="KL22" s="200"/>
      <c r="KM22" s="200">
        <v>2</v>
      </c>
      <c r="KN22" s="200"/>
      <c r="KO22" s="200">
        <v>6</v>
      </c>
      <c r="KP22" s="200"/>
    </row>
    <row r="23" spans="5:302" ht="48" customHeight="1" x14ac:dyDescent="0.25">
      <c r="E23" s="201">
        <v>19</v>
      </c>
      <c r="F23" s="201"/>
      <c r="G23" s="201">
        <v>420</v>
      </c>
      <c r="H23" s="201"/>
      <c r="I23" s="201">
        <v>6</v>
      </c>
      <c r="J23" s="201"/>
      <c r="K23" s="201">
        <v>934</v>
      </c>
      <c r="L23" s="201"/>
      <c r="M23" s="201">
        <v>0.54</v>
      </c>
      <c r="N23" s="201"/>
      <c r="O23" s="201">
        <v>63</v>
      </c>
      <c r="P23" s="201"/>
      <c r="Q23" s="201">
        <v>7.5</v>
      </c>
      <c r="R23" s="201"/>
      <c r="S23" s="201">
        <v>60</v>
      </c>
      <c r="T23" s="201"/>
      <c r="U23" s="201">
        <v>5</v>
      </c>
      <c r="V23" s="201"/>
      <c r="W23" s="201">
        <v>10</v>
      </c>
      <c r="X23" s="201"/>
      <c r="Y23" s="201">
        <v>9</v>
      </c>
      <c r="Z23" s="201"/>
      <c r="CE23" s="200">
        <v>0.14000000000000001</v>
      </c>
      <c r="CF23" s="200"/>
      <c r="CG23" s="200"/>
      <c r="CH23" s="200">
        <v>0.16200000000000001</v>
      </c>
      <c r="CI23" s="200"/>
      <c r="CJ23" s="200"/>
      <c r="CK23" s="200">
        <v>1.5389999999999999E-2</v>
      </c>
      <c r="CL23" s="200"/>
      <c r="CM23" s="200"/>
      <c r="CN23" s="452"/>
      <c r="CO23" s="453"/>
      <c r="CP23" s="200">
        <v>0.4</v>
      </c>
      <c r="CQ23" s="200"/>
      <c r="CR23" s="200"/>
      <c r="CS23" s="200">
        <v>0.44</v>
      </c>
      <c r="CT23" s="200"/>
      <c r="CU23" s="200"/>
      <c r="CV23" s="200">
        <v>0.12570000000000001</v>
      </c>
      <c r="CW23" s="200"/>
      <c r="CX23" s="200"/>
      <c r="CY23" s="452"/>
      <c r="CZ23" s="453"/>
      <c r="DA23" s="200">
        <v>1.1200000000000001</v>
      </c>
      <c r="DB23" s="200"/>
      <c r="DC23" s="200"/>
      <c r="DD23" s="200">
        <v>1.2</v>
      </c>
      <c r="DE23" s="200"/>
      <c r="DF23" s="200"/>
      <c r="DG23" s="200">
        <v>0.98499999999999999</v>
      </c>
      <c r="DH23" s="200"/>
      <c r="DI23" s="200"/>
      <c r="DJ23" s="452"/>
      <c r="DK23" s="453"/>
      <c r="DL23" s="5"/>
      <c r="DM23" s="6"/>
      <c r="DN23" s="6"/>
      <c r="DO23" s="6"/>
      <c r="DP23" s="6"/>
      <c r="DQ23" s="6"/>
      <c r="DR23" s="6"/>
      <c r="DS23" s="6"/>
      <c r="DT23" s="7"/>
      <c r="DU23" s="202"/>
      <c r="DV23" s="202"/>
      <c r="DW23" s="5"/>
      <c r="DX23" s="6"/>
      <c r="DY23" s="6"/>
      <c r="DZ23" s="6"/>
      <c r="EA23" s="6"/>
      <c r="EB23" s="7"/>
      <c r="EK23" s="200">
        <v>19</v>
      </c>
      <c r="EL23" s="200"/>
      <c r="EM23" s="200">
        <v>390</v>
      </c>
      <c r="EN23" s="200"/>
      <c r="EO23" s="200">
        <v>220</v>
      </c>
      <c r="EP23" s="200"/>
      <c r="EQ23" s="200">
        <v>4500</v>
      </c>
      <c r="ER23" s="200"/>
      <c r="ES23" s="200">
        <v>57</v>
      </c>
      <c r="ET23" s="200"/>
      <c r="EU23" s="200">
        <v>5.6</v>
      </c>
      <c r="EV23" s="200"/>
      <c r="EW23" s="200">
        <v>5.8</v>
      </c>
      <c r="EX23" s="200"/>
      <c r="EY23" s="200">
        <v>11</v>
      </c>
      <c r="EZ23" s="200"/>
      <c r="FA23" s="200">
        <v>3</v>
      </c>
      <c r="FB23" s="200"/>
      <c r="FC23" s="200">
        <v>2</v>
      </c>
      <c r="FD23" s="200"/>
      <c r="FE23" s="200">
        <v>5</v>
      </c>
      <c r="FF23" s="200"/>
      <c r="FG23" s="200">
        <v>5</v>
      </c>
      <c r="FH23" s="200"/>
      <c r="FI23" s="200">
        <v>4</v>
      </c>
      <c r="FJ23" s="200"/>
      <c r="JS23" s="200">
        <v>19</v>
      </c>
      <c r="JT23" s="200"/>
      <c r="JU23" s="200">
        <v>127</v>
      </c>
      <c r="JV23" s="200"/>
      <c r="JW23" s="200">
        <v>380</v>
      </c>
      <c r="JX23" s="200"/>
      <c r="JY23" s="200">
        <v>750</v>
      </c>
      <c r="JZ23" s="200"/>
      <c r="KA23" s="200">
        <v>8</v>
      </c>
      <c r="KB23" s="200"/>
      <c r="KC23" s="200">
        <v>0.72</v>
      </c>
      <c r="KD23" s="200"/>
      <c r="KE23" s="200">
        <v>56</v>
      </c>
      <c r="KF23" s="200"/>
      <c r="KG23" s="200">
        <v>3</v>
      </c>
      <c r="KH23" s="200"/>
      <c r="KI23" s="200">
        <v>3.2</v>
      </c>
      <c r="KJ23" s="200"/>
      <c r="KK23" s="200">
        <v>72</v>
      </c>
      <c r="KL23" s="200"/>
      <c r="KM23" s="200">
        <v>3</v>
      </c>
      <c r="KN23" s="200"/>
      <c r="KO23" s="200">
        <v>9</v>
      </c>
      <c r="KP23" s="200"/>
    </row>
    <row r="24" spans="5:302" ht="48" customHeight="1" thickBot="1" x14ac:dyDescent="0.3">
      <c r="E24" s="201">
        <v>20</v>
      </c>
      <c r="F24" s="201"/>
      <c r="G24" s="201">
        <v>450</v>
      </c>
      <c r="H24" s="201"/>
      <c r="I24" s="201">
        <v>8</v>
      </c>
      <c r="J24" s="201"/>
      <c r="K24" s="201">
        <v>5</v>
      </c>
      <c r="L24" s="201"/>
      <c r="M24" s="201">
        <v>0.55000000000000004</v>
      </c>
      <c r="N24" s="201"/>
      <c r="O24" s="201">
        <v>62</v>
      </c>
      <c r="P24" s="201"/>
      <c r="Q24" s="201">
        <v>8.5</v>
      </c>
      <c r="R24" s="201"/>
      <c r="S24" s="201">
        <v>80</v>
      </c>
      <c r="T24" s="201"/>
      <c r="U24" s="201">
        <v>5</v>
      </c>
      <c r="V24" s="201"/>
      <c r="W24" s="201">
        <v>10</v>
      </c>
      <c r="X24" s="201"/>
      <c r="Y24" s="201">
        <v>10.199999999999999</v>
      </c>
      <c r="Z24" s="201"/>
      <c r="AD24" s="28" t="s">
        <v>47</v>
      </c>
      <c r="AE24" s="28" t="s">
        <v>48</v>
      </c>
      <c r="AF24" s="28" t="s">
        <v>49</v>
      </c>
      <c r="AG24" s="28" t="s">
        <v>50</v>
      </c>
      <c r="AH24" s="28" t="s">
        <v>51</v>
      </c>
      <c r="AI24" s="28" t="s">
        <v>52</v>
      </c>
      <c r="AK24" s="203" t="s">
        <v>76</v>
      </c>
      <c r="AL24" s="204"/>
      <c r="AM24" s="204"/>
      <c r="AN24" s="205"/>
      <c r="AO24" s="11"/>
      <c r="AQ24" s="25"/>
      <c r="AR24" s="25"/>
      <c r="AS24" s="25"/>
      <c r="AY24" s="231" t="s">
        <v>568</v>
      </c>
      <c r="AZ24" s="232"/>
      <c r="BA24" s="233"/>
      <c r="BB24" s="164"/>
      <c r="BC24" s="292" t="s">
        <v>40</v>
      </c>
      <c r="BD24" s="168"/>
      <c r="BE24" s="55"/>
      <c r="BF24" s="15"/>
      <c r="BG24" s="15"/>
      <c r="BH24" s="15"/>
      <c r="BI24" s="15"/>
      <c r="BJ24" s="15"/>
      <c r="BK24" s="15"/>
      <c r="BL24" s="169" t="s">
        <v>42</v>
      </c>
      <c r="BM24" s="170"/>
      <c r="BN24" s="171" t="s">
        <v>43</v>
      </c>
      <c r="BO24" s="172"/>
      <c r="BP24" s="173" t="s">
        <v>44</v>
      </c>
      <c r="BQ24" s="174"/>
      <c r="BR24" s="174"/>
      <c r="BS24" s="175"/>
      <c r="BT24" s="152" t="s">
        <v>46</v>
      </c>
      <c r="BU24" s="152"/>
      <c r="BV24" s="152"/>
      <c r="BW24" s="152"/>
      <c r="CE24" s="200">
        <v>0.15</v>
      </c>
      <c r="CF24" s="200"/>
      <c r="CG24" s="200"/>
      <c r="CH24" s="200">
        <v>0.18</v>
      </c>
      <c r="CI24" s="200"/>
      <c r="CJ24" s="200"/>
      <c r="CK24" s="200">
        <v>1.7670000000000002E-2</v>
      </c>
      <c r="CL24" s="200"/>
      <c r="CM24" s="200"/>
      <c r="CN24" s="452"/>
      <c r="CO24" s="453"/>
      <c r="CP24" s="200">
        <v>0.42499999999999999</v>
      </c>
      <c r="CQ24" s="200"/>
      <c r="CR24" s="200"/>
      <c r="CS24" s="200">
        <v>0.46500000000000002</v>
      </c>
      <c r="CT24" s="200"/>
      <c r="CU24" s="200"/>
      <c r="CV24" s="200">
        <v>0.1419</v>
      </c>
      <c r="CW24" s="200"/>
      <c r="CX24" s="200"/>
      <c r="CY24" s="452"/>
      <c r="CZ24" s="453"/>
      <c r="DA24" s="200">
        <v>1.18</v>
      </c>
      <c r="DB24" s="200"/>
      <c r="DC24" s="200"/>
      <c r="DD24" s="200">
        <v>1.26</v>
      </c>
      <c r="DE24" s="200"/>
      <c r="DF24" s="200"/>
      <c r="DG24" s="200">
        <v>1.0940000000000001</v>
      </c>
      <c r="DH24" s="200"/>
      <c r="DI24" s="200"/>
      <c r="DJ24" s="452"/>
      <c r="DK24" s="453"/>
      <c r="DL24" s="5"/>
      <c r="DM24" s="6"/>
      <c r="DN24" s="6"/>
      <c r="DO24" s="6"/>
      <c r="DP24" s="6"/>
      <c r="DQ24" s="6"/>
      <c r="DR24" s="6"/>
      <c r="DS24" s="6"/>
      <c r="DT24" s="7"/>
      <c r="DU24" s="202"/>
      <c r="DV24" s="202"/>
      <c r="DW24" s="5"/>
      <c r="DX24" s="6"/>
      <c r="DY24" s="6"/>
      <c r="DZ24" s="6"/>
      <c r="EA24" s="6"/>
      <c r="EB24" s="7"/>
      <c r="EK24" s="200">
        <v>20</v>
      </c>
      <c r="EL24" s="200"/>
      <c r="EM24" s="200">
        <v>400</v>
      </c>
      <c r="EN24" s="200"/>
      <c r="EO24" s="200">
        <v>220</v>
      </c>
      <c r="EP24" s="200"/>
      <c r="EQ24" s="200">
        <v>5000</v>
      </c>
      <c r="ER24" s="200"/>
      <c r="ES24" s="200">
        <v>58</v>
      </c>
      <c r="ET24" s="200"/>
      <c r="EU24" s="200">
        <v>5.8</v>
      </c>
      <c r="EV24" s="200"/>
      <c r="EW24" s="200">
        <v>6</v>
      </c>
      <c r="EX24" s="200"/>
      <c r="EY24" s="200">
        <v>13</v>
      </c>
      <c r="EZ24" s="200"/>
      <c r="FA24" s="200">
        <v>3</v>
      </c>
      <c r="FB24" s="200"/>
      <c r="FC24" s="200">
        <v>3</v>
      </c>
      <c r="FD24" s="200"/>
      <c r="FE24" s="200">
        <v>6</v>
      </c>
      <c r="FF24" s="200"/>
      <c r="FG24" s="200">
        <v>6</v>
      </c>
      <c r="FH24" s="200"/>
      <c r="FI24" s="200">
        <v>4</v>
      </c>
      <c r="FJ24" s="200"/>
      <c r="JS24" s="200">
        <v>20</v>
      </c>
      <c r="JT24" s="200"/>
      <c r="JU24" s="200">
        <v>220</v>
      </c>
      <c r="JV24" s="200"/>
      <c r="JW24" s="200">
        <v>400</v>
      </c>
      <c r="JX24" s="200"/>
      <c r="JY24" s="200">
        <v>1000</v>
      </c>
      <c r="JZ24" s="200"/>
      <c r="KA24" s="200">
        <v>6</v>
      </c>
      <c r="KB24" s="200"/>
      <c r="KC24" s="200">
        <v>0.73</v>
      </c>
      <c r="KD24" s="200"/>
      <c r="KE24" s="200">
        <v>58</v>
      </c>
      <c r="KF24" s="200"/>
      <c r="KG24" s="200">
        <v>3.2</v>
      </c>
      <c r="KH24" s="200"/>
      <c r="KI24" s="200">
        <v>3.4</v>
      </c>
      <c r="KJ24" s="200"/>
      <c r="KK24" s="200">
        <v>54</v>
      </c>
      <c r="KL24" s="200"/>
      <c r="KM24" s="200">
        <v>3</v>
      </c>
      <c r="KN24" s="200"/>
      <c r="KO24" s="200">
        <v>9</v>
      </c>
      <c r="KP24" s="200"/>
    </row>
    <row r="25" spans="5:302" ht="48" customHeight="1" x14ac:dyDescent="0.25">
      <c r="E25" s="201">
        <v>21</v>
      </c>
      <c r="F25" s="201"/>
      <c r="G25" s="201">
        <v>480</v>
      </c>
      <c r="H25" s="201"/>
      <c r="I25" s="201">
        <v>2</v>
      </c>
      <c r="J25" s="201"/>
      <c r="K25" s="201">
        <v>2760</v>
      </c>
      <c r="L25" s="201"/>
      <c r="M25" s="201">
        <v>0.56999999999999995</v>
      </c>
      <c r="N25" s="201"/>
      <c r="O25" s="201">
        <v>61</v>
      </c>
      <c r="P25" s="201"/>
      <c r="Q25" s="201">
        <v>5</v>
      </c>
      <c r="R25" s="201"/>
      <c r="S25" s="201">
        <v>32</v>
      </c>
      <c r="T25" s="201"/>
      <c r="U25" s="201">
        <v>8</v>
      </c>
      <c r="V25" s="201"/>
      <c r="W25" s="201">
        <v>16</v>
      </c>
      <c r="X25" s="201"/>
      <c r="Y25" s="201">
        <v>6</v>
      </c>
      <c r="Z25" s="201"/>
      <c r="AD25" s="28" t="s">
        <v>53</v>
      </c>
      <c r="AE25" s="28" t="s">
        <v>54</v>
      </c>
      <c r="AF25" s="28" t="s">
        <v>55</v>
      </c>
      <c r="AG25" s="28" t="s">
        <v>56</v>
      </c>
      <c r="AH25" s="28" t="s">
        <v>57</v>
      </c>
      <c r="AI25" s="28" t="s">
        <v>58</v>
      </c>
      <c r="AK25" s="30" t="s">
        <v>77</v>
      </c>
      <c r="AL25" s="30" t="s">
        <v>78</v>
      </c>
      <c r="AM25" s="30" t="s">
        <v>79</v>
      </c>
      <c r="AN25" s="30" t="s">
        <v>80</v>
      </c>
      <c r="AO25" s="30" t="s">
        <v>81</v>
      </c>
      <c r="AQ25" s="25"/>
      <c r="AR25" s="25"/>
      <c r="AS25" s="25"/>
      <c r="AY25" s="234"/>
      <c r="AZ25" s="235"/>
      <c r="BA25" s="236"/>
      <c r="BB25" s="165"/>
      <c r="BC25" s="250"/>
      <c r="BD25" s="177"/>
      <c r="BE25" s="177"/>
      <c r="BF25" s="177"/>
      <c r="BG25" s="177"/>
      <c r="BH25" s="177"/>
      <c r="BI25" s="177"/>
      <c r="BJ25" s="177"/>
      <c r="BK25" s="177"/>
      <c r="BL25" s="212"/>
      <c r="BM25" s="213"/>
      <c r="BN25" s="293"/>
      <c r="BO25" s="221"/>
      <c r="BP25" s="190"/>
      <c r="BQ25" s="294" t="s">
        <v>40</v>
      </c>
      <c r="BR25" s="295"/>
      <c r="BS25" s="196"/>
      <c r="BT25" s="153"/>
      <c r="BU25" s="153"/>
      <c r="BV25" s="153"/>
      <c r="BW25" s="153"/>
      <c r="CE25" s="200">
        <v>0.16</v>
      </c>
      <c r="CF25" s="200"/>
      <c r="CG25" s="200"/>
      <c r="CH25" s="200">
        <v>0.19</v>
      </c>
      <c r="CI25" s="200"/>
      <c r="CJ25" s="200"/>
      <c r="CK25" s="200">
        <v>2.01E-2</v>
      </c>
      <c r="CL25" s="200"/>
      <c r="CM25" s="200"/>
      <c r="CN25" s="452"/>
      <c r="CO25" s="453"/>
      <c r="CP25" s="200">
        <v>0.45</v>
      </c>
      <c r="CQ25" s="200"/>
      <c r="CR25" s="200"/>
      <c r="CS25" s="200">
        <v>0.49</v>
      </c>
      <c r="CT25" s="200"/>
      <c r="CU25" s="200"/>
      <c r="CV25" s="200">
        <v>0.159</v>
      </c>
      <c r="CW25" s="200"/>
      <c r="CX25" s="200"/>
      <c r="CY25" s="452"/>
      <c r="CZ25" s="453"/>
      <c r="DA25" s="200">
        <v>1.25</v>
      </c>
      <c r="DB25" s="200"/>
      <c r="DC25" s="200"/>
      <c r="DD25" s="200">
        <v>1.33</v>
      </c>
      <c r="DE25" s="200"/>
      <c r="DF25" s="200"/>
      <c r="DG25" s="200">
        <v>1.2270000000000001</v>
      </c>
      <c r="DH25" s="200"/>
      <c r="DI25" s="200"/>
      <c r="DJ25" s="452"/>
      <c r="DK25" s="453"/>
      <c r="DL25" s="5"/>
      <c r="DM25" s="6"/>
      <c r="DN25" s="6"/>
      <c r="DO25" s="6"/>
      <c r="DP25" s="6"/>
      <c r="DQ25" s="6"/>
      <c r="DR25" s="6"/>
      <c r="DS25" s="6"/>
      <c r="DT25" s="7"/>
      <c r="DU25" s="202"/>
      <c r="DV25" s="202"/>
      <c r="DW25" s="5"/>
      <c r="DX25" s="6"/>
      <c r="DY25" s="6"/>
      <c r="DZ25" s="6"/>
      <c r="EA25" s="6"/>
      <c r="EB25" s="7"/>
      <c r="EK25" s="200">
        <v>21</v>
      </c>
      <c r="EL25" s="200"/>
      <c r="EM25" s="200">
        <v>430</v>
      </c>
      <c r="EN25" s="200"/>
      <c r="EO25" s="200">
        <v>220</v>
      </c>
      <c r="EP25" s="200"/>
      <c r="EQ25" s="200">
        <v>5500</v>
      </c>
      <c r="ER25" s="200"/>
      <c r="ES25" s="200">
        <v>59</v>
      </c>
      <c r="ET25" s="200"/>
      <c r="EU25" s="200">
        <v>6</v>
      </c>
      <c r="EV25" s="200"/>
      <c r="EW25" s="200">
        <v>6.2</v>
      </c>
      <c r="EX25" s="200"/>
      <c r="EY25" s="200">
        <v>15</v>
      </c>
      <c r="EZ25" s="200"/>
      <c r="FA25" s="200">
        <v>4</v>
      </c>
      <c r="FB25" s="200"/>
      <c r="FC25" s="200">
        <v>3</v>
      </c>
      <c r="FD25" s="200"/>
      <c r="FE25" s="200">
        <v>7</v>
      </c>
      <c r="FF25" s="200"/>
      <c r="FG25" s="200">
        <v>7</v>
      </c>
      <c r="FH25" s="200"/>
      <c r="FI25" s="200">
        <v>4</v>
      </c>
      <c r="FJ25" s="200"/>
      <c r="JS25" s="200">
        <v>21</v>
      </c>
      <c r="JT25" s="200"/>
      <c r="JU25" s="200">
        <v>127</v>
      </c>
      <c r="JV25" s="200"/>
      <c r="JW25" s="200">
        <v>420</v>
      </c>
      <c r="JX25" s="200"/>
      <c r="JY25" s="200">
        <v>1000</v>
      </c>
      <c r="JZ25" s="200"/>
      <c r="KA25" s="200">
        <v>6</v>
      </c>
      <c r="KB25" s="200"/>
      <c r="KC25" s="200">
        <v>0.74</v>
      </c>
      <c r="KD25" s="200"/>
      <c r="KE25" s="200">
        <v>60</v>
      </c>
      <c r="KF25" s="200"/>
      <c r="KG25" s="200">
        <v>3.4</v>
      </c>
      <c r="KH25" s="200"/>
      <c r="KI25" s="200">
        <v>3.6</v>
      </c>
      <c r="KJ25" s="200"/>
      <c r="KK25" s="200">
        <v>72</v>
      </c>
      <c r="KL25" s="200"/>
      <c r="KM25" s="200">
        <v>4</v>
      </c>
      <c r="KN25" s="200"/>
      <c r="KO25" s="200">
        <v>12</v>
      </c>
      <c r="KP25" s="200"/>
    </row>
    <row r="26" spans="5:302" ht="48" customHeight="1" thickBot="1" x14ac:dyDescent="0.3">
      <c r="E26" s="201">
        <v>22</v>
      </c>
      <c r="F26" s="201"/>
      <c r="G26" s="201">
        <v>510</v>
      </c>
      <c r="H26" s="201"/>
      <c r="I26" s="201">
        <v>4</v>
      </c>
      <c r="J26" s="201"/>
      <c r="K26" s="201">
        <v>1398</v>
      </c>
      <c r="L26" s="201"/>
      <c r="M26" s="201">
        <v>0.59</v>
      </c>
      <c r="N26" s="201"/>
      <c r="O26" s="201">
        <v>59</v>
      </c>
      <c r="P26" s="201"/>
      <c r="Q26" s="201">
        <v>7.2</v>
      </c>
      <c r="R26" s="201"/>
      <c r="S26" s="201">
        <v>56</v>
      </c>
      <c r="T26" s="201"/>
      <c r="U26" s="201">
        <v>7</v>
      </c>
      <c r="V26" s="201"/>
      <c r="W26" s="201">
        <v>14</v>
      </c>
      <c r="X26" s="201"/>
      <c r="Y26" s="201">
        <v>8.6</v>
      </c>
      <c r="Z26" s="201"/>
      <c r="AD26" s="28" t="s">
        <v>59</v>
      </c>
      <c r="AE26" s="28" t="s">
        <v>60</v>
      </c>
      <c r="AF26" s="28" t="s">
        <v>61</v>
      </c>
      <c r="AG26" s="28" t="s">
        <v>62</v>
      </c>
      <c r="AH26" s="28" t="s">
        <v>63</v>
      </c>
      <c r="AI26" s="28" t="s">
        <v>247</v>
      </c>
      <c r="AK26" s="13" t="s">
        <v>41</v>
      </c>
      <c r="AL26" s="30" t="s">
        <v>82</v>
      </c>
      <c r="AM26" s="30" t="s">
        <v>83</v>
      </c>
      <c r="AN26" s="13" t="s">
        <v>84</v>
      </c>
      <c r="AO26" s="30" t="s">
        <v>85</v>
      </c>
      <c r="AQ26" s="25"/>
      <c r="AR26" s="25"/>
      <c r="AS26" s="25"/>
      <c r="AY26" s="237"/>
      <c r="AZ26" s="238"/>
      <c r="BA26" s="239"/>
      <c r="BB26" s="166"/>
      <c r="BC26" s="179"/>
      <c r="BD26" s="180"/>
      <c r="BE26" s="180"/>
      <c r="BF26" s="180"/>
      <c r="BG26" s="180"/>
      <c r="BH26" s="180"/>
      <c r="BI26" s="180"/>
      <c r="BJ26" s="180"/>
      <c r="BK26" s="180"/>
      <c r="BL26" s="214"/>
      <c r="BM26" s="215"/>
      <c r="BN26" s="179"/>
      <c r="BO26" s="181"/>
      <c r="BP26" s="191"/>
      <c r="BQ26" s="296"/>
      <c r="BR26" s="297"/>
      <c r="BS26" s="197"/>
      <c r="BT26" s="154"/>
      <c r="BU26" s="154"/>
      <c r="BV26" s="154"/>
      <c r="BW26" s="154"/>
      <c r="CE26" s="200">
        <v>0.17</v>
      </c>
      <c r="CF26" s="200"/>
      <c r="CG26" s="200"/>
      <c r="CH26" s="200">
        <v>0.2</v>
      </c>
      <c r="CI26" s="200"/>
      <c r="CJ26" s="200"/>
      <c r="CK26" s="200">
        <v>2.2700000000000001E-2</v>
      </c>
      <c r="CL26" s="200"/>
      <c r="CM26" s="200"/>
      <c r="CN26" s="452"/>
      <c r="CO26" s="453"/>
      <c r="CP26" s="200">
        <v>0.47499999999999998</v>
      </c>
      <c r="CQ26" s="200"/>
      <c r="CR26" s="200"/>
      <c r="CS26" s="200">
        <v>0.51500000000000001</v>
      </c>
      <c r="CT26" s="200"/>
      <c r="CU26" s="200"/>
      <c r="CV26" s="200">
        <v>0.1772</v>
      </c>
      <c r="CW26" s="200"/>
      <c r="CX26" s="200"/>
      <c r="CY26" s="452"/>
      <c r="CZ26" s="453"/>
      <c r="DA26" s="200">
        <v>1.32</v>
      </c>
      <c r="DB26" s="200"/>
      <c r="DC26" s="200"/>
      <c r="DD26" s="200">
        <v>1.405</v>
      </c>
      <c r="DE26" s="200"/>
      <c r="DF26" s="200"/>
      <c r="DG26" s="200">
        <v>1.3680000000000001</v>
      </c>
      <c r="DH26" s="200"/>
      <c r="DI26" s="200"/>
      <c r="DJ26" s="452"/>
      <c r="DK26" s="453"/>
      <c r="DL26" s="5"/>
      <c r="DM26" s="6"/>
      <c r="DN26" s="6"/>
      <c r="DO26" s="6"/>
      <c r="DP26" s="6"/>
      <c r="DQ26" s="6"/>
      <c r="DR26" s="6"/>
      <c r="DS26" s="6"/>
      <c r="DT26" s="7"/>
      <c r="DU26" s="202"/>
      <c r="DV26" s="202"/>
      <c r="DW26" s="5"/>
      <c r="DX26" s="6"/>
      <c r="DY26" s="6"/>
      <c r="DZ26" s="6"/>
      <c r="EA26" s="6"/>
      <c r="EB26" s="7"/>
      <c r="EK26" s="200">
        <v>22</v>
      </c>
      <c r="EL26" s="200"/>
      <c r="EM26" s="200">
        <v>440</v>
      </c>
      <c r="EN26" s="200"/>
      <c r="EO26" s="200">
        <v>220</v>
      </c>
      <c r="EP26" s="200"/>
      <c r="EQ26" s="200">
        <v>6000</v>
      </c>
      <c r="ER26" s="200"/>
      <c r="ES26" s="200">
        <v>60</v>
      </c>
      <c r="ET26" s="200"/>
      <c r="EU26" s="200">
        <v>6.2</v>
      </c>
      <c r="EV26" s="200"/>
      <c r="EW26" s="200">
        <v>6.4</v>
      </c>
      <c r="EX26" s="200"/>
      <c r="EY26" s="200">
        <v>17</v>
      </c>
      <c r="EZ26" s="200"/>
      <c r="FA26" s="200">
        <v>4</v>
      </c>
      <c r="FB26" s="200"/>
      <c r="FC26" s="200">
        <v>4</v>
      </c>
      <c r="FD26" s="200"/>
      <c r="FE26" s="200">
        <v>8</v>
      </c>
      <c r="FF26" s="200"/>
      <c r="FG26" s="200">
        <v>8</v>
      </c>
      <c r="FH26" s="200"/>
      <c r="FI26" s="200">
        <v>4</v>
      </c>
      <c r="FJ26" s="200"/>
      <c r="JS26" s="200">
        <v>22</v>
      </c>
      <c r="JT26" s="200"/>
      <c r="JU26" s="200">
        <v>220</v>
      </c>
      <c r="JV26" s="200"/>
      <c r="JW26" s="200">
        <v>440</v>
      </c>
      <c r="JX26" s="200"/>
      <c r="JY26" s="200">
        <v>3000</v>
      </c>
      <c r="JZ26" s="200"/>
      <c r="KA26" s="200">
        <v>2</v>
      </c>
      <c r="KB26" s="200"/>
      <c r="KC26" s="200">
        <v>0.75</v>
      </c>
      <c r="KD26" s="200"/>
      <c r="KE26" s="200">
        <v>40</v>
      </c>
      <c r="KF26" s="200"/>
      <c r="KG26" s="200">
        <v>3.6</v>
      </c>
      <c r="KH26" s="200"/>
      <c r="KI26" s="200">
        <v>3.8</v>
      </c>
      <c r="KJ26" s="200"/>
      <c r="KK26" s="200">
        <v>48</v>
      </c>
      <c r="KL26" s="200"/>
      <c r="KM26" s="200">
        <v>8</v>
      </c>
      <c r="KN26" s="200"/>
      <c r="KO26" s="200">
        <v>24</v>
      </c>
      <c r="KP26" s="200"/>
    </row>
    <row r="27" spans="5:302" ht="48" customHeight="1" x14ac:dyDescent="0.25">
      <c r="E27" s="201">
        <v>23</v>
      </c>
      <c r="F27" s="201"/>
      <c r="G27" s="201">
        <v>540</v>
      </c>
      <c r="H27" s="201"/>
      <c r="I27" s="201">
        <v>6</v>
      </c>
      <c r="J27" s="201"/>
      <c r="K27" s="201">
        <v>933</v>
      </c>
      <c r="L27" s="201"/>
      <c r="M27" s="201">
        <v>0.61</v>
      </c>
      <c r="N27" s="201"/>
      <c r="O27" s="201">
        <v>58</v>
      </c>
      <c r="P27" s="201"/>
      <c r="Q27" s="201">
        <v>8.4</v>
      </c>
      <c r="R27" s="201"/>
      <c r="S27" s="201">
        <v>72</v>
      </c>
      <c r="T27" s="201"/>
      <c r="U27" s="201">
        <v>6</v>
      </c>
      <c r="V27" s="201"/>
      <c r="W27" s="201">
        <v>12</v>
      </c>
      <c r="X27" s="201"/>
      <c r="Y27" s="201">
        <v>10</v>
      </c>
      <c r="Z27" s="201"/>
      <c r="AD27" s="28" t="s">
        <v>65</v>
      </c>
      <c r="AE27" s="28" t="s">
        <v>66</v>
      </c>
      <c r="AF27" s="28" t="s">
        <v>67</v>
      </c>
      <c r="AG27" s="28" t="s">
        <v>68</v>
      </c>
      <c r="AH27" s="28" t="s">
        <v>69</v>
      </c>
      <c r="AI27" s="28" t="s">
        <v>70</v>
      </c>
      <c r="AK27" s="13" t="s">
        <v>86</v>
      </c>
      <c r="AL27" s="13" t="s">
        <v>87</v>
      </c>
      <c r="AM27" s="13" t="s">
        <v>88</v>
      </c>
      <c r="AN27" s="13" t="s">
        <v>89</v>
      </c>
      <c r="AO27" s="31" t="s">
        <v>90</v>
      </c>
      <c r="CE27" s="200">
        <v>0.18</v>
      </c>
      <c r="CF27" s="200"/>
      <c r="CG27" s="200"/>
      <c r="CH27" s="200">
        <v>0.21</v>
      </c>
      <c r="CI27" s="200"/>
      <c r="CJ27" s="200"/>
      <c r="CK27" s="200">
        <v>2.5499999999999998E-2</v>
      </c>
      <c r="CL27" s="200"/>
      <c r="CM27" s="200"/>
      <c r="CN27" s="452"/>
      <c r="CO27" s="453"/>
      <c r="CP27" s="200">
        <v>0.5</v>
      </c>
      <c r="CQ27" s="200"/>
      <c r="CR27" s="200"/>
      <c r="CS27" s="200">
        <v>0.54500000000000004</v>
      </c>
      <c r="CT27" s="200"/>
      <c r="CU27" s="200"/>
      <c r="CV27" s="200">
        <v>0.1963</v>
      </c>
      <c r="CW27" s="200"/>
      <c r="CX27" s="200"/>
      <c r="CY27" s="452"/>
      <c r="CZ27" s="453"/>
      <c r="DA27" s="200">
        <v>1.4</v>
      </c>
      <c r="DB27" s="200"/>
      <c r="DC27" s="200"/>
      <c r="DD27" s="200">
        <v>1.4850000000000001</v>
      </c>
      <c r="DE27" s="200"/>
      <c r="DF27" s="200"/>
      <c r="DG27" s="200">
        <v>1.5389999999999999</v>
      </c>
      <c r="DH27" s="200"/>
      <c r="DI27" s="200"/>
      <c r="DJ27" s="452"/>
      <c r="DK27" s="453"/>
      <c r="DL27" s="5"/>
      <c r="DM27" s="6"/>
      <c r="DN27" s="6"/>
      <c r="DO27" s="6"/>
      <c r="DP27" s="6"/>
      <c r="DQ27" s="6"/>
      <c r="DR27" s="6"/>
      <c r="DS27" s="6"/>
      <c r="DT27" s="7"/>
      <c r="DU27" s="202"/>
      <c r="DV27" s="202"/>
      <c r="DW27" s="5"/>
      <c r="DX27" s="6"/>
      <c r="DY27" s="6"/>
      <c r="DZ27" s="6"/>
      <c r="EA27" s="6"/>
      <c r="EB27" s="7"/>
      <c r="EK27" s="200">
        <v>23</v>
      </c>
      <c r="EL27" s="200"/>
      <c r="EM27" s="200">
        <v>460</v>
      </c>
      <c r="EN27" s="200"/>
      <c r="EO27" s="200">
        <v>220</v>
      </c>
      <c r="EP27" s="200"/>
      <c r="EQ27" s="200">
        <v>6500</v>
      </c>
      <c r="ER27" s="200"/>
      <c r="ES27" s="200">
        <v>61</v>
      </c>
      <c r="ET27" s="200"/>
      <c r="EU27" s="200">
        <v>6.4</v>
      </c>
      <c r="EV27" s="200"/>
      <c r="EW27" s="200">
        <v>6.6</v>
      </c>
      <c r="EX27" s="200"/>
      <c r="EY27" s="200">
        <v>13</v>
      </c>
      <c r="EZ27" s="200"/>
      <c r="FA27" s="200">
        <v>2</v>
      </c>
      <c r="FB27" s="200"/>
      <c r="FC27" s="200">
        <v>2</v>
      </c>
      <c r="FD27" s="200"/>
      <c r="FE27" s="200">
        <v>4</v>
      </c>
      <c r="FF27" s="200"/>
      <c r="FG27" s="200">
        <v>4</v>
      </c>
      <c r="FH27" s="200"/>
      <c r="FI27" s="200">
        <v>6</v>
      </c>
      <c r="FJ27" s="200"/>
      <c r="JS27" s="200">
        <v>23</v>
      </c>
      <c r="JT27" s="200"/>
      <c r="JU27" s="200">
        <v>127</v>
      </c>
      <c r="JV27" s="200"/>
      <c r="JW27" s="200">
        <v>460</v>
      </c>
      <c r="JX27" s="200"/>
      <c r="JY27" s="200">
        <v>3000</v>
      </c>
      <c r="JZ27" s="200"/>
      <c r="KA27" s="200">
        <v>2</v>
      </c>
      <c r="KB27" s="200"/>
      <c r="KC27" s="200">
        <v>0.6</v>
      </c>
      <c r="KD27" s="200"/>
      <c r="KE27" s="200">
        <v>41</v>
      </c>
      <c r="KF27" s="200"/>
      <c r="KG27" s="200">
        <v>3.8</v>
      </c>
      <c r="KH27" s="200"/>
      <c r="KI27" s="200">
        <v>4</v>
      </c>
      <c r="KJ27" s="200"/>
      <c r="KK27" s="200">
        <v>54</v>
      </c>
      <c r="KL27" s="200"/>
      <c r="KM27" s="200">
        <v>9</v>
      </c>
      <c r="KN27" s="200"/>
      <c r="KO27" s="200">
        <v>27</v>
      </c>
      <c r="KP27" s="200"/>
    </row>
    <row r="28" spans="5:302" ht="48" customHeight="1" x14ac:dyDescent="0.25">
      <c r="E28" s="201">
        <v>24</v>
      </c>
      <c r="F28" s="201"/>
      <c r="G28" s="201">
        <v>570</v>
      </c>
      <c r="H28" s="201"/>
      <c r="I28" s="201">
        <v>8</v>
      </c>
      <c r="J28" s="201"/>
      <c r="K28" s="201">
        <v>700</v>
      </c>
      <c r="L28" s="201"/>
      <c r="M28" s="201">
        <v>0.63</v>
      </c>
      <c r="N28" s="201"/>
      <c r="O28" s="201">
        <v>57</v>
      </c>
      <c r="P28" s="201"/>
      <c r="Q28" s="201">
        <v>9.5</v>
      </c>
      <c r="R28" s="201"/>
      <c r="S28" s="201">
        <v>96</v>
      </c>
      <c r="T28" s="201"/>
      <c r="U28" s="201">
        <v>6</v>
      </c>
      <c r="V28" s="201"/>
      <c r="W28" s="201">
        <v>12</v>
      </c>
      <c r="X28" s="201"/>
      <c r="Y28" s="201">
        <v>11.4</v>
      </c>
      <c r="Z28" s="201"/>
      <c r="AD28" s="28" t="s">
        <v>71</v>
      </c>
      <c r="AE28" s="28" t="s">
        <v>72</v>
      </c>
      <c r="AF28" s="28" t="s">
        <v>73</v>
      </c>
      <c r="AG28" s="28" t="s">
        <v>74</v>
      </c>
      <c r="AH28" s="28" t="s">
        <v>75</v>
      </c>
      <c r="AI28" s="28" t="s">
        <v>64</v>
      </c>
      <c r="AK28" s="13" t="s">
        <v>91</v>
      </c>
      <c r="AL28" s="13" t="s">
        <v>92</v>
      </c>
      <c r="AM28" s="13" t="s">
        <v>93</v>
      </c>
      <c r="AN28" s="13" t="s">
        <v>94</v>
      </c>
      <c r="AO28" s="31"/>
      <c r="AQ28" s="13" t="s">
        <v>84</v>
      </c>
      <c r="CE28" s="200">
        <v>0.19</v>
      </c>
      <c r="CF28" s="200"/>
      <c r="CG28" s="200"/>
      <c r="CH28" s="200">
        <v>0.22</v>
      </c>
      <c r="CI28" s="200"/>
      <c r="CJ28" s="200"/>
      <c r="CK28" s="200">
        <v>0.28399999999999997</v>
      </c>
      <c r="CL28" s="200"/>
      <c r="CM28" s="200"/>
      <c r="CN28" s="452"/>
      <c r="CO28" s="453"/>
      <c r="CP28" s="200">
        <v>0.53</v>
      </c>
      <c r="CQ28" s="200"/>
      <c r="CR28" s="200"/>
      <c r="CS28" s="200">
        <v>0.58499999999999996</v>
      </c>
      <c r="CT28" s="200"/>
      <c r="CU28" s="200"/>
      <c r="CV28" s="200">
        <v>0.221</v>
      </c>
      <c r="CW28" s="200"/>
      <c r="CX28" s="200"/>
      <c r="CY28" s="452"/>
      <c r="CZ28" s="453"/>
      <c r="DA28" s="200">
        <v>1.5</v>
      </c>
      <c r="DB28" s="200"/>
      <c r="DC28" s="200"/>
      <c r="DD28" s="200">
        <v>1.585</v>
      </c>
      <c r="DE28" s="200"/>
      <c r="DF28" s="200"/>
      <c r="DG28" s="200">
        <v>1.7669999999999999</v>
      </c>
      <c r="DH28" s="200"/>
      <c r="DI28" s="200"/>
      <c r="DJ28" s="452"/>
      <c r="DK28" s="453"/>
      <c r="DL28" s="5"/>
      <c r="DM28" s="6"/>
      <c r="DN28" s="6"/>
      <c r="DO28" s="6"/>
      <c r="DP28" s="6"/>
      <c r="DQ28" s="6"/>
      <c r="DR28" s="6"/>
      <c r="DS28" s="6"/>
      <c r="DT28" s="7"/>
      <c r="DU28" s="202"/>
      <c r="DV28" s="202"/>
      <c r="DW28" s="5"/>
      <c r="DX28" s="6"/>
      <c r="DY28" s="6"/>
      <c r="DZ28" s="6"/>
      <c r="EA28" s="6"/>
      <c r="EB28" s="7"/>
      <c r="EK28" s="200">
        <v>24</v>
      </c>
      <c r="EL28" s="200"/>
      <c r="EM28" s="200">
        <v>480</v>
      </c>
      <c r="EN28" s="200"/>
      <c r="EO28" s="200">
        <v>220</v>
      </c>
      <c r="EP28" s="200"/>
      <c r="EQ28" s="200">
        <v>7000</v>
      </c>
      <c r="ER28" s="200"/>
      <c r="ES28" s="200">
        <v>62</v>
      </c>
      <c r="ET28" s="200"/>
      <c r="EU28" s="200">
        <v>6.6</v>
      </c>
      <c r="EV28" s="200"/>
      <c r="EW28" s="200">
        <v>6.8</v>
      </c>
      <c r="EX28" s="200"/>
      <c r="EY28" s="200">
        <v>19</v>
      </c>
      <c r="EZ28" s="200"/>
      <c r="FA28" s="200">
        <v>3</v>
      </c>
      <c r="FB28" s="200"/>
      <c r="FC28" s="200">
        <v>3</v>
      </c>
      <c r="FD28" s="200"/>
      <c r="FE28" s="200">
        <v>6</v>
      </c>
      <c r="FF28" s="200"/>
      <c r="FG28" s="200">
        <v>6</v>
      </c>
      <c r="FH28" s="200"/>
      <c r="FI28" s="200">
        <v>6</v>
      </c>
      <c r="FJ28" s="200"/>
      <c r="JS28" s="200">
        <v>24</v>
      </c>
      <c r="JT28" s="200"/>
      <c r="JU28" s="200">
        <v>220</v>
      </c>
      <c r="JV28" s="200"/>
      <c r="JW28" s="200">
        <v>480</v>
      </c>
      <c r="JX28" s="200"/>
      <c r="JY28" s="200">
        <v>3000</v>
      </c>
      <c r="JZ28" s="200"/>
      <c r="KA28" s="200">
        <v>2</v>
      </c>
      <c r="KB28" s="200"/>
      <c r="KC28" s="200">
        <v>0.62</v>
      </c>
      <c r="KD28" s="200"/>
      <c r="KE28" s="200">
        <v>44</v>
      </c>
      <c r="KF28" s="200"/>
      <c r="KG28" s="200">
        <v>4</v>
      </c>
      <c r="KH28" s="200"/>
      <c r="KI28" s="200">
        <v>4.2</v>
      </c>
      <c r="KJ28" s="200"/>
      <c r="KK28" s="200">
        <v>60</v>
      </c>
      <c r="KL28" s="200"/>
      <c r="KM28" s="200">
        <v>10</v>
      </c>
      <c r="KN28" s="200"/>
      <c r="KO28" s="200">
        <v>30</v>
      </c>
      <c r="KP28" s="200"/>
    </row>
    <row r="29" spans="5:302" ht="48" customHeight="1" x14ac:dyDescent="0.25">
      <c r="E29" s="201">
        <v>25</v>
      </c>
      <c r="F29" s="201"/>
      <c r="G29" s="201">
        <v>600</v>
      </c>
      <c r="H29" s="201"/>
      <c r="I29" s="201">
        <v>2</v>
      </c>
      <c r="J29" s="201"/>
      <c r="K29" s="201">
        <v>2850</v>
      </c>
      <c r="L29" s="201"/>
      <c r="M29" s="201">
        <v>0.65</v>
      </c>
      <c r="N29" s="201"/>
      <c r="O29" s="201">
        <v>56</v>
      </c>
      <c r="P29" s="201"/>
      <c r="Q29" s="201">
        <v>5.5</v>
      </c>
      <c r="R29" s="201"/>
      <c r="S29" s="201">
        <v>36</v>
      </c>
      <c r="T29" s="201"/>
      <c r="U29" s="201">
        <v>9</v>
      </c>
      <c r="V29" s="201"/>
      <c r="W29" s="201">
        <v>18</v>
      </c>
      <c r="X29" s="201"/>
      <c r="Y29" s="201">
        <v>6.6</v>
      </c>
      <c r="Z29" s="201"/>
      <c r="AK29" s="32" t="s">
        <v>96</v>
      </c>
      <c r="AL29" s="32" t="s">
        <v>97</v>
      </c>
      <c r="AM29" s="32" t="s">
        <v>98</v>
      </c>
      <c r="AN29" s="433" t="s">
        <v>95</v>
      </c>
      <c r="AO29" s="434"/>
      <c r="AS29" s="29"/>
      <c r="CE29" s="200">
        <v>0.2</v>
      </c>
      <c r="CF29" s="200"/>
      <c r="CG29" s="200"/>
      <c r="CH29" s="200">
        <v>0.23</v>
      </c>
      <c r="CI29" s="200"/>
      <c r="CJ29" s="200"/>
      <c r="CK29" s="200">
        <v>3.1399999999999997E-2</v>
      </c>
      <c r="CL29" s="200"/>
      <c r="CM29" s="200"/>
      <c r="CN29" s="452"/>
      <c r="CO29" s="453"/>
      <c r="CP29" s="200">
        <v>0.56000000000000005</v>
      </c>
      <c r="CQ29" s="200"/>
      <c r="CR29" s="200"/>
      <c r="CS29" s="200">
        <v>0.61499999999999999</v>
      </c>
      <c r="CT29" s="200"/>
      <c r="CU29" s="200"/>
      <c r="CV29" s="200">
        <v>0.246</v>
      </c>
      <c r="CW29" s="200"/>
      <c r="CX29" s="200"/>
      <c r="CY29" s="452"/>
      <c r="CZ29" s="453"/>
      <c r="DA29" s="200">
        <v>1.6</v>
      </c>
      <c r="DB29" s="200"/>
      <c r="DC29" s="200"/>
      <c r="DD29" s="200">
        <v>1.6850000000000001</v>
      </c>
      <c r="DE29" s="200"/>
      <c r="DF29" s="200"/>
      <c r="DG29" s="200">
        <v>2.0110000000000001</v>
      </c>
      <c r="DH29" s="200"/>
      <c r="DI29" s="200"/>
      <c r="DJ29" s="452"/>
      <c r="DK29" s="453"/>
      <c r="DL29" s="5"/>
      <c r="DM29" s="6"/>
      <c r="DN29" s="6"/>
      <c r="DO29" s="6"/>
      <c r="DP29" s="6"/>
      <c r="DQ29" s="6"/>
      <c r="DR29" s="6"/>
      <c r="DS29" s="6"/>
      <c r="DT29" s="7"/>
      <c r="DU29" s="202"/>
      <c r="DV29" s="202"/>
      <c r="DW29" s="5"/>
      <c r="DX29" s="6"/>
      <c r="DY29" s="6"/>
      <c r="DZ29" s="6"/>
      <c r="EA29" s="6"/>
      <c r="EB29" s="7"/>
      <c r="EK29" s="200">
        <v>25</v>
      </c>
      <c r="EL29" s="200"/>
      <c r="EM29" s="200">
        <v>500</v>
      </c>
      <c r="EN29" s="200"/>
      <c r="EO29" s="200">
        <v>220</v>
      </c>
      <c r="EP29" s="200"/>
      <c r="EQ29" s="200">
        <v>7500</v>
      </c>
      <c r="ER29" s="200"/>
      <c r="ES29" s="200">
        <v>52</v>
      </c>
      <c r="ET29" s="200"/>
      <c r="EU29" s="200">
        <v>6.8</v>
      </c>
      <c r="EV29" s="200"/>
      <c r="EW29" s="200">
        <v>7</v>
      </c>
      <c r="EX29" s="200"/>
      <c r="EY29" s="200">
        <v>25</v>
      </c>
      <c r="EZ29" s="200"/>
      <c r="FA29" s="200">
        <v>6</v>
      </c>
      <c r="FB29" s="200"/>
      <c r="FC29" s="200">
        <v>2</v>
      </c>
      <c r="FD29" s="200"/>
      <c r="FE29" s="200">
        <v>8</v>
      </c>
      <c r="FF29" s="200"/>
      <c r="FG29" s="200">
        <v>8</v>
      </c>
      <c r="FH29" s="200"/>
      <c r="FI29" s="200">
        <v>6</v>
      </c>
      <c r="FJ29" s="200"/>
      <c r="JS29" s="200">
        <v>25</v>
      </c>
      <c r="JT29" s="200"/>
      <c r="JU29" s="200">
        <v>127</v>
      </c>
      <c r="JV29" s="200"/>
      <c r="JW29" s="200">
        <v>500</v>
      </c>
      <c r="JX29" s="200"/>
      <c r="JY29" s="200">
        <v>3000</v>
      </c>
      <c r="JZ29" s="200"/>
      <c r="KA29" s="200">
        <v>2</v>
      </c>
      <c r="KB29" s="200"/>
      <c r="KC29" s="200">
        <v>0.64</v>
      </c>
      <c r="KD29" s="200"/>
      <c r="KE29" s="200">
        <v>46</v>
      </c>
      <c r="KF29" s="200"/>
      <c r="KG29" s="200">
        <v>4.2</v>
      </c>
      <c r="KH29" s="200"/>
      <c r="KI29" s="200">
        <v>4.4000000000000004</v>
      </c>
      <c r="KJ29" s="200"/>
      <c r="KK29" s="200">
        <v>66</v>
      </c>
      <c r="KL29" s="200"/>
      <c r="KM29" s="200">
        <v>11</v>
      </c>
      <c r="KN29" s="200"/>
      <c r="KO29" s="200">
        <v>33</v>
      </c>
      <c r="KP29" s="200"/>
    </row>
    <row r="30" spans="5:302" ht="48" customHeight="1" x14ac:dyDescent="0.25">
      <c r="E30" s="201">
        <v>26</v>
      </c>
      <c r="F30" s="201"/>
      <c r="G30" s="201">
        <v>630</v>
      </c>
      <c r="H30" s="201"/>
      <c r="I30" s="201">
        <v>4</v>
      </c>
      <c r="J30" s="201"/>
      <c r="K30" s="201">
        <v>1440</v>
      </c>
      <c r="L30" s="201"/>
      <c r="M30" s="201">
        <v>0.67</v>
      </c>
      <c r="N30" s="201"/>
      <c r="O30" s="201">
        <v>55</v>
      </c>
      <c r="P30" s="201"/>
      <c r="Q30" s="201">
        <v>7.9</v>
      </c>
      <c r="R30" s="201"/>
      <c r="S30" s="201">
        <v>64</v>
      </c>
      <c r="T30" s="201"/>
      <c r="U30" s="201">
        <v>8</v>
      </c>
      <c r="V30" s="201"/>
      <c r="W30" s="201">
        <v>16</v>
      </c>
      <c r="X30" s="201"/>
      <c r="Y30" s="201">
        <v>9.5</v>
      </c>
      <c r="Z30" s="201"/>
      <c r="AD30" s="16"/>
      <c r="AE30" s="17"/>
      <c r="AF30" s="18"/>
      <c r="CE30" s="200">
        <v>0.21199999999999999</v>
      </c>
      <c r="CF30" s="200"/>
      <c r="CG30" s="200"/>
      <c r="CH30" s="200">
        <v>0.24199999999999999</v>
      </c>
      <c r="CI30" s="200"/>
      <c r="CJ30" s="200"/>
      <c r="CK30" s="200">
        <v>3.5299999999999998E-2</v>
      </c>
      <c r="CL30" s="200"/>
      <c r="CM30" s="200"/>
      <c r="CN30" s="452"/>
      <c r="CO30" s="453"/>
      <c r="CP30" s="200">
        <v>0.6</v>
      </c>
      <c r="CQ30" s="200"/>
      <c r="CR30" s="200"/>
      <c r="CS30" s="200">
        <v>0.65500000000000003</v>
      </c>
      <c r="CT30" s="200"/>
      <c r="CU30" s="200"/>
      <c r="CV30" s="200">
        <v>0.28299999999999997</v>
      </c>
      <c r="CW30" s="200"/>
      <c r="CX30" s="200"/>
      <c r="CY30" s="452"/>
      <c r="CZ30" s="453"/>
      <c r="DA30" s="200">
        <v>1.7</v>
      </c>
      <c r="DB30" s="200"/>
      <c r="DC30" s="200"/>
      <c r="DD30" s="200">
        <v>1.7849999999999999</v>
      </c>
      <c r="DE30" s="200"/>
      <c r="DF30" s="200"/>
      <c r="DG30" s="200">
        <v>2.27</v>
      </c>
      <c r="DH30" s="200"/>
      <c r="DI30" s="200"/>
      <c r="DJ30" s="452"/>
      <c r="DK30" s="453"/>
      <c r="DL30" s="5"/>
      <c r="DM30" s="6"/>
      <c r="DN30" s="6"/>
      <c r="DO30" s="6"/>
      <c r="DP30" s="6"/>
      <c r="DQ30" s="6"/>
      <c r="DR30" s="6"/>
      <c r="DS30" s="6"/>
      <c r="DT30" s="7"/>
      <c r="DU30" s="202"/>
      <c r="DV30" s="202"/>
      <c r="DW30" s="5"/>
      <c r="DX30" s="6"/>
      <c r="DY30" s="6"/>
      <c r="DZ30" s="6"/>
      <c r="EA30" s="6"/>
      <c r="EB30" s="7"/>
      <c r="EK30" s="200">
        <v>26</v>
      </c>
      <c r="EL30" s="200"/>
      <c r="EM30" s="200">
        <v>520</v>
      </c>
      <c r="EN30" s="200"/>
      <c r="EO30" s="200">
        <v>220</v>
      </c>
      <c r="EP30" s="200"/>
      <c r="EQ30" s="200">
        <v>8000</v>
      </c>
      <c r="ER30" s="200"/>
      <c r="ES30" s="200">
        <v>54</v>
      </c>
      <c r="ET30" s="200"/>
      <c r="EU30" s="200">
        <v>7</v>
      </c>
      <c r="EV30" s="200"/>
      <c r="EW30" s="200">
        <v>7.2</v>
      </c>
      <c r="EX30" s="200"/>
      <c r="EY30" s="200">
        <v>9</v>
      </c>
      <c r="EZ30" s="200"/>
      <c r="FA30" s="200">
        <v>1</v>
      </c>
      <c r="FB30" s="200"/>
      <c r="FC30" s="200">
        <v>1</v>
      </c>
      <c r="FD30" s="200"/>
      <c r="FE30" s="200">
        <v>2</v>
      </c>
      <c r="FF30" s="200"/>
      <c r="FG30" s="200">
        <v>2</v>
      </c>
      <c r="FH30" s="200"/>
      <c r="FI30" s="200">
        <v>8</v>
      </c>
      <c r="FJ30" s="200"/>
      <c r="JS30" s="200">
        <v>26</v>
      </c>
      <c r="JT30" s="200"/>
      <c r="JU30" s="200">
        <v>220</v>
      </c>
      <c r="JV30" s="200"/>
      <c r="JW30" s="200">
        <v>520</v>
      </c>
      <c r="JX30" s="200"/>
      <c r="JY30" s="200">
        <v>3000</v>
      </c>
      <c r="JZ30" s="200"/>
      <c r="KA30" s="200">
        <v>2</v>
      </c>
      <c r="KB30" s="200"/>
      <c r="KC30" s="200">
        <v>0.66</v>
      </c>
      <c r="KD30" s="200"/>
      <c r="KE30" s="200">
        <v>48</v>
      </c>
      <c r="KF30" s="200"/>
      <c r="KG30" s="200">
        <v>4.4000000000000004</v>
      </c>
      <c r="KH30" s="200"/>
      <c r="KI30" s="200">
        <v>4.5999999999999996</v>
      </c>
      <c r="KJ30" s="200"/>
      <c r="KK30" s="200">
        <v>72</v>
      </c>
      <c r="KL30" s="200"/>
      <c r="KM30" s="200">
        <v>12</v>
      </c>
      <c r="KN30" s="200"/>
      <c r="KO30" s="200">
        <v>36</v>
      </c>
      <c r="KP30" s="200"/>
    </row>
    <row r="31" spans="5:302" ht="48" customHeight="1" x14ac:dyDescent="0.25">
      <c r="E31" s="201">
        <v>27</v>
      </c>
      <c r="F31" s="201"/>
      <c r="G31" s="201">
        <v>660</v>
      </c>
      <c r="H31" s="201"/>
      <c r="I31" s="201">
        <v>6</v>
      </c>
      <c r="J31" s="201"/>
      <c r="K31" s="201">
        <v>950</v>
      </c>
      <c r="L31" s="201"/>
      <c r="M31" s="201">
        <v>0.69</v>
      </c>
      <c r="N31" s="201"/>
      <c r="O31" s="201">
        <v>56</v>
      </c>
      <c r="P31" s="201"/>
      <c r="Q31" s="201">
        <v>9.1</v>
      </c>
      <c r="R31" s="201"/>
      <c r="S31" s="201">
        <v>84</v>
      </c>
      <c r="T31" s="201"/>
      <c r="U31" s="201">
        <v>7</v>
      </c>
      <c r="V31" s="201"/>
      <c r="W31" s="201">
        <v>14</v>
      </c>
      <c r="X31" s="201"/>
      <c r="Y31" s="201">
        <v>10.9</v>
      </c>
      <c r="Z31" s="201"/>
      <c r="AD31" s="19"/>
      <c r="AE31" s="20"/>
      <c r="AF31" s="21"/>
      <c r="AH31" s="45" t="s">
        <v>45</v>
      </c>
      <c r="AI31" s="156"/>
      <c r="AJ31" s="156"/>
      <c r="AK31" s="156"/>
      <c r="AL31" s="156"/>
      <c r="AM31" s="156"/>
      <c r="CE31" s="200">
        <v>0.224</v>
      </c>
      <c r="CF31" s="200"/>
      <c r="CG31" s="200"/>
      <c r="CH31" s="200">
        <v>0.25900000000000001</v>
      </c>
      <c r="CI31" s="200"/>
      <c r="CJ31" s="200"/>
      <c r="CK31" s="200">
        <v>3.9399999999999998E-2</v>
      </c>
      <c r="CL31" s="200"/>
      <c r="CM31" s="200"/>
      <c r="CN31" s="452"/>
      <c r="CO31" s="453"/>
      <c r="CP31" s="200">
        <v>0.63</v>
      </c>
      <c r="CQ31" s="200"/>
      <c r="CR31" s="200"/>
      <c r="CS31" s="200">
        <v>0.69</v>
      </c>
      <c r="CT31" s="200"/>
      <c r="CU31" s="200"/>
      <c r="CV31" s="200">
        <v>0.312</v>
      </c>
      <c r="CW31" s="200"/>
      <c r="CX31" s="200"/>
      <c r="CY31" s="452"/>
      <c r="CZ31" s="453"/>
      <c r="DA31" s="200">
        <v>1.8</v>
      </c>
      <c r="DB31" s="200"/>
      <c r="DC31" s="200"/>
      <c r="DD31" s="200">
        <v>1.895</v>
      </c>
      <c r="DE31" s="200"/>
      <c r="DF31" s="200"/>
      <c r="DG31" s="200">
        <v>2.54</v>
      </c>
      <c r="DH31" s="200"/>
      <c r="DI31" s="200"/>
      <c r="DJ31" s="452"/>
      <c r="DK31" s="453"/>
      <c r="DL31" s="5"/>
      <c r="DM31" s="6"/>
      <c r="DN31" s="6"/>
      <c r="DO31" s="6"/>
      <c r="DP31" s="6"/>
      <c r="DQ31" s="6"/>
      <c r="DR31" s="6"/>
      <c r="DS31" s="6"/>
      <c r="DT31" s="7"/>
      <c r="DU31" s="202"/>
      <c r="DV31" s="202"/>
      <c r="DW31" s="5"/>
      <c r="DX31" s="6"/>
      <c r="DY31" s="6"/>
      <c r="DZ31" s="6"/>
      <c r="EA31" s="6"/>
      <c r="EB31" s="7"/>
      <c r="EK31" s="200">
        <v>27</v>
      </c>
      <c r="EL31" s="200"/>
      <c r="EM31" s="200">
        <v>540</v>
      </c>
      <c r="EN31" s="200"/>
      <c r="EO31" s="200">
        <v>220</v>
      </c>
      <c r="EP31" s="200"/>
      <c r="EQ31" s="200">
        <v>8500</v>
      </c>
      <c r="ER31" s="200"/>
      <c r="ES31" s="200">
        <v>56</v>
      </c>
      <c r="ET31" s="200"/>
      <c r="EU31" s="200">
        <v>6.4</v>
      </c>
      <c r="EV31" s="200"/>
      <c r="EW31" s="200">
        <v>6.6</v>
      </c>
      <c r="EX31" s="200"/>
      <c r="EY31" s="200">
        <v>17</v>
      </c>
      <c r="EZ31" s="200"/>
      <c r="FA31" s="200">
        <v>2</v>
      </c>
      <c r="FB31" s="200"/>
      <c r="FC31" s="200">
        <v>2</v>
      </c>
      <c r="FD31" s="200"/>
      <c r="FE31" s="200">
        <v>4</v>
      </c>
      <c r="FF31" s="200"/>
      <c r="FG31" s="200">
        <v>4</v>
      </c>
      <c r="FH31" s="200"/>
      <c r="FI31" s="200">
        <v>8</v>
      </c>
      <c r="FJ31" s="200"/>
      <c r="JS31" s="200">
        <v>27</v>
      </c>
      <c r="JT31" s="200"/>
      <c r="JU31" s="200">
        <v>127</v>
      </c>
      <c r="JV31" s="200"/>
      <c r="JW31" s="200">
        <v>540</v>
      </c>
      <c r="JX31" s="200"/>
      <c r="JY31" s="200">
        <v>3000</v>
      </c>
      <c r="JZ31" s="200"/>
      <c r="KA31" s="200">
        <v>2</v>
      </c>
      <c r="KB31" s="200"/>
      <c r="KC31" s="200">
        <v>0.68</v>
      </c>
      <c r="KD31" s="200"/>
      <c r="KE31" s="200">
        <v>50</v>
      </c>
      <c r="KF31" s="200"/>
      <c r="KG31" s="200">
        <v>4.5999999999999996</v>
      </c>
      <c r="KH31" s="200"/>
      <c r="KI31" s="200">
        <v>4.8</v>
      </c>
      <c r="KJ31" s="200"/>
      <c r="KK31" s="200">
        <v>78</v>
      </c>
      <c r="KL31" s="200"/>
      <c r="KM31" s="200">
        <v>13</v>
      </c>
      <c r="KN31" s="200"/>
      <c r="KO31" s="200">
        <v>39</v>
      </c>
      <c r="KP31" s="200"/>
    </row>
    <row r="32" spans="5:302" ht="48" customHeight="1" x14ac:dyDescent="0.25">
      <c r="E32" s="201">
        <v>28</v>
      </c>
      <c r="F32" s="201"/>
      <c r="G32" s="201">
        <v>690</v>
      </c>
      <c r="H32" s="201"/>
      <c r="I32" s="201">
        <v>8</v>
      </c>
      <c r="J32" s="201"/>
      <c r="K32" s="201">
        <v>720</v>
      </c>
      <c r="L32" s="201"/>
      <c r="M32" s="201">
        <v>0.5</v>
      </c>
      <c r="N32" s="201"/>
      <c r="O32" s="201">
        <v>57</v>
      </c>
      <c r="P32" s="201"/>
      <c r="Q32" s="201">
        <v>9.9</v>
      </c>
      <c r="R32" s="201"/>
      <c r="S32" s="201">
        <v>112</v>
      </c>
      <c r="T32" s="201"/>
      <c r="U32" s="201">
        <v>7</v>
      </c>
      <c r="V32" s="201"/>
      <c r="W32" s="201">
        <v>14</v>
      </c>
      <c r="X32" s="201"/>
      <c r="Y32" s="201">
        <v>11.9</v>
      </c>
      <c r="Z32" s="201"/>
      <c r="AD32" s="22"/>
      <c r="AE32" s="23"/>
      <c r="AF32" s="24"/>
      <c r="CE32" s="200">
        <v>0.23599999999999999</v>
      </c>
      <c r="CF32" s="200"/>
      <c r="CG32" s="200"/>
      <c r="CH32" s="200">
        <v>0.27100000000000002</v>
      </c>
      <c r="CI32" s="200"/>
      <c r="CJ32" s="200"/>
      <c r="CK32" s="200">
        <v>4.3700000000000003E-2</v>
      </c>
      <c r="CL32" s="200"/>
      <c r="CM32" s="200"/>
      <c r="CN32" s="452"/>
      <c r="CO32" s="453"/>
      <c r="CP32" s="200">
        <v>0.67</v>
      </c>
      <c r="CQ32" s="200"/>
      <c r="CR32" s="200"/>
      <c r="CS32" s="200">
        <v>0.73</v>
      </c>
      <c r="CT32" s="200"/>
      <c r="CU32" s="200"/>
      <c r="CV32" s="200">
        <v>0.35299999999999998</v>
      </c>
      <c r="CW32" s="200"/>
      <c r="CX32" s="200"/>
      <c r="CY32" s="452"/>
      <c r="CZ32" s="453"/>
      <c r="DA32" s="200">
        <v>1.9</v>
      </c>
      <c r="DB32" s="200"/>
      <c r="DC32" s="200"/>
      <c r="DD32" s="200">
        <v>1.9950000000000001</v>
      </c>
      <c r="DE32" s="200"/>
      <c r="DF32" s="200"/>
      <c r="DG32" s="200">
        <v>2.83</v>
      </c>
      <c r="DH32" s="200"/>
      <c r="DI32" s="200"/>
      <c r="DJ32" s="452"/>
      <c r="DK32" s="453"/>
      <c r="DL32" s="5"/>
      <c r="DM32" s="6"/>
      <c r="DN32" s="6"/>
      <c r="DO32" s="6"/>
      <c r="DP32" s="6"/>
      <c r="DQ32" s="6"/>
      <c r="DR32" s="6"/>
      <c r="DS32" s="6"/>
      <c r="DT32" s="7"/>
      <c r="DU32" s="202"/>
      <c r="DV32" s="202"/>
      <c r="DW32" s="5"/>
      <c r="DX32" s="6"/>
      <c r="DY32" s="6"/>
      <c r="DZ32" s="6"/>
      <c r="EA32" s="6"/>
      <c r="EB32" s="7"/>
      <c r="EK32" s="200">
        <v>28</v>
      </c>
      <c r="EL32" s="200"/>
      <c r="EM32" s="200">
        <v>560</v>
      </c>
      <c r="EN32" s="200"/>
      <c r="EO32" s="200">
        <v>220</v>
      </c>
      <c r="EP32" s="200"/>
      <c r="EQ32" s="200">
        <v>9000</v>
      </c>
      <c r="ER32" s="200"/>
      <c r="ES32" s="200">
        <v>58</v>
      </c>
      <c r="ET32" s="200"/>
      <c r="EU32" s="200">
        <v>6.6</v>
      </c>
      <c r="EV32" s="200"/>
      <c r="EW32" s="200">
        <v>6.8</v>
      </c>
      <c r="EX32" s="200"/>
      <c r="EY32" s="200">
        <v>25</v>
      </c>
      <c r="EZ32" s="200"/>
      <c r="FA32" s="200">
        <v>3</v>
      </c>
      <c r="FB32" s="200"/>
      <c r="FC32" s="200">
        <v>3</v>
      </c>
      <c r="FD32" s="200"/>
      <c r="FE32" s="200">
        <v>6</v>
      </c>
      <c r="FF32" s="200"/>
      <c r="FG32" s="200">
        <v>6</v>
      </c>
      <c r="FH32" s="200"/>
      <c r="FI32" s="200">
        <v>8</v>
      </c>
      <c r="FJ32" s="200"/>
      <c r="JS32" s="200">
        <v>28</v>
      </c>
      <c r="JT32" s="200"/>
      <c r="JU32" s="200">
        <v>220</v>
      </c>
      <c r="JV32" s="200"/>
      <c r="JW32" s="200">
        <v>560</v>
      </c>
      <c r="JX32" s="200"/>
      <c r="JY32" s="200">
        <v>3000</v>
      </c>
      <c r="JZ32" s="200"/>
      <c r="KA32" s="200">
        <v>2</v>
      </c>
      <c r="KB32" s="200"/>
      <c r="KC32" s="200">
        <v>0.7</v>
      </c>
      <c r="KD32" s="200"/>
      <c r="KE32" s="200">
        <v>52</v>
      </c>
      <c r="KF32" s="200"/>
      <c r="KG32" s="200">
        <v>4.8</v>
      </c>
      <c r="KH32" s="200"/>
      <c r="KI32" s="200">
        <v>5</v>
      </c>
      <c r="KJ32" s="200"/>
      <c r="KK32" s="200">
        <v>84</v>
      </c>
      <c r="KL32" s="200"/>
      <c r="KM32" s="200">
        <v>14</v>
      </c>
      <c r="KN32" s="200"/>
      <c r="KO32" s="200">
        <v>42</v>
      </c>
      <c r="KP32" s="200"/>
    </row>
    <row r="33" spans="5:316" ht="48" customHeight="1" x14ac:dyDescent="0.25">
      <c r="E33" s="201">
        <v>29</v>
      </c>
      <c r="F33" s="201"/>
      <c r="G33" s="201">
        <v>720</v>
      </c>
      <c r="H33" s="201"/>
      <c r="I33" s="201">
        <v>4</v>
      </c>
      <c r="J33" s="201"/>
      <c r="K33" s="201">
        <v>1425</v>
      </c>
      <c r="L33" s="201"/>
      <c r="M33" s="201">
        <v>0.51</v>
      </c>
      <c r="N33" s="201"/>
      <c r="O33" s="201">
        <v>60</v>
      </c>
      <c r="P33" s="201"/>
      <c r="Q33" s="201">
        <v>8</v>
      </c>
      <c r="R33" s="201"/>
      <c r="S33" s="201">
        <v>72</v>
      </c>
      <c r="T33" s="201"/>
      <c r="U33" s="201">
        <v>9</v>
      </c>
      <c r="V33" s="201"/>
      <c r="W33" s="201">
        <v>18</v>
      </c>
      <c r="X33" s="201"/>
      <c r="Y33" s="201">
        <v>9.6</v>
      </c>
      <c r="Z33" s="201"/>
      <c r="CE33" s="200">
        <v>0.25</v>
      </c>
      <c r="CF33" s="200"/>
      <c r="CG33" s="200"/>
      <c r="CH33" s="200">
        <v>0.28499999999999998</v>
      </c>
      <c r="CI33" s="200"/>
      <c r="CJ33" s="200"/>
      <c r="CK33" s="200">
        <v>4.9099999999999998E-2</v>
      </c>
      <c r="CL33" s="200"/>
      <c r="CM33" s="200"/>
      <c r="CN33" s="452"/>
      <c r="CO33" s="453"/>
      <c r="CP33" s="200">
        <v>0.71</v>
      </c>
      <c r="CQ33" s="200"/>
      <c r="CR33" s="200"/>
      <c r="CS33" s="200">
        <v>0.77</v>
      </c>
      <c r="CT33" s="200"/>
      <c r="CU33" s="200"/>
      <c r="CV33" s="200">
        <v>0.39600000000000002</v>
      </c>
      <c r="CW33" s="200"/>
      <c r="CX33" s="200"/>
      <c r="CY33" s="452"/>
      <c r="CZ33" s="453"/>
      <c r="DA33" s="200">
        <v>2</v>
      </c>
      <c r="DB33" s="200"/>
      <c r="DC33" s="200"/>
      <c r="DD33" s="200">
        <v>2.0950000000000002</v>
      </c>
      <c r="DE33" s="200"/>
      <c r="DF33" s="200"/>
      <c r="DG33" s="200">
        <v>3.14</v>
      </c>
      <c r="DH33" s="200"/>
      <c r="DI33" s="200"/>
      <c r="DJ33" s="452"/>
      <c r="DK33" s="453"/>
      <c r="DL33" s="5"/>
      <c r="DM33" s="6"/>
      <c r="DN33" s="6"/>
      <c r="DO33" s="6"/>
      <c r="DP33" s="6"/>
      <c r="DQ33" s="6"/>
      <c r="DR33" s="6"/>
      <c r="DS33" s="6"/>
      <c r="DT33" s="7"/>
      <c r="DU33" s="202"/>
      <c r="DV33" s="202"/>
      <c r="DW33" s="5"/>
      <c r="DX33" s="6"/>
      <c r="DY33" s="6"/>
      <c r="DZ33" s="6"/>
      <c r="EA33" s="6"/>
      <c r="EB33" s="7"/>
      <c r="EK33" s="200">
        <v>29</v>
      </c>
      <c r="EL33" s="200"/>
      <c r="EM33" s="200">
        <v>580</v>
      </c>
      <c r="EN33" s="200"/>
      <c r="EO33" s="200">
        <v>220</v>
      </c>
      <c r="EP33" s="200"/>
      <c r="EQ33" s="200">
        <v>9500</v>
      </c>
      <c r="ER33" s="200"/>
      <c r="ES33" s="200">
        <v>59</v>
      </c>
      <c r="ET33" s="200"/>
      <c r="EU33" s="200">
        <v>6.8</v>
      </c>
      <c r="EV33" s="200"/>
      <c r="EW33" s="200">
        <v>7</v>
      </c>
      <c r="EX33" s="200"/>
      <c r="EY33" s="200">
        <v>11</v>
      </c>
      <c r="EZ33" s="200"/>
      <c r="FA33" s="200">
        <v>5</v>
      </c>
      <c r="FB33" s="200"/>
      <c r="FC33" s="200">
        <v>5</v>
      </c>
      <c r="FD33" s="200"/>
      <c r="FE33" s="200">
        <v>10</v>
      </c>
      <c r="FF33" s="200"/>
      <c r="FG33" s="200">
        <v>10</v>
      </c>
      <c r="FH33" s="200"/>
      <c r="FI33" s="200">
        <v>2</v>
      </c>
      <c r="FJ33" s="200"/>
      <c r="JS33" s="200">
        <v>29</v>
      </c>
      <c r="JT33" s="200"/>
      <c r="JU33" s="200">
        <v>127</v>
      </c>
      <c r="JV33" s="200"/>
      <c r="JW33" s="200">
        <v>580</v>
      </c>
      <c r="JX33" s="200"/>
      <c r="JY33" s="200">
        <v>3000</v>
      </c>
      <c r="JZ33" s="200"/>
      <c r="KA33" s="200">
        <v>2</v>
      </c>
      <c r="KB33" s="200"/>
      <c r="KC33" s="200">
        <v>0.71</v>
      </c>
      <c r="KD33" s="200"/>
      <c r="KE33" s="200">
        <v>54</v>
      </c>
      <c r="KF33" s="200"/>
      <c r="KG33" s="200">
        <v>5</v>
      </c>
      <c r="KH33" s="200"/>
      <c r="KI33" s="200">
        <v>5.2</v>
      </c>
      <c r="KJ33" s="200"/>
      <c r="KK33" s="200">
        <v>90</v>
      </c>
      <c r="KL33" s="200"/>
      <c r="KM33" s="200">
        <v>15</v>
      </c>
      <c r="KN33" s="200"/>
      <c r="KO33" s="200">
        <v>45</v>
      </c>
      <c r="KP33" s="200"/>
    </row>
    <row r="34" spans="5:316" ht="48" customHeight="1" x14ac:dyDescent="0.25">
      <c r="E34" s="201">
        <v>30</v>
      </c>
      <c r="F34" s="201"/>
      <c r="G34" s="201">
        <v>750</v>
      </c>
      <c r="H34" s="201"/>
      <c r="I34" s="201">
        <v>2</v>
      </c>
      <c r="J34" s="201"/>
      <c r="K34" s="201">
        <v>2820</v>
      </c>
      <c r="L34" s="201"/>
      <c r="M34" s="201">
        <v>0.53</v>
      </c>
      <c r="N34" s="201"/>
      <c r="O34" s="201">
        <v>61</v>
      </c>
      <c r="P34" s="201"/>
      <c r="Q34" s="201">
        <v>5.8</v>
      </c>
      <c r="R34" s="201"/>
      <c r="S34" s="201">
        <v>8</v>
      </c>
      <c r="T34" s="201"/>
      <c r="U34" s="201">
        <v>2</v>
      </c>
      <c r="V34" s="201"/>
      <c r="W34" s="201">
        <v>4</v>
      </c>
      <c r="X34" s="201"/>
      <c r="Y34" s="201">
        <v>6.7</v>
      </c>
      <c r="Z34" s="201"/>
      <c r="CE34" s="200">
        <v>0.26500000000000001</v>
      </c>
      <c r="CF34" s="200"/>
      <c r="CG34" s="200"/>
      <c r="CH34" s="200">
        <v>0.3</v>
      </c>
      <c r="CI34" s="200"/>
      <c r="CJ34" s="200"/>
      <c r="CK34" s="200">
        <v>5.5199999999999999E-2</v>
      </c>
      <c r="CL34" s="200"/>
      <c r="CM34" s="200"/>
      <c r="CN34" s="454"/>
      <c r="CO34" s="455"/>
      <c r="CP34" s="200">
        <v>0.75</v>
      </c>
      <c r="CQ34" s="200"/>
      <c r="CR34" s="200"/>
      <c r="CS34" s="200">
        <v>0.81499999999999995</v>
      </c>
      <c r="CT34" s="200"/>
      <c r="CU34" s="200"/>
      <c r="CV34" s="200">
        <v>0.442</v>
      </c>
      <c r="CW34" s="200"/>
      <c r="CX34" s="200"/>
      <c r="CY34" s="454"/>
      <c r="CZ34" s="455"/>
      <c r="DA34" s="200">
        <v>2.12</v>
      </c>
      <c r="DB34" s="200"/>
      <c r="DC34" s="200"/>
      <c r="DD34" s="200">
        <v>2.2200000000000002</v>
      </c>
      <c r="DE34" s="200"/>
      <c r="DF34" s="200"/>
      <c r="DG34" s="200">
        <v>3.53</v>
      </c>
      <c r="DH34" s="200"/>
      <c r="DI34" s="200"/>
      <c r="DJ34" s="454"/>
      <c r="DK34" s="455"/>
      <c r="DL34" s="8"/>
      <c r="DM34" s="9"/>
      <c r="DN34" s="9"/>
      <c r="DO34" s="9"/>
      <c r="DP34" s="9"/>
      <c r="DQ34" s="9"/>
      <c r="DR34" s="9"/>
      <c r="DS34" s="9"/>
      <c r="DT34" s="10"/>
      <c r="DU34" s="202"/>
      <c r="DV34" s="202"/>
      <c r="DW34" s="8"/>
      <c r="DX34" s="9"/>
      <c r="DY34" s="9"/>
      <c r="DZ34" s="9"/>
      <c r="EA34" s="9"/>
      <c r="EB34" s="10"/>
      <c r="EK34" s="200">
        <v>30</v>
      </c>
      <c r="EL34" s="200"/>
      <c r="EM34" s="200">
        <v>600</v>
      </c>
      <c r="EN34" s="200"/>
      <c r="EO34" s="200">
        <v>220</v>
      </c>
      <c r="EP34" s="200"/>
      <c r="EQ34" s="200">
        <v>10000</v>
      </c>
      <c r="ER34" s="200"/>
      <c r="ES34" s="200">
        <v>60</v>
      </c>
      <c r="ET34" s="200"/>
      <c r="EU34" s="200">
        <v>7</v>
      </c>
      <c r="EV34" s="200"/>
      <c r="EW34" s="200">
        <v>7.2</v>
      </c>
      <c r="EX34" s="200"/>
      <c r="EY34" s="200">
        <v>13</v>
      </c>
      <c r="EZ34" s="200"/>
      <c r="FA34" s="200">
        <v>6</v>
      </c>
      <c r="FB34" s="200"/>
      <c r="FC34" s="200">
        <v>6</v>
      </c>
      <c r="FD34" s="200"/>
      <c r="FE34" s="200">
        <v>12</v>
      </c>
      <c r="FF34" s="200"/>
      <c r="FG34" s="200">
        <v>12</v>
      </c>
      <c r="FH34" s="200"/>
      <c r="FI34" s="200">
        <v>2</v>
      </c>
      <c r="FJ34" s="200"/>
      <c r="JS34" s="200">
        <v>30</v>
      </c>
      <c r="JT34" s="200"/>
      <c r="JU34" s="200">
        <v>220</v>
      </c>
      <c r="JV34" s="200"/>
      <c r="JW34" s="200">
        <v>600</v>
      </c>
      <c r="JX34" s="200"/>
      <c r="JY34" s="200">
        <v>1500</v>
      </c>
      <c r="JZ34" s="200"/>
      <c r="KA34" s="200">
        <v>4</v>
      </c>
      <c r="KB34" s="200"/>
      <c r="KC34" s="200">
        <v>0.72</v>
      </c>
      <c r="KD34" s="200"/>
      <c r="KE34" s="200">
        <v>56</v>
      </c>
      <c r="KF34" s="200"/>
      <c r="KG34" s="200">
        <v>5.2</v>
      </c>
      <c r="KH34" s="200"/>
      <c r="KI34" s="200">
        <v>5.4</v>
      </c>
      <c r="KJ34" s="200"/>
      <c r="KK34" s="200">
        <v>96</v>
      </c>
      <c r="KL34" s="200"/>
      <c r="KM34" s="200">
        <v>8</v>
      </c>
      <c r="KN34" s="200"/>
      <c r="KO34" s="200">
        <v>24</v>
      </c>
      <c r="KP34" s="200"/>
    </row>
    <row r="35" spans="5:316" ht="48" customHeight="1" x14ac:dyDescent="0.25">
      <c r="E35" s="429" t="s">
        <v>11</v>
      </c>
      <c r="F35" s="429"/>
      <c r="G35" s="429" t="s">
        <v>4</v>
      </c>
      <c r="H35" s="429"/>
      <c r="I35" s="429" t="s">
        <v>145</v>
      </c>
      <c r="J35" s="429"/>
      <c r="K35" s="429" t="s">
        <v>108</v>
      </c>
      <c r="L35" s="429"/>
      <c r="M35" s="429" t="s">
        <v>1</v>
      </c>
      <c r="N35" s="429"/>
      <c r="O35" s="429" t="s">
        <v>2</v>
      </c>
      <c r="P35" s="429"/>
      <c r="Q35" s="429" t="s">
        <v>6</v>
      </c>
      <c r="R35" s="429"/>
      <c r="S35" s="429" t="s">
        <v>7</v>
      </c>
      <c r="T35" s="429"/>
      <c r="U35" s="429" t="s">
        <v>8</v>
      </c>
      <c r="V35" s="429"/>
      <c r="W35" s="429" t="s">
        <v>120</v>
      </c>
      <c r="X35" s="429"/>
      <c r="Y35" s="429" t="s">
        <v>9</v>
      </c>
      <c r="Z35" s="429"/>
      <c r="EK35" s="429" t="s">
        <v>11</v>
      </c>
      <c r="EL35" s="429"/>
      <c r="EM35" s="429" t="s">
        <v>146</v>
      </c>
      <c r="EN35" s="429"/>
      <c r="EO35" s="429" t="s">
        <v>12</v>
      </c>
      <c r="EP35" s="429"/>
      <c r="EQ35" s="429" t="s">
        <v>108</v>
      </c>
      <c r="ER35" s="429"/>
      <c r="ES35" s="429" t="s">
        <v>13</v>
      </c>
      <c r="ET35" s="429"/>
      <c r="EU35" s="429" t="s">
        <v>14</v>
      </c>
      <c r="EV35" s="429"/>
      <c r="EW35" s="429" t="s">
        <v>18</v>
      </c>
      <c r="EX35" s="429"/>
      <c r="EY35" s="429" t="s">
        <v>15</v>
      </c>
      <c r="EZ35" s="429"/>
      <c r="FA35" s="429" t="s">
        <v>21</v>
      </c>
      <c r="FB35" s="429"/>
      <c r="FC35" s="429" t="s">
        <v>22</v>
      </c>
      <c r="FD35" s="429"/>
      <c r="FE35" s="429" t="s">
        <v>23</v>
      </c>
      <c r="FF35" s="429"/>
      <c r="FG35" s="429" t="s">
        <v>16</v>
      </c>
      <c r="FH35" s="429"/>
      <c r="FI35" s="429" t="s">
        <v>17</v>
      </c>
      <c r="FJ35" s="429"/>
      <c r="JS35" s="429" t="s">
        <v>11</v>
      </c>
      <c r="JT35" s="429"/>
      <c r="JU35" s="429" t="s">
        <v>30</v>
      </c>
      <c r="JV35" s="429"/>
      <c r="JW35" s="429" t="s">
        <v>132</v>
      </c>
      <c r="JX35" s="429"/>
      <c r="JY35" s="429" t="s">
        <v>133</v>
      </c>
      <c r="JZ35" s="429"/>
      <c r="KA35" s="429" t="s">
        <v>17</v>
      </c>
      <c r="KB35" s="429"/>
      <c r="KC35" s="429" t="s">
        <v>134</v>
      </c>
      <c r="KD35" s="429"/>
      <c r="KE35" s="429" t="s">
        <v>13</v>
      </c>
      <c r="KF35" s="429"/>
      <c r="KG35" s="429" t="s">
        <v>135</v>
      </c>
      <c r="KH35" s="429"/>
      <c r="KI35" s="429" t="s">
        <v>131</v>
      </c>
      <c r="KJ35" s="429"/>
      <c r="KK35" s="429" t="s">
        <v>136</v>
      </c>
      <c r="KL35" s="429"/>
      <c r="KM35" s="429" t="s">
        <v>8</v>
      </c>
      <c r="KN35" s="429"/>
      <c r="KO35" s="429" t="s">
        <v>137</v>
      </c>
      <c r="KP35" s="429"/>
    </row>
    <row r="37" spans="5:316" ht="48" customHeight="1" x14ac:dyDescent="0.25">
      <c r="J37" s="202"/>
      <c r="K37" s="430" t="s">
        <v>147</v>
      </c>
      <c r="L37" s="430"/>
      <c r="M37" s="430"/>
      <c r="N37" s="430"/>
      <c r="O37" s="430"/>
      <c r="P37" s="430"/>
      <c r="Q37" s="430"/>
      <c r="R37" s="430"/>
      <c r="S37" s="430"/>
      <c r="T37" s="432" t="s">
        <v>42</v>
      </c>
      <c r="U37" s="432"/>
      <c r="V37" s="431" t="s">
        <v>43</v>
      </c>
      <c r="W37" s="431"/>
      <c r="X37" s="152" t="s">
        <v>44</v>
      </c>
      <c r="Y37" s="152"/>
      <c r="Z37" s="152"/>
      <c r="AA37" s="152"/>
      <c r="EL37" s="202"/>
      <c r="EM37" s="430" t="s">
        <v>502</v>
      </c>
      <c r="EN37" s="430"/>
      <c r="EO37" s="430"/>
      <c r="EP37" s="430"/>
      <c r="EQ37" s="430"/>
      <c r="ER37" s="430"/>
      <c r="ES37" s="430"/>
      <c r="ET37" s="430"/>
      <c r="EU37" s="430"/>
      <c r="EV37" s="432" t="s">
        <v>42</v>
      </c>
      <c r="EW37" s="432"/>
      <c r="EX37" s="431" t="s">
        <v>43</v>
      </c>
      <c r="EY37" s="431"/>
      <c r="EZ37" s="152" t="s">
        <v>44</v>
      </c>
      <c r="FA37" s="152"/>
      <c r="FB37" s="152"/>
      <c r="FC37" s="152"/>
    </row>
    <row r="38" spans="5:316" ht="48" customHeight="1" x14ac:dyDescent="0.25">
      <c r="J38" s="202"/>
      <c r="K38" s="430"/>
      <c r="L38" s="430"/>
      <c r="M38" s="430"/>
      <c r="N38" s="430"/>
      <c r="O38" s="430"/>
      <c r="P38" s="430"/>
      <c r="Q38" s="430"/>
      <c r="R38" s="430"/>
      <c r="S38" s="430"/>
      <c r="T38" s="432"/>
      <c r="U38" s="432"/>
      <c r="V38" s="431"/>
      <c r="W38" s="431"/>
      <c r="X38" s="152"/>
      <c r="Y38" s="152"/>
      <c r="Z38" s="152"/>
      <c r="AA38" s="152"/>
      <c r="EL38" s="202"/>
      <c r="EM38" s="430"/>
      <c r="EN38" s="430"/>
      <c r="EO38" s="430"/>
      <c r="EP38" s="430"/>
      <c r="EQ38" s="430"/>
      <c r="ER38" s="430"/>
      <c r="ES38" s="430"/>
      <c r="ET38" s="430"/>
      <c r="EU38" s="430"/>
      <c r="EV38" s="432"/>
      <c r="EW38" s="432"/>
      <c r="EX38" s="431"/>
      <c r="EY38" s="431"/>
      <c r="EZ38" s="152"/>
      <c r="FA38" s="152"/>
      <c r="FB38" s="152"/>
      <c r="FC38" s="152"/>
    </row>
    <row r="39" spans="5:316" ht="48" customHeight="1" x14ac:dyDescent="0.25">
      <c r="J39" s="202"/>
      <c r="K39" s="155" t="s">
        <v>99</v>
      </c>
      <c r="L39" s="155"/>
      <c r="M39" s="155"/>
      <c r="N39" s="155"/>
      <c r="O39" s="155"/>
      <c r="P39" s="155"/>
      <c r="Q39" s="155"/>
      <c r="R39" s="155"/>
      <c r="S39" s="155"/>
      <c r="T39" s="443">
        <f>G7</f>
        <v>90</v>
      </c>
      <c r="U39" s="443"/>
      <c r="V39" s="160" t="s">
        <v>100</v>
      </c>
      <c r="W39" s="160"/>
      <c r="X39" s="34"/>
      <c r="Y39" s="251" t="s">
        <v>193</v>
      </c>
      <c r="Z39" s="252"/>
      <c r="AA39" s="34"/>
      <c r="BK39" s="201" t="s">
        <v>389</v>
      </c>
      <c r="BL39" s="201"/>
      <c r="BM39" s="201"/>
      <c r="BN39" s="201"/>
      <c r="BO39" s="201"/>
      <c r="BP39" s="201"/>
      <c r="BQ39" s="30" t="s">
        <v>82</v>
      </c>
      <c r="EL39" s="202"/>
      <c r="EM39" s="155" t="s">
        <v>99</v>
      </c>
      <c r="EN39" s="155"/>
      <c r="EO39" s="155"/>
      <c r="EP39" s="155"/>
      <c r="EQ39" s="155"/>
      <c r="ER39" s="155"/>
      <c r="ES39" s="155"/>
      <c r="ET39" s="155"/>
      <c r="EU39" s="155"/>
      <c r="EV39" s="443">
        <f>$EM$34</f>
        <v>600</v>
      </c>
      <c r="EW39" s="443"/>
      <c r="EX39" s="160" t="s">
        <v>100</v>
      </c>
      <c r="EY39" s="160"/>
      <c r="EZ39" s="35"/>
      <c r="FA39" s="157" t="s">
        <v>193</v>
      </c>
      <c r="FB39" s="157"/>
      <c r="FC39" s="35"/>
      <c r="FO39" s="481" t="s">
        <v>105</v>
      </c>
      <c r="FP39" s="482"/>
      <c r="FQ39" s="482"/>
      <c r="FR39" s="482"/>
      <c r="FS39" s="482"/>
      <c r="FT39" s="482"/>
      <c r="FU39" s="482"/>
      <c r="FV39" s="482"/>
      <c r="FW39" s="483"/>
      <c r="FX39" s="158">
        <v>50</v>
      </c>
      <c r="FY39" s="159"/>
      <c r="FZ39" s="160" t="s">
        <v>106</v>
      </c>
      <c r="GA39" s="160"/>
      <c r="GB39" s="35"/>
      <c r="GC39" s="157" t="s">
        <v>497</v>
      </c>
      <c r="GD39" s="157"/>
      <c r="GE39" s="35"/>
      <c r="JR39" s="202"/>
      <c r="JS39" s="430" t="s">
        <v>147</v>
      </c>
      <c r="JT39" s="430"/>
      <c r="JU39" s="430"/>
      <c r="JV39" s="430"/>
      <c r="JW39" s="430"/>
      <c r="JX39" s="430"/>
      <c r="JY39" s="430"/>
      <c r="JZ39" s="430"/>
      <c r="KA39" s="430"/>
      <c r="KB39" s="432" t="s">
        <v>42</v>
      </c>
      <c r="KC39" s="432"/>
      <c r="KD39" s="431" t="s">
        <v>43</v>
      </c>
      <c r="KE39" s="431"/>
      <c r="KF39" s="152" t="s">
        <v>44</v>
      </c>
      <c r="KG39" s="152"/>
      <c r="KH39" s="152"/>
      <c r="KI39" s="152"/>
    </row>
    <row r="40" spans="5:316" ht="48" customHeight="1" thickBot="1" x14ac:dyDescent="0.3">
      <c r="J40" s="202"/>
      <c r="K40" s="155" t="s">
        <v>107</v>
      </c>
      <c r="L40" s="155"/>
      <c r="M40" s="155"/>
      <c r="N40" s="155"/>
      <c r="O40" s="155"/>
      <c r="P40" s="155"/>
      <c r="Q40" s="155"/>
      <c r="R40" s="155"/>
      <c r="S40" s="155"/>
      <c r="T40" s="158">
        <f>I7</f>
        <v>6</v>
      </c>
      <c r="U40" s="159"/>
      <c r="V40" s="160" t="s">
        <v>104</v>
      </c>
      <c r="W40" s="160"/>
      <c r="X40" s="34"/>
      <c r="Y40" s="251" t="s">
        <v>112</v>
      </c>
      <c r="Z40" s="252"/>
      <c r="AA40" s="34"/>
      <c r="AC40" s="56"/>
      <c r="AD40" s="57"/>
      <c r="AE40" s="57"/>
      <c r="AF40" s="63"/>
      <c r="AG40" s="201" t="s">
        <v>394</v>
      </c>
      <c r="AH40" s="201"/>
      <c r="AI40" s="201"/>
      <c r="AJ40" s="201"/>
      <c r="AK40" s="201"/>
      <c r="AL40" s="201"/>
      <c r="AM40" s="201"/>
      <c r="AN40" s="201"/>
      <c r="AO40" s="372">
        <f>T42</f>
        <v>0.69</v>
      </c>
      <c r="AP40" s="372"/>
      <c r="AQ40" s="56"/>
      <c r="AR40" s="57"/>
      <c r="AS40" s="57"/>
      <c r="AT40" s="57"/>
      <c r="AU40" s="57"/>
      <c r="AV40" s="57"/>
      <c r="AW40" s="63"/>
      <c r="BK40" s="201" t="s">
        <v>390</v>
      </c>
      <c r="BL40" s="201"/>
      <c r="BM40" s="201"/>
      <c r="BN40" s="201"/>
      <c r="BO40" s="201"/>
      <c r="BP40" s="201"/>
      <c r="BQ40" s="30" t="s">
        <v>80</v>
      </c>
      <c r="CY40" s="161" t="s">
        <v>148</v>
      </c>
      <c r="CZ40" s="36"/>
      <c r="DA40" s="310" t="s">
        <v>40</v>
      </c>
      <c r="DB40" s="311"/>
      <c r="DC40" s="148"/>
      <c r="DD40" s="149" t="s">
        <v>233</v>
      </c>
      <c r="DE40" s="198">
        <f>$CA$93</f>
        <v>8900</v>
      </c>
      <c r="DF40" s="199"/>
      <c r="DG40" s="15"/>
      <c r="DH40" s="15"/>
      <c r="DI40" s="15"/>
      <c r="DJ40" s="289" t="s">
        <v>42</v>
      </c>
      <c r="DK40" s="342"/>
      <c r="DL40" s="343" t="s">
        <v>43</v>
      </c>
      <c r="DM40" s="344"/>
      <c r="DN40" s="172"/>
      <c r="DO40" s="173" t="s">
        <v>44</v>
      </c>
      <c r="DP40" s="174"/>
      <c r="DQ40" s="174"/>
      <c r="DR40" s="175"/>
      <c r="EL40" s="202"/>
      <c r="EM40" s="155" t="s">
        <v>103</v>
      </c>
      <c r="EN40" s="155"/>
      <c r="EO40" s="155"/>
      <c r="EP40" s="155"/>
      <c r="EQ40" s="155"/>
      <c r="ER40" s="155"/>
      <c r="ES40" s="155"/>
      <c r="ET40" s="155"/>
      <c r="EU40" s="155"/>
      <c r="EV40" s="158">
        <f>$EO$34</f>
        <v>220</v>
      </c>
      <c r="EW40" s="159"/>
      <c r="EX40" s="160" t="s">
        <v>104</v>
      </c>
      <c r="EY40" s="160"/>
      <c r="EZ40" s="35"/>
      <c r="FA40" s="157" t="s">
        <v>151</v>
      </c>
      <c r="FB40" s="157"/>
      <c r="FC40" s="35"/>
      <c r="JR40" s="202"/>
      <c r="JS40" s="430"/>
      <c r="JT40" s="430"/>
      <c r="JU40" s="430"/>
      <c r="JV40" s="430"/>
      <c r="JW40" s="430"/>
      <c r="JX40" s="430"/>
      <c r="JY40" s="430"/>
      <c r="JZ40" s="430"/>
      <c r="KA40" s="430"/>
      <c r="KB40" s="432"/>
      <c r="KC40" s="432"/>
      <c r="KD40" s="431"/>
      <c r="KE40" s="431"/>
      <c r="KF40" s="152"/>
      <c r="KG40" s="152"/>
      <c r="KH40" s="152"/>
      <c r="KI40" s="152"/>
      <c r="LA40" s="35"/>
      <c r="LB40" s="157" t="s">
        <v>415</v>
      </c>
      <c r="LC40" s="157"/>
      <c r="LD40" s="35"/>
    </row>
    <row r="41" spans="5:316" ht="48" customHeight="1" thickBot="1" x14ac:dyDescent="0.3">
      <c r="J41" s="202"/>
      <c r="K41" s="155" t="s">
        <v>101</v>
      </c>
      <c r="L41" s="155"/>
      <c r="M41" s="155"/>
      <c r="N41" s="155"/>
      <c r="O41" s="155"/>
      <c r="P41" s="155"/>
      <c r="Q41" s="155"/>
      <c r="R41" s="155"/>
      <c r="S41" s="155"/>
      <c r="T41" s="443">
        <f>K7</f>
        <v>955</v>
      </c>
      <c r="U41" s="443"/>
      <c r="V41" s="160" t="s">
        <v>102</v>
      </c>
      <c r="W41" s="160"/>
      <c r="X41" s="34"/>
      <c r="Y41" s="251" t="s">
        <v>108</v>
      </c>
      <c r="Z41" s="252"/>
      <c r="AA41" s="34"/>
      <c r="AC41" s="231" t="s">
        <v>140</v>
      </c>
      <c r="AD41" s="232"/>
      <c r="AE41" s="233"/>
      <c r="AF41" s="32" t="s">
        <v>96</v>
      </c>
      <c r="AG41" s="167">
        <v>0.1</v>
      </c>
      <c r="AH41" s="168"/>
      <c r="AI41" s="61"/>
      <c r="AJ41" s="15"/>
      <c r="AK41" s="15"/>
      <c r="AL41" s="15"/>
      <c r="AM41" s="15"/>
      <c r="AN41" s="30" t="s">
        <v>80</v>
      </c>
      <c r="AO41" s="61"/>
      <c r="AP41" s="169" t="s">
        <v>42</v>
      </c>
      <c r="AQ41" s="170"/>
      <c r="AR41" s="171" t="s">
        <v>43</v>
      </c>
      <c r="AS41" s="172"/>
      <c r="AT41" s="173" t="s">
        <v>44</v>
      </c>
      <c r="AU41" s="174"/>
      <c r="AV41" s="174"/>
      <c r="AW41" s="175"/>
      <c r="BK41" s="201" t="s">
        <v>391</v>
      </c>
      <c r="BL41" s="201"/>
      <c r="BM41" s="201"/>
      <c r="BN41" s="201"/>
      <c r="BO41" s="201"/>
      <c r="BP41" s="201"/>
      <c r="BQ41" s="30" t="s">
        <v>80</v>
      </c>
      <c r="CY41" s="162"/>
      <c r="CZ41" s="37"/>
      <c r="DA41" s="250" t="s">
        <v>205</v>
      </c>
      <c r="DB41" s="177"/>
      <c r="DC41" s="177"/>
      <c r="DD41" s="177"/>
      <c r="DE41" s="177"/>
      <c r="DF41" s="177"/>
      <c r="DG41" s="177"/>
      <c r="DH41" s="177"/>
      <c r="DI41" s="178"/>
      <c r="DJ41" s="381">
        <v>1.75</v>
      </c>
      <c r="DK41" s="382"/>
      <c r="DL41" s="387" t="s">
        <v>213</v>
      </c>
      <c r="DM41" s="388"/>
      <c r="DN41" s="244"/>
      <c r="DO41" s="190"/>
      <c r="DP41" s="302" t="s">
        <v>199</v>
      </c>
      <c r="DQ41" s="303"/>
      <c r="DR41" s="196"/>
      <c r="EL41" s="202"/>
      <c r="EM41" s="155" t="s">
        <v>101</v>
      </c>
      <c r="EN41" s="155"/>
      <c r="EO41" s="155"/>
      <c r="EP41" s="155"/>
      <c r="EQ41" s="155"/>
      <c r="ER41" s="155"/>
      <c r="ES41" s="155"/>
      <c r="ET41" s="155"/>
      <c r="EU41" s="155"/>
      <c r="EV41" s="443">
        <f>$EQ$34</f>
        <v>10000</v>
      </c>
      <c r="EW41" s="443"/>
      <c r="EX41" s="160" t="s">
        <v>102</v>
      </c>
      <c r="EY41" s="160"/>
      <c r="EZ41" s="35"/>
      <c r="FA41" s="157" t="s">
        <v>108</v>
      </c>
      <c r="FB41" s="157"/>
      <c r="FC41" s="35"/>
      <c r="JR41" s="202"/>
      <c r="JS41" s="155" t="s">
        <v>99</v>
      </c>
      <c r="JT41" s="155"/>
      <c r="JU41" s="155"/>
      <c r="JV41" s="155"/>
      <c r="JW41" s="155"/>
      <c r="JX41" s="155"/>
      <c r="JY41" s="155"/>
      <c r="JZ41" s="155"/>
      <c r="KA41" s="155"/>
      <c r="KB41" s="443">
        <f>JL34</f>
        <v>0</v>
      </c>
      <c r="KC41" s="443"/>
      <c r="KD41" s="160" t="s">
        <v>100</v>
      </c>
      <c r="KE41" s="160"/>
      <c r="KF41" s="35"/>
      <c r="KG41" s="157" t="s">
        <v>193</v>
      </c>
      <c r="KH41" s="157"/>
      <c r="KI41" s="35"/>
      <c r="LA41" s="35"/>
      <c r="LB41" s="157" t="s">
        <v>416</v>
      </c>
      <c r="LC41" s="157"/>
      <c r="LD41" s="35"/>
    </row>
    <row r="42" spans="5:316" ht="48" customHeight="1" thickBot="1" x14ac:dyDescent="0.3">
      <c r="J42" s="202"/>
      <c r="K42" s="155" t="s">
        <v>111</v>
      </c>
      <c r="L42" s="155"/>
      <c r="M42" s="155"/>
      <c r="N42" s="155"/>
      <c r="O42" s="155"/>
      <c r="P42" s="155"/>
      <c r="Q42" s="155"/>
      <c r="R42" s="155"/>
      <c r="S42" s="155"/>
      <c r="T42" s="253">
        <f>M7</f>
        <v>0.69</v>
      </c>
      <c r="U42" s="254"/>
      <c r="V42" s="156" t="s">
        <v>116</v>
      </c>
      <c r="W42" s="156"/>
      <c r="X42" s="34"/>
      <c r="Y42" s="251" t="s">
        <v>110</v>
      </c>
      <c r="Z42" s="252"/>
      <c r="AA42" s="34"/>
      <c r="AC42" s="234"/>
      <c r="AD42" s="235"/>
      <c r="AE42" s="236"/>
      <c r="AF42" s="240"/>
      <c r="AG42" s="176" t="s">
        <v>395</v>
      </c>
      <c r="AH42" s="177"/>
      <c r="AI42" s="177"/>
      <c r="AJ42" s="177"/>
      <c r="AK42" s="177"/>
      <c r="AL42" s="177"/>
      <c r="AM42" s="177"/>
      <c r="AN42" s="177"/>
      <c r="AO42" s="177"/>
      <c r="AP42" s="212">
        <f>AO40</f>
        <v>0.69</v>
      </c>
      <c r="AQ42" s="213"/>
      <c r="AR42" s="256" t="s">
        <v>116</v>
      </c>
      <c r="AS42" s="221"/>
      <c r="AT42" s="190"/>
      <c r="AU42" s="192" t="s">
        <v>110</v>
      </c>
      <c r="AV42" s="193"/>
      <c r="AW42" s="196"/>
      <c r="CY42" s="163"/>
      <c r="CZ42" s="46"/>
      <c r="DA42" s="179"/>
      <c r="DB42" s="180"/>
      <c r="DC42" s="180"/>
      <c r="DD42" s="180"/>
      <c r="DE42" s="180"/>
      <c r="DF42" s="180"/>
      <c r="DG42" s="180"/>
      <c r="DH42" s="180"/>
      <c r="DI42" s="181"/>
      <c r="DJ42" s="383"/>
      <c r="DK42" s="384"/>
      <c r="DL42" s="389"/>
      <c r="DM42" s="390"/>
      <c r="DN42" s="246"/>
      <c r="DO42" s="191"/>
      <c r="DP42" s="304"/>
      <c r="DQ42" s="305"/>
      <c r="DR42" s="197"/>
      <c r="EL42" s="202"/>
      <c r="EM42" s="155" t="s">
        <v>109</v>
      </c>
      <c r="EN42" s="155"/>
      <c r="EO42" s="155"/>
      <c r="EP42" s="155"/>
      <c r="EQ42" s="155"/>
      <c r="ER42" s="155"/>
      <c r="ES42" s="155"/>
      <c r="ET42" s="155"/>
      <c r="EU42" s="155"/>
      <c r="EV42" s="253">
        <f>$ES$34</f>
        <v>60</v>
      </c>
      <c r="EW42" s="254"/>
      <c r="EX42" s="160" t="s">
        <v>115</v>
      </c>
      <c r="EY42" s="160"/>
      <c r="EZ42" s="35"/>
      <c r="FA42" s="157" t="s">
        <v>52</v>
      </c>
      <c r="FB42" s="157"/>
      <c r="FC42" s="35"/>
      <c r="JR42" s="202"/>
      <c r="JS42" s="155" t="s">
        <v>107</v>
      </c>
      <c r="JT42" s="155"/>
      <c r="JU42" s="155"/>
      <c r="JV42" s="155"/>
      <c r="JW42" s="155"/>
      <c r="JX42" s="155"/>
      <c r="JY42" s="155"/>
      <c r="JZ42" s="155"/>
      <c r="KA42" s="155"/>
      <c r="KB42" s="158">
        <f>JN34</f>
        <v>0</v>
      </c>
      <c r="KC42" s="159"/>
      <c r="KD42" s="160" t="s">
        <v>104</v>
      </c>
      <c r="KE42" s="160"/>
      <c r="KF42" s="35"/>
      <c r="KG42" s="157" t="s">
        <v>417</v>
      </c>
      <c r="KH42" s="157"/>
      <c r="KI42" s="35"/>
      <c r="LA42" s="35"/>
      <c r="LB42" s="157" t="s">
        <v>126</v>
      </c>
      <c r="LC42" s="157"/>
      <c r="LD42" s="35"/>
    </row>
    <row r="43" spans="5:316" ht="48" customHeight="1" thickBot="1" x14ac:dyDescent="0.3">
      <c r="J43" s="202"/>
      <c r="K43" s="155" t="s">
        <v>109</v>
      </c>
      <c r="L43" s="155"/>
      <c r="M43" s="155"/>
      <c r="N43" s="155"/>
      <c r="O43" s="155"/>
      <c r="P43" s="155"/>
      <c r="Q43" s="155"/>
      <c r="R43" s="155"/>
      <c r="S43" s="155"/>
      <c r="T43" s="253">
        <f>O7/100</f>
        <v>0.62</v>
      </c>
      <c r="U43" s="254"/>
      <c r="V43" s="160" t="s">
        <v>115</v>
      </c>
      <c r="W43" s="160"/>
      <c r="X43" s="34"/>
      <c r="Y43" s="251" t="s">
        <v>52</v>
      </c>
      <c r="Z43" s="252"/>
      <c r="AA43" s="34"/>
      <c r="AC43" s="237"/>
      <c r="AD43" s="238"/>
      <c r="AE43" s="239"/>
      <c r="AF43" s="241"/>
      <c r="AG43" s="179"/>
      <c r="AH43" s="180"/>
      <c r="AI43" s="180"/>
      <c r="AJ43" s="180"/>
      <c r="AK43" s="180"/>
      <c r="AL43" s="180"/>
      <c r="AM43" s="180"/>
      <c r="AN43" s="180"/>
      <c r="AO43" s="180"/>
      <c r="AP43" s="214"/>
      <c r="AQ43" s="215"/>
      <c r="AR43" s="179"/>
      <c r="AS43" s="181"/>
      <c r="AT43" s="191"/>
      <c r="AU43" s="194"/>
      <c r="AV43" s="195"/>
      <c r="AW43" s="197"/>
      <c r="EL43" s="202"/>
      <c r="EM43" s="155" t="s">
        <v>501</v>
      </c>
      <c r="EN43" s="155"/>
      <c r="EO43" s="155"/>
      <c r="EP43" s="155"/>
      <c r="EQ43" s="155"/>
      <c r="ER43" s="155"/>
      <c r="ES43" s="155"/>
      <c r="ET43" s="155"/>
      <c r="EU43" s="155"/>
      <c r="EV43" s="253">
        <f>$ES$34/100</f>
        <v>0.6</v>
      </c>
      <c r="EW43" s="254"/>
      <c r="EX43" s="160" t="s">
        <v>544</v>
      </c>
      <c r="EY43" s="160"/>
      <c r="EZ43" s="35"/>
      <c r="FA43" s="157" t="s">
        <v>411</v>
      </c>
      <c r="FB43" s="157"/>
      <c r="FC43" s="35"/>
      <c r="JR43" s="202"/>
      <c r="JS43" s="155" t="s">
        <v>101</v>
      </c>
      <c r="JT43" s="155"/>
      <c r="JU43" s="155"/>
      <c r="JV43" s="155"/>
      <c r="JW43" s="155"/>
      <c r="JX43" s="155"/>
      <c r="JY43" s="155"/>
      <c r="JZ43" s="155"/>
      <c r="KA43" s="155"/>
      <c r="KB43" s="443">
        <f>JP34</f>
        <v>0</v>
      </c>
      <c r="KC43" s="443"/>
      <c r="KD43" s="160" t="s">
        <v>102</v>
      </c>
      <c r="KE43" s="160"/>
      <c r="KF43" s="35"/>
      <c r="KG43" s="157" t="s">
        <v>108</v>
      </c>
      <c r="KH43" s="157"/>
      <c r="KI43" s="35"/>
    </row>
    <row r="44" spans="5:316" ht="48" customHeight="1" thickBot="1" x14ac:dyDescent="0.35">
      <c r="J44" s="202"/>
      <c r="K44" s="155" t="s">
        <v>113</v>
      </c>
      <c r="L44" s="155"/>
      <c r="M44" s="155"/>
      <c r="N44" s="155"/>
      <c r="O44" s="155"/>
      <c r="P44" s="155"/>
      <c r="Q44" s="155"/>
      <c r="R44" s="155"/>
      <c r="S44" s="155"/>
      <c r="T44" s="253">
        <f>Q33</f>
        <v>8</v>
      </c>
      <c r="U44" s="254"/>
      <c r="V44" s="160" t="s">
        <v>114</v>
      </c>
      <c r="W44" s="160"/>
      <c r="X44" s="34"/>
      <c r="Y44" s="251" t="s">
        <v>117</v>
      </c>
      <c r="Z44" s="252"/>
      <c r="AA44" s="34"/>
      <c r="AC44" s="26"/>
      <c r="AD44" s="26"/>
      <c r="AE44" s="26"/>
      <c r="CY44" s="161" t="s">
        <v>148</v>
      </c>
      <c r="CZ44" s="36"/>
      <c r="DA44" s="167" t="s">
        <v>40</v>
      </c>
      <c r="DB44" s="168"/>
      <c r="DC44" s="55"/>
      <c r="DD44" s="15"/>
      <c r="DE44" s="15"/>
      <c r="DF44" s="15"/>
      <c r="DG44" s="15"/>
      <c r="DH44" s="15"/>
      <c r="DI44" s="15"/>
      <c r="DJ44" s="169" t="s">
        <v>42</v>
      </c>
      <c r="DK44" s="170"/>
      <c r="DL44" s="171" t="s">
        <v>43</v>
      </c>
      <c r="DM44" s="172"/>
      <c r="DN44" s="173" t="s">
        <v>44</v>
      </c>
      <c r="DO44" s="174"/>
      <c r="DP44" s="174"/>
      <c r="DQ44" s="175"/>
      <c r="EL44" s="202"/>
      <c r="EM44" s="155" t="s">
        <v>500</v>
      </c>
      <c r="EN44" s="155"/>
      <c r="EO44" s="155"/>
      <c r="EP44" s="155"/>
      <c r="EQ44" s="155"/>
      <c r="ER44" s="155"/>
      <c r="ES44" s="155"/>
      <c r="ET44" s="155"/>
      <c r="EU44" s="155"/>
      <c r="EV44" s="253">
        <f>$EW$34</f>
        <v>7.2</v>
      </c>
      <c r="EW44" s="254"/>
      <c r="EX44" s="479" t="s">
        <v>114</v>
      </c>
      <c r="EY44" s="480"/>
      <c r="EZ44" s="35"/>
      <c r="FA44" s="157" t="s">
        <v>412</v>
      </c>
      <c r="FB44" s="157"/>
      <c r="FC44" s="35"/>
      <c r="JR44" s="202"/>
      <c r="JS44" s="155" t="s">
        <v>111</v>
      </c>
      <c r="JT44" s="155"/>
      <c r="JU44" s="155"/>
      <c r="JV44" s="155"/>
      <c r="JW44" s="155"/>
      <c r="JX44" s="155"/>
      <c r="JY44" s="155"/>
      <c r="JZ44" s="155"/>
      <c r="KA44" s="155"/>
      <c r="KB44" s="253">
        <f>JR34</f>
        <v>0</v>
      </c>
      <c r="KC44" s="254"/>
      <c r="KD44" s="156" t="s">
        <v>116</v>
      </c>
      <c r="KE44" s="156"/>
      <c r="KF44" s="35"/>
      <c r="KG44" s="157" t="s">
        <v>112</v>
      </c>
      <c r="KH44" s="157"/>
      <c r="KI44" s="35"/>
    </row>
    <row r="45" spans="5:316" ht="48" customHeight="1" thickBot="1" x14ac:dyDescent="0.3">
      <c r="J45" s="202"/>
      <c r="K45" s="155" t="s">
        <v>122</v>
      </c>
      <c r="L45" s="155"/>
      <c r="M45" s="155"/>
      <c r="N45" s="155"/>
      <c r="O45" s="155"/>
      <c r="P45" s="155"/>
      <c r="Q45" s="155"/>
      <c r="R45" s="155"/>
      <c r="S45" s="155"/>
      <c r="T45" s="158">
        <f>S7</f>
        <v>24</v>
      </c>
      <c r="U45" s="159"/>
      <c r="V45" s="156" t="s">
        <v>119</v>
      </c>
      <c r="W45" s="156"/>
      <c r="X45" s="34"/>
      <c r="Y45" s="251" t="s">
        <v>121</v>
      </c>
      <c r="Z45" s="252"/>
      <c r="AA45" s="34"/>
      <c r="AC45" s="231" t="s">
        <v>140</v>
      </c>
      <c r="AD45" s="232"/>
      <c r="AE45" s="233"/>
      <c r="AF45" s="32" t="s">
        <v>96</v>
      </c>
      <c r="AG45" s="167">
        <v>0.2</v>
      </c>
      <c r="AH45" s="168"/>
      <c r="AI45" s="61"/>
      <c r="AJ45" s="15"/>
      <c r="AK45" s="15"/>
      <c r="AL45" s="15"/>
      <c r="AM45" s="15"/>
      <c r="AN45" s="30" t="s">
        <v>80</v>
      </c>
      <c r="AO45" s="61"/>
      <c r="AP45" s="169" t="s">
        <v>42</v>
      </c>
      <c r="AQ45" s="170"/>
      <c r="AR45" s="171" t="s">
        <v>43</v>
      </c>
      <c r="AS45" s="172"/>
      <c r="AT45" s="173" t="s">
        <v>44</v>
      </c>
      <c r="AU45" s="174"/>
      <c r="AV45" s="174"/>
      <c r="AW45" s="175"/>
      <c r="AZ45" s="164"/>
      <c r="BA45" s="167">
        <v>0.2</v>
      </c>
      <c r="BB45" s="168"/>
      <c r="BC45" s="61"/>
      <c r="BD45" s="45" t="s">
        <v>45</v>
      </c>
      <c r="BE45" s="61"/>
      <c r="BF45" s="15"/>
      <c r="BG45" s="15"/>
      <c r="BH45" s="169" t="s">
        <v>42</v>
      </c>
      <c r="BI45" s="170"/>
      <c r="BJ45" s="171" t="s">
        <v>43</v>
      </c>
      <c r="BK45" s="172"/>
      <c r="BL45" s="173" t="s">
        <v>44</v>
      </c>
      <c r="BM45" s="174"/>
      <c r="BN45" s="174"/>
      <c r="BO45" s="175"/>
      <c r="CY45" s="162"/>
      <c r="CZ45" s="37"/>
      <c r="DA45" s="250" t="s">
        <v>200</v>
      </c>
      <c r="DB45" s="177"/>
      <c r="DC45" s="177"/>
      <c r="DD45" s="177"/>
      <c r="DE45" s="177"/>
      <c r="DF45" s="177"/>
      <c r="DG45" s="177"/>
      <c r="DH45" s="177"/>
      <c r="DI45" s="178"/>
      <c r="DJ45" s="182">
        <v>8900</v>
      </c>
      <c r="DK45" s="183"/>
      <c r="DL45" s="243" t="s">
        <v>201</v>
      </c>
      <c r="DM45" s="244"/>
      <c r="DN45" s="190"/>
      <c r="DO45" s="302" t="s">
        <v>206</v>
      </c>
      <c r="DP45" s="303"/>
      <c r="DQ45" s="196"/>
      <c r="EL45" s="202"/>
      <c r="EM45" s="155" t="s">
        <v>122</v>
      </c>
      <c r="EN45" s="155"/>
      <c r="EO45" s="155"/>
      <c r="EP45" s="155"/>
      <c r="EQ45" s="155"/>
      <c r="ER45" s="155"/>
      <c r="ES45" s="155"/>
      <c r="ET45" s="155"/>
      <c r="EU45" s="155"/>
      <c r="EV45" s="158">
        <f>$EY$34</f>
        <v>13</v>
      </c>
      <c r="EW45" s="159"/>
      <c r="EX45" s="156" t="s">
        <v>119</v>
      </c>
      <c r="EY45" s="156"/>
      <c r="EZ45" s="35"/>
      <c r="FA45" s="157" t="s">
        <v>413</v>
      </c>
      <c r="FB45" s="157"/>
      <c r="FC45" s="35"/>
      <c r="JR45" s="202"/>
      <c r="JS45" s="155" t="s">
        <v>109</v>
      </c>
      <c r="JT45" s="155"/>
      <c r="JU45" s="155"/>
      <c r="JV45" s="155"/>
      <c r="JW45" s="155"/>
      <c r="JX45" s="155"/>
      <c r="JY45" s="155"/>
      <c r="JZ45" s="155"/>
      <c r="KA45" s="155"/>
      <c r="KB45" s="253">
        <f>JT34/100</f>
        <v>0</v>
      </c>
      <c r="KC45" s="254"/>
      <c r="KD45" s="160" t="s">
        <v>115</v>
      </c>
      <c r="KE45" s="160"/>
      <c r="KF45" s="34"/>
      <c r="KG45" s="251" t="s">
        <v>110</v>
      </c>
      <c r="KH45" s="252"/>
      <c r="KI45" s="34"/>
      <c r="KL45" s="271"/>
      <c r="KM45" s="272"/>
      <c r="KN45" s="272"/>
      <c r="KO45" s="272"/>
      <c r="KP45" s="272"/>
      <c r="KQ45" s="272"/>
      <c r="KR45" s="272"/>
      <c r="KS45" s="272"/>
      <c r="KT45" s="272"/>
      <c r="KU45" s="272"/>
      <c r="KV45" s="423"/>
      <c r="KW45" s="413"/>
      <c r="KX45" s="414"/>
    </row>
    <row r="46" spans="5:316" ht="48" customHeight="1" thickBot="1" x14ac:dyDescent="0.3">
      <c r="J46" s="202"/>
      <c r="K46" s="155" t="s">
        <v>118</v>
      </c>
      <c r="L46" s="155"/>
      <c r="M46" s="155"/>
      <c r="N46" s="155"/>
      <c r="O46" s="155"/>
      <c r="P46" s="155"/>
      <c r="Q46" s="155"/>
      <c r="R46" s="155"/>
      <c r="S46" s="155"/>
      <c r="T46" s="158">
        <f>U7</f>
        <v>2</v>
      </c>
      <c r="U46" s="159"/>
      <c r="V46" s="156" t="s">
        <v>119</v>
      </c>
      <c r="W46" s="156"/>
      <c r="X46" s="34"/>
      <c r="Y46" s="251" t="s">
        <v>127</v>
      </c>
      <c r="Z46" s="252"/>
      <c r="AA46" s="34"/>
      <c r="AC46" s="234"/>
      <c r="AD46" s="235"/>
      <c r="AE46" s="236"/>
      <c r="AF46" s="240"/>
      <c r="AG46" s="176" t="s">
        <v>396</v>
      </c>
      <c r="AH46" s="177"/>
      <c r="AI46" s="177"/>
      <c r="AJ46" s="177"/>
      <c r="AK46" s="177"/>
      <c r="AL46" s="177"/>
      <c r="AM46" s="177"/>
      <c r="AN46" s="177"/>
      <c r="AO46" s="177"/>
      <c r="AP46" s="212">
        <f>(1-AP42^2)^0.5</f>
        <v>0.7238093671679029</v>
      </c>
      <c r="AQ46" s="213"/>
      <c r="AR46" s="256" t="s">
        <v>116</v>
      </c>
      <c r="AS46" s="221"/>
      <c r="AT46" s="190"/>
      <c r="AU46" s="192" t="s">
        <v>235</v>
      </c>
      <c r="AV46" s="193"/>
      <c r="AW46" s="196"/>
      <c r="AZ46" s="165"/>
      <c r="BA46" s="222" t="s">
        <v>405</v>
      </c>
      <c r="BB46" s="223"/>
      <c r="BC46" s="223"/>
      <c r="BD46" s="223"/>
      <c r="BE46" s="223"/>
      <c r="BF46" s="223"/>
      <c r="BG46" s="224"/>
      <c r="BH46" s="216">
        <v>0.878</v>
      </c>
      <c r="BI46" s="217"/>
      <c r="BJ46" s="220" t="s">
        <v>116</v>
      </c>
      <c r="BK46" s="221"/>
      <c r="BL46" s="190"/>
      <c r="BM46" s="192" t="s">
        <v>235</v>
      </c>
      <c r="BN46" s="193"/>
      <c r="BO46" s="196"/>
      <c r="CY46" s="163"/>
      <c r="CZ46" s="46"/>
      <c r="DA46" s="179"/>
      <c r="DB46" s="180"/>
      <c r="DC46" s="180"/>
      <c r="DD46" s="180"/>
      <c r="DE46" s="180"/>
      <c r="DF46" s="180"/>
      <c r="DG46" s="180"/>
      <c r="DH46" s="180"/>
      <c r="DI46" s="181"/>
      <c r="DJ46" s="184"/>
      <c r="DK46" s="185"/>
      <c r="DL46" s="245"/>
      <c r="DM46" s="246"/>
      <c r="DN46" s="191"/>
      <c r="DO46" s="304"/>
      <c r="DP46" s="305"/>
      <c r="DQ46" s="197"/>
      <c r="EL46" s="202"/>
      <c r="EM46" s="155" t="s">
        <v>494</v>
      </c>
      <c r="EN46" s="155"/>
      <c r="EO46" s="155"/>
      <c r="EP46" s="155"/>
      <c r="EQ46" s="155"/>
      <c r="ER46" s="155"/>
      <c r="ES46" s="155"/>
      <c r="ET46" s="155"/>
      <c r="EU46" s="155"/>
      <c r="EV46" s="158">
        <f>$FA$34</f>
        <v>6</v>
      </c>
      <c r="EW46" s="159"/>
      <c r="EX46" s="156" t="s">
        <v>119</v>
      </c>
      <c r="EY46" s="156"/>
      <c r="EZ46" s="35"/>
      <c r="FA46" s="157" t="s">
        <v>414</v>
      </c>
      <c r="FB46" s="157"/>
      <c r="FC46" s="35"/>
      <c r="JR46" s="202"/>
      <c r="JS46" s="155" t="s">
        <v>113</v>
      </c>
      <c r="JT46" s="155"/>
      <c r="JU46" s="155"/>
      <c r="JV46" s="155"/>
      <c r="JW46" s="155"/>
      <c r="JX46" s="155"/>
      <c r="JY46" s="155"/>
      <c r="JZ46" s="155"/>
      <c r="KA46" s="155"/>
      <c r="KB46" s="253">
        <f>JV34</f>
        <v>0</v>
      </c>
      <c r="KC46" s="254"/>
      <c r="KD46" s="160" t="s">
        <v>114</v>
      </c>
      <c r="KE46" s="160"/>
      <c r="KF46" s="35"/>
      <c r="KG46" s="157" t="s">
        <v>52</v>
      </c>
      <c r="KH46" s="157"/>
      <c r="KI46" s="35"/>
      <c r="KL46" s="484"/>
      <c r="KM46" s="484"/>
      <c r="KN46" s="484"/>
      <c r="KO46" s="484"/>
      <c r="KP46" s="484"/>
      <c r="KQ46" s="484"/>
      <c r="KR46" s="484"/>
      <c r="KS46" s="484"/>
      <c r="KT46" s="484"/>
      <c r="KU46" s="484"/>
      <c r="KV46" s="484"/>
      <c r="KW46" s="484"/>
      <c r="KX46" s="484"/>
    </row>
    <row r="47" spans="5:316" ht="48" customHeight="1" thickBot="1" x14ac:dyDescent="0.3">
      <c r="J47" s="202"/>
      <c r="K47" s="155" t="s">
        <v>123</v>
      </c>
      <c r="L47" s="155"/>
      <c r="M47" s="155"/>
      <c r="N47" s="155"/>
      <c r="O47" s="155"/>
      <c r="P47" s="155"/>
      <c r="Q47" s="155"/>
      <c r="R47" s="155"/>
      <c r="S47" s="155"/>
      <c r="T47" s="158">
        <f>W7</f>
        <v>4</v>
      </c>
      <c r="U47" s="159"/>
      <c r="V47" s="156" t="s">
        <v>119</v>
      </c>
      <c r="W47" s="156"/>
      <c r="X47" s="34"/>
      <c r="Y47" s="251" t="s">
        <v>126</v>
      </c>
      <c r="Z47" s="252"/>
      <c r="AA47" s="34"/>
      <c r="AC47" s="237"/>
      <c r="AD47" s="238"/>
      <c r="AE47" s="239"/>
      <c r="AF47" s="241"/>
      <c r="AG47" s="179"/>
      <c r="AH47" s="180"/>
      <c r="AI47" s="180"/>
      <c r="AJ47" s="180"/>
      <c r="AK47" s="180"/>
      <c r="AL47" s="180"/>
      <c r="AM47" s="180"/>
      <c r="AN47" s="180"/>
      <c r="AO47" s="180"/>
      <c r="AP47" s="214"/>
      <c r="AQ47" s="215"/>
      <c r="AR47" s="179"/>
      <c r="AS47" s="181"/>
      <c r="AT47" s="191"/>
      <c r="AU47" s="194"/>
      <c r="AV47" s="195"/>
      <c r="AW47" s="197"/>
      <c r="AZ47" s="166"/>
      <c r="BA47" s="225"/>
      <c r="BB47" s="226"/>
      <c r="BC47" s="226"/>
      <c r="BD47" s="226"/>
      <c r="BE47" s="226"/>
      <c r="BF47" s="226"/>
      <c r="BG47" s="219"/>
      <c r="BH47" s="218"/>
      <c r="BI47" s="219"/>
      <c r="BJ47" s="180"/>
      <c r="BK47" s="181"/>
      <c r="BL47" s="191"/>
      <c r="BM47" s="194"/>
      <c r="BN47" s="195"/>
      <c r="BO47" s="197"/>
      <c r="DZ47" s="201" t="s">
        <v>406</v>
      </c>
      <c r="EA47" s="201"/>
      <c r="EB47" s="201"/>
      <c r="EC47" s="201"/>
      <c r="ED47" s="201"/>
      <c r="EE47" s="201"/>
      <c r="EF47" s="30" t="s">
        <v>82</v>
      </c>
      <c r="EL47" s="202"/>
      <c r="EM47" s="155" t="s">
        <v>495</v>
      </c>
      <c r="EN47" s="155"/>
      <c r="EO47" s="155"/>
      <c r="EP47" s="155"/>
      <c r="EQ47" s="155"/>
      <c r="ER47" s="155"/>
      <c r="ES47" s="155"/>
      <c r="ET47" s="155"/>
      <c r="EU47" s="155"/>
      <c r="EV47" s="158">
        <f>$FC$34</f>
        <v>6</v>
      </c>
      <c r="EW47" s="159"/>
      <c r="EX47" s="156" t="s">
        <v>119</v>
      </c>
      <c r="EY47" s="156"/>
      <c r="EZ47" s="35"/>
      <c r="FA47" s="157" t="s">
        <v>415</v>
      </c>
      <c r="FB47" s="157"/>
      <c r="FC47" s="35"/>
      <c r="JE47" s="201" t="s">
        <v>407</v>
      </c>
      <c r="JF47" s="201"/>
      <c r="JG47" s="201"/>
      <c r="JH47" s="201"/>
      <c r="JI47" s="201"/>
      <c r="JJ47" s="201"/>
      <c r="JK47" s="30" t="s">
        <v>82</v>
      </c>
      <c r="JR47" s="202"/>
      <c r="JS47" s="155" t="s">
        <v>122</v>
      </c>
      <c r="JT47" s="155"/>
      <c r="JU47" s="155"/>
      <c r="JV47" s="155"/>
      <c r="JW47" s="155"/>
      <c r="JX47" s="155"/>
      <c r="JY47" s="155"/>
      <c r="JZ47" s="155"/>
      <c r="KA47" s="155"/>
      <c r="KB47" s="158">
        <f>JX34</f>
        <v>0</v>
      </c>
      <c r="KC47" s="159"/>
      <c r="KD47" s="156" t="s">
        <v>119</v>
      </c>
      <c r="KE47" s="156"/>
      <c r="KF47" s="35"/>
      <c r="KG47" s="157" t="s">
        <v>418</v>
      </c>
      <c r="KH47" s="157"/>
      <c r="KI47" s="35"/>
      <c r="KL47" s="484"/>
      <c r="KM47" s="484"/>
      <c r="KN47" s="484"/>
      <c r="KO47" s="484"/>
      <c r="KP47" s="484"/>
      <c r="KQ47" s="484"/>
      <c r="KR47" s="484"/>
      <c r="KS47" s="484"/>
      <c r="KT47" s="484"/>
      <c r="KU47" s="484"/>
      <c r="KV47" s="484"/>
      <c r="KW47" s="484"/>
      <c r="KX47" s="484"/>
    </row>
    <row r="48" spans="5:316" ht="48" customHeight="1" x14ac:dyDescent="0.3">
      <c r="J48" s="202"/>
      <c r="K48" s="155" t="s">
        <v>124</v>
      </c>
      <c r="L48" s="155"/>
      <c r="M48" s="155"/>
      <c r="N48" s="155"/>
      <c r="O48" s="155"/>
      <c r="P48" s="155"/>
      <c r="Q48" s="155"/>
      <c r="R48" s="155"/>
      <c r="S48" s="155"/>
      <c r="T48" s="441">
        <f>Y33</f>
        <v>9.6</v>
      </c>
      <c r="U48" s="442"/>
      <c r="V48" s="160" t="s">
        <v>114</v>
      </c>
      <c r="W48" s="160"/>
      <c r="X48" s="34"/>
      <c r="Y48" s="251" t="s">
        <v>125</v>
      </c>
      <c r="Z48" s="252"/>
      <c r="AA48" s="34"/>
      <c r="AC48" s="26"/>
      <c r="AD48" s="26"/>
      <c r="AE48" s="26"/>
      <c r="DZ48" s="201" t="s">
        <v>390</v>
      </c>
      <c r="EA48" s="201"/>
      <c r="EB48" s="201"/>
      <c r="EC48" s="201"/>
      <c r="ED48" s="201"/>
      <c r="EE48" s="201"/>
      <c r="EF48" s="30" t="s">
        <v>80</v>
      </c>
      <c r="EL48" s="202"/>
      <c r="EM48" s="155" t="s">
        <v>496</v>
      </c>
      <c r="EN48" s="155"/>
      <c r="EO48" s="155"/>
      <c r="EP48" s="155"/>
      <c r="EQ48" s="155"/>
      <c r="ER48" s="155"/>
      <c r="ES48" s="155"/>
      <c r="ET48" s="155"/>
      <c r="EU48" s="155"/>
      <c r="EV48" s="158">
        <f>$FE$34</f>
        <v>12</v>
      </c>
      <c r="EW48" s="159"/>
      <c r="EX48" s="160" t="s">
        <v>114</v>
      </c>
      <c r="EY48" s="160"/>
      <c r="EZ48" s="35"/>
      <c r="FA48" s="157" t="s">
        <v>416</v>
      </c>
      <c r="FB48" s="157"/>
      <c r="FC48" s="35"/>
      <c r="JE48" s="201" t="s">
        <v>390</v>
      </c>
      <c r="JF48" s="201"/>
      <c r="JG48" s="201"/>
      <c r="JH48" s="201"/>
      <c r="JI48" s="201"/>
      <c r="JJ48" s="201"/>
      <c r="JK48" s="30" t="s">
        <v>80</v>
      </c>
      <c r="JR48" s="202"/>
      <c r="JS48" s="155" t="s">
        <v>118</v>
      </c>
      <c r="JT48" s="155"/>
      <c r="JU48" s="155"/>
      <c r="JV48" s="155"/>
      <c r="JW48" s="155"/>
      <c r="JX48" s="155"/>
      <c r="JY48" s="155"/>
      <c r="JZ48" s="155"/>
      <c r="KA48" s="155"/>
      <c r="KB48" s="158">
        <f>JZ34</f>
        <v>0</v>
      </c>
      <c r="KC48" s="159"/>
      <c r="KD48" s="156" t="s">
        <v>119</v>
      </c>
      <c r="KE48" s="156"/>
      <c r="KF48" s="35"/>
      <c r="KG48" s="157" t="s">
        <v>125</v>
      </c>
      <c r="KH48" s="157"/>
      <c r="KI48" s="35"/>
      <c r="KL48" s="484"/>
      <c r="KM48" s="484"/>
      <c r="KN48" s="484"/>
      <c r="KO48" s="484"/>
      <c r="KP48" s="484"/>
      <c r="KQ48" s="484"/>
      <c r="KR48" s="484"/>
      <c r="KS48" s="484"/>
      <c r="KT48" s="484"/>
      <c r="KU48" s="484"/>
      <c r="KV48" s="484"/>
      <c r="KW48" s="484"/>
      <c r="KX48" s="484"/>
    </row>
    <row r="49" spans="10:332" ht="48" customHeight="1" thickBot="1" x14ac:dyDescent="0.3">
      <c r="J49" s="202"/>
      <c r="K49" s="155" t="s">
        <v>103</v>
      </c>
      <c r="L49" s="155"/>
      <c r="M49" s="155"/>
      <c r="N49" s="155"/>
      <c r="O49" s="155"/>
      <c r="P49" s="155"/>
      <c r="Q49" s="155"/>
      <c r="R49" s="155"/>
      <c r="S49" s="155"/>
      <c r="T49" s="158">
        <v>220</v>
      </c>
      <c r="U49" s="159"/>
      <c r="V49" s="160" t="s">
        <v>104</v>
      </c>
      <c r="W49" s="160"/>
      <c r="X49" s="34"/>
      <c r="Y49" s="251" t="s">
        <v>151</v>
      </c>
      <c r="Z49" s="252"/>
      <c r="AA49" s="34"/>
      <c r="AC49" s="231" t="s">
        <v>140</v>
      </c>
      <c r="AD49" s="232"/>
      <c r="AE49" s="233"/>
      <c r="AF49" s="32" t="s">
        <v>96</v>
      </c>
      <c r="AG49" s="167">
        <v>0.3</v>
      </c>
      <c r="AH49" s="168"/>
      <c r="AI49" s="61"/>
      <c r="AJ49" s="15"/>
      <c r="AK49" s="15"/>
      <c r="AL49" s="15"/>
      <c r="AM49" s="15"/>
      <c r="AN49" s="30" t="s">
        <v>80</v>
      </c>
      <c r="AO49" s="61"/>
      <c r="AP49" s="169" t="s">
        <v>42</v>
      </c>
      <c r="AQ49" s="170"/>
      <c r="AR49" s="171" t="s">
        <v>43</v>
      </c>
      <c r="AS49" s="172"/>
      <c r="AT49" s="173" t="s">
        <v>44</v>
      </c>
      <c r="AU49" s="174"/>
      <c r="AV49" s="174"/>
      <c r="AW49" s="175"/>
      <c r="DZ49" s="201" t="s">
        <v>391</v>
      </c>
      <c r="EA49" s="201"/>
      <c r="EB49" s="201"/>
      <c r="EC49" s="201"/>
      <c r="ED49" s="201"/>
      <c r="EE49" s="201"/>
      <c r="EF49" s="30" t="s">
        <v>80</v>
      </c>
      <c r="EL49" s="202"/>
      <c r="EM49" s="155" t="s">
        <v>499</v>
      </c>
      <c r="EN49" s="155"/>
      <c r="EO49" s="155"/>
      <c r="EP49" s="155"/>
      <c r="EQ49" s="155"/>
      <c r="ER49" s="155"/>
      <c r="ES49" s="155"/>
      <c r="ET49" s="155"/>
      <c r="EU49" s="155"/>
      <c r="EV49" s="158">
        <f>$FG$34</f>
        <v>12</v>
      </c>
      <c r="EW49" s="159"/>
      <c r="EX49" s="156" t="s">
        <v>119</v>
      </c>
      <c r="EY49" s="156"/>
      <c r="EZ49" s="35"/>
      <c r="FA49" s="157" t="s">
        <v>126</v>
      </c>
      <c r="FB49" s="157"/>
      <c r="FC49" s="35"/>
      <c r="JE49" s="201" t="s">
        <v>391</v>
      </c>
      <c r="JF49" s="201"/>
      <c r="JG49" s="201"/>
      <c r="JH49" s="201"/>
      <c r="JI49" s="201"/>
      <c r="JJ49" s="201"/>
      <c r="JK49" s="30" t="s">
        <v>80</v>
      </c>
      <c r="JR49" s="202"/>
      <c r="JS49" s="155" t="s">
        <v>123</v>
      </c>
      <c r="JT49" s="155"/>
      <c r="JU49" s="155"/>
      <c r="JV49" s="155"/>
      <c r="JW49" s="155"/>
      <c r="JX49" s="155"/>
      <c r="JY49" s="155"/>
      <c r="JZ49" s="155"/>
      <c r="KA49" s="155"/>
      <c r="KB49" s="158">
        <f>KB34</f>
        <v>0</v>
      </c>
      <c r="KC49" s="159"/>
      <c r="KD49" s="156" t="s">
        <v>119</v>
      </c>
      <c r="KE49" s="156"/>
      <c r="KF49" s="35"/>
      <c r="KG49" s="157" t="s">
        <v>121</v>
      </c>
      <c r="KH49" s="157"/>
      <c r="KI49" s="35"/>
      <c r="KL49" s="484"/>
      <c r="KM49" s="484"/>
      <c r="KN49" s="484"/>
      <c r="KO49" s="484"/>
      <c r="KP49" s="484"/>
      <c r="KQ49" s="484"/>
      <c r="KR49" s="484"/>
      <c r="KS49" s="484"/>
      <c r="KT49" s="484"/>
      <c r="KU49" s="484"/>
      <c r="KV49" s="484"/>
      <c r="KW49" s="484"/>
      <c r="KX49" s="484"/>
      <c r="LK49" s="271"/>
      <c r="LL49" s="272"/>
      <c r="LM49" s="272"/>
      <c r="LN49" s="272"/>
      <c r="LO49" s="272"/>
      <c r="LP49" s="272"/>
      <c r="LQ49" s="272"/>
      <c r="LR49" s="423"/>
      <c r="LS49" s="413"/>
      <c r="LT49" s="414"/>
    </row>
    <row r="50" spans="10:332" ht="48" customHeight="1" x14ac:dyDescent="0.25">
      <c r="J50" s="202"/>
      <c r="K50" s="242" t="s">
        <v>148</v>
      </c>
      <c r="L50" s="242"/>
      <c r="M50" s="242"/>
      <c r="N50" s="155" t="s">
        <v>105</v>
      </c>
      <c r="O50" s="155"/>
      <c r="P50" s="155"/>
      <c r="Q50" s="155"/>
      <c r="R50" s="155"/>
      <c r="S50" s="155"/>
      <c r="T50" s="158">
        <v>50</v>
      </c>
      <c r="U50" s="159"/>
      <c r="V50" s="160" t="s">
        <v>106</v>
      </c>
      <c r="W50" s="160"/>
      <c r="X50" s="35"/>
      <c r="Y50" s="157" t="s">
        <v>393</v>
      </c>
      <c r="Z50" s="157"/>
      <c r="AA50" s="35"/>
      <c r="AC50" s="234"/>
      <c r="AD50" s="235"/>
      <c r="AE50" s="236"/>
      <c r="AF50" s="240"/>
      <c r="AG50" s="176" t="s">
        <v>397</v>
      </c>
      <c r="AH50" s="177"/>
      <c r="AI50" s="177"/>
      <c r="AJ50" s="177"/>
      <c r="AK50" s="177"/>
      <c r="AL50" s="177"/>
      <c r="AM50" s="177"/>
      <c r="AN50" s="177"/>
      <c r="AO50" s="177"/>
      <c r="AP50" s="212">
        <f>59</f>
        <v>59</v>
      </c>
      <c r="AQ50" s="213"/>
      <c r="AR50" s="293" t="s">
        <v>74</v>
      </c>
      <c r="AS50" s="221"/>
      <c r="AT50" s="190"/>
      <c r="AU50" s="192" t="s">
        <v>57</v>
      </c>
      <c r="AV50" s="193"/>
      <c r="AW50" s="196"/>
      <c r="EL50" s="202"/>
      <c r="EM50" s="155" t="s">
        <v>498</v>
      </c>
      <c r="EN50" s="155"/>
      <c r="EO50" s="155"/>
      <c r="EP50" s="155"/>
      <c r="EQ50" s="155"/>
      <c r="ER50" s="155"/>
      <c r="ES50" s="155"/>
      <c r="ET50" s="155"/>
      <c r="EU50" s="155"/>
      <c r="EV50" s="158">
        <f>$FI$34</f>
        <v>2</v>
      </c>
      <c r="EW50" s="159"/>
      <c r="EX50" s="156" t="s">
        <v>119</v>
      </c>
      <c r="EY50" s="156"/>
      <c r="EZ50" s="35"/>
      <c r="FA50" s="157" t="s">
        <v>112</v>
      </c>
      <c r="FB50" s="157"/>
      <c r="FC50" s="35"/>
      <c r="JR50" s="202"/>
      <c r="JS50" s="155" t="s">
        <v>124</v>
      </c>
      <c r="JT50" s="155"/>
      <c r="JU50" s="155"/>
      <c r="JV50" s="155"/>
      <c r="JW50" s="155"/>
      <c r="JX50" s="155"/>
      <c r="JY50" s="155"/>
      <c r="JZ50" s="155"/>
      <c r="KA50" s="155"/>
      <c r="KB50" s="158">
        <f>KD34</f>
        <v>0</v>
      </c>
      <c r="KC50" s="159"/>
      <c r="KD50" s="160" t="s">
        <v>114</v>
      </c>
      <c r="KE50" s="160"/>
      <c r="KF50" s="34"/>
      <c r="KG50" s="251" t="s">
        <v>127</v>
      </c>
      <c r="KH50" s="252"/>
      <c r="KI50" s="34"/>
      <c r="KL50" s="484"/>
      <c r="KM50" s="484"/>
      <c r="KN50" s="484"/>
      <c r="KO50" s="484"/>
      <c r="KP50" s="484"/>
      <c r="KQ50" s="484"/>
      <c r="KR50" s="484"/>
      <c r="KS50" s="484"/>
      <c r="KT50" s="484"/>
      <c r="KU50" s="484"/>
      <c r="KV50" s="484"/>
      <c r="KW50" s="484"/>
      <c r="KX50" s="484"/>
      <c r="LK50" s="484"/>
      <c r="LL50" s="484"/>
      <c r="LM50" s="484"/>
      <c r="LN50" s="484"/>
      <c r="LO50" s="484"/>
      <c r="LP50" s="484"/>
      <c r="LQ50" s="484"/>
      <c r="LR50" s="484"/>
      <c r="LS50" s="484"/>
      <c r="LT50" s="484"/>
    </row>
    <row r="51" spans="10:332" ht="48" customHeight="1" thickBot="1" x14ac:dyDescent="0.3">
      <c r="AC51" s="237"/>
      <c r="AD51" s="238"/>
      <c r="AE51" s="239"/>
      <c r="AF51" s="241"/>
      <c r="AG51" s="179"/>
      <c r="AH51" s="180"/>
      <c r="AI51" s="180"/>
      <c r="AJ51" s="180"/>
      <c r="AK51" s="180"/>
      <c r="AL51" s="180"/>
      <c r="AM51" s="180"/>
      <c r="AN51" s="180"/>
      <c r="AO51" s="180"/>
      <c r="AP51" s="214"/>
      <c r="AQ51" s="215"/>
      <c r="AR51" s="179"/>
      <c r="AS51" s="181"/>
      <c r="AT51" s="191"/>
      <c r="AU51" s="194"/>
      <c r="AV51" s="195"/>
      <c r="AW51" s="197"/>
      <c r="JR51" s="202"/>
      <c r="JS51" s="155" t="s">
        <v>103</v>
      </c>
      <c r="JT51" s="155"/>
      <c r="JU51" s="155"/>
      <c r="JV51" s="155"/>
      <c r="JW51" s="155"/>
      <c r="JX51" s="155"/>
      <c r="JY51" s="155"/>
      <c r="JZ51" s="155"/>
      <c r="KA51" s="155"/>
      <c r="KB51" s="158">
        <v>220</v>
      </c>
      <c r="KC51" s="159"/>
      <c r="KD51" s="160" t="s">
        <v>104</v>
      </c>
      <c r="KE51" s="160"/>
      <c r="KF51" s="35"/>
      <c r="KG51" s="157" t="s">
        <v>414</v>
      </c>
      <c r="KH51" s="157"/>
      <c r="KI51" s="35"/>
      <c r="KL51" s="484"/>
      <c r="KM51" s="484"/>
      <c r="KN51" s="484"/>
      <c r="KO51" s="484"/>
      <c r="KP51" s="484"/>
      <c r="KQ51" s="484"/>
      <c r="KR51" s="484"/>
      <c r="KS51" s="484"/>
      <c r="KT51" s="484"/>
      <c r="KU51" s="484"/>
      <c r="KV51" s="484"/>
      <c r="KW51" s="484"/>
      <c r="KX51" s="484"/>
      <c r="LK51" s="484"/>
      <c r="LL51" s="484"/>
      <c r="LM51" s="484"/>
      <c r="LN51" s="484"/>
      <c r="LO51" s="484"/>
      <c r="LP51" s="484"/>
      <c r="LQ51" s="484"/>
      <c r="LR51" s="484"/>
      <c r="LS51" s="484"/>
      <c r="LT51" s="484"/>
    </row>
    <row r="52" spans="10:332" ht="48" customHeight="1" thickBot="1" x14ac:dyDescent="0.3">
      <c r="BP52" s="164"/>
      <c r="BQ52" s="167">
        <v>19</v>
      </c>
      <c r="BR52" s="168"/>
      <c r="BS52" s="61"/>
      <c r="BT52" s="15"/>
      <c r="BU52" s="15"/>
      <c r="BV52" s="15"/>
      <c r="BW52" s="15"/>
      <c r="BX52" s="15"/>
      <c r="BY52" s="15"/>
      <c r="BZ52" s="169" t="s">
        <v>42</v>
      </c>
      <c r="CA52" s="170"/>
      <c r="CB52" s="171" t="s">
        <v>43</v>
      </c>
      <c r="CC52" s="172"/>
      <c r="CD52" s="173" t="s">
        <v>44</v>
      </c>
      <c r="CE52" s="174"/>
      <c r="CF52" s="174"/>
      <c r="CG52" s="175"/>
      <c r="CH52" s="152" t="s">
        <v>46</v>
      </c>
      <c r="CI52" s="152"/>
      <c r="CJ52" s="152"/>
      <c r="CK52" s="152"/>
      <c r="CL52" s="152"/>
      <c r="JR52" s="202"/>
      <c r="JS52" s="242" t="s">
        <v>148</v>
      </c>
      <c r="JT52" s="242"/>
      <c r="JU52" s="242"/>
      <c r="JV52" s="155" t="s">
        <v>105</v>
      </c>
      <c r="JW52" s="155"/>
      <c r="JX52" s="155"/>
      <c r="JY52" s="155"/>
      <c r="JZ52" s="155"/>
      <c r="KA52" s="155"/>
      <c r="KB52" s="158">
        <v>50</v>
      </c>
      <c r="KC52" s="159"/>
      <c r="KD52" s="160" t="s">
        <v>106</v>
      </c>
      <c r="KE52" s="160"/>
      <c r="KF52" s="35"/>
      <c r="KG52" s="157" t="s">
        <v>393</v>
      </c>
      <c r="KH52" s="157"/>
      <c r="KI52" s="35"/>
      <c r="KL52" s="484"/>
      <c r="KM52" s="484"/>
      <c r="KN52" s="484"/>
      <c r="KO52" s="484"/>
      <c r="KP52" s="484"/>
      <c r="KQ52" s="484"/>
      <c r="KR52" s="484"/>
      <c r="KS52" s="484"/>
      <c r="KT52" s="484"/>
      <c r="KU52" s="484"/>
      <c r="KV52" s="484"/>
      <c r="KW52" s="484"/>
      <c r="KX52" s="484"/>
      <c r="LK52" s="484"/>
      <c r="LL52" s="484"/>
      <c r="LM52" s="484"/>
      <c r="LN52" s="484"/>
      <c r="LO52" s="484"/>
      <c r="LP52" s="484"/>
      <c r="LQ52" s="484"/>
      <c r="LR52" s="484"/>
      <c r="LS52" s="484"/>
      <c r="LT52" s="484"/>
    </row>
    <row r="53" spans="10:332" ht="48" customHeight="1" x14ac:dyDescent="0.25">
      <c r="K53" s="202"/>
      <c r="L53" s="201" t="s">
        <v>128</v>
      </c>
      <c r="M53" s="201"/>
      <c r="N53" s="201"/>
      <c r="O53" s="202"/>
      <c r="P53" s="200" t="s">
        <v>129</v>
      </c>
      <c r="Q53" s="200"/>
      <c r="R53" s="200"/>
      <c r="S53" s="200"/>
      <c r="T53" s="200"/>
      <c r="U53" s="200"/>
      <c r="V53" s="200"/>
      <c r="W53" s="200"/>
      <c r="X53" s="200"/>
      <c r="Y53" s="200"/>
      <c r="Z53" s="202"/>
      <c r="BP53" s="165"/>
      <c r="BQ53" s="227" t="s">
        <v>255</v>
      </c>
      <c r="BR53" s="227"/>
      <c r="BS53" s="228">
        <f xml:space="preserve"> $BZ$65</f>
        <v>414.11040000000003</v>
      </c>
      <c r="BT53" s="228"/>
      <c r="BU53" s="250"/>
      <c r="BV53" s="177"/>
      <c r="BW53" s="177"/>
      <c r="BX53" s="177"/>
      <c r="BY53" s="178"/>
      <c r="BZ53" s="212">
        <f>BS53*BS54</f>
        <v>285.736176</v>
      </c>
      <c r="CA53" s="213"/>
      <c r="CB53" s="243" t="s">
        <v>242</v>
      </c>
      <c r="CC53" s="244"/>
      <c r="CD53" s="190"/>
      <c r="CE53" s="192" t="s">
        <v>398</v>
      </c>
      <c r="CF53" s="193"/>
      <c r="CG53" s="196"/>
      <c r="CH53" s="153"/>
      <c r="CI53" s="153"/>
      <c r="CJ53" s="153"/>
      <c r="CK53" s="153"/>
      <c r="CL53" s="153"/>
      <c r="KL53" s="484"/>
      <c r="KM53" s="484"/>
      <c r="KN53" s="484"/>
      <c r="KO53" s="484"/>
      <c r="KP53" s="484"/>
      <c r="KQ53" s="484"/>
      <c r="KR53" s="484"/>
      <c r="KS53" s="484"/>
      <c r="KT53" s="484"/>
      <c r="KU53" s="484"/>
      <c r="KV53" s="484"/>
      <c r="KW53" s="484"/>
      <c r="KX53" s="484"/>
      <c r="LK53" s="484"/>
      <c r="LL53" s="484"/>
      <c r="LM53" s="484"/>
      <c r="LN53" s="484"/>
      <c r="LO53" s="484"/>
      <c r="LP53" s="484"/>
      <c r="LQ53" s="484"/>
      <c r="LR53" s="484"/>
      <c r="LS53" s="484"/>
      <c r="LT53" s="484"/>
    </row>
    <row r="54" spans="10:332" ht="48" customHeight="1" thickBot="1" x14ac:dyDescent="0.3">
      <c r="K54" s="202"/>
      <c r="L54" s="201"/>
      <c r="M54" s="201"/>
      <c r="N54" s="201"/>
      <c r="O54" s="202"/>
      <c r="P54" s="200"/>
      <c r="Q54" s="200"/>
      <c r="R54" s="200"/>
      <c r="S54" s="200"/>
      <c r="T54" s="200"/>
      <c r="U54" s="200"/>
      <c r="V54" s="200"/>
      <c r="W54" s="200"/>
      <c r="X54" s="200"/>
      <c r="Y54" s="200"/>
      <c r="Z54" s="202"/>
      <c r="BP54" s="166"/>
      <c r="BQ54" s="247" t="s">
        <v>110</v>
      </c>
      <c r="BR54" s="248"/>
      <c r="BS54" s="249">
        <f>$T$42</f>
        <v>0.69</v>
      </c>
      <c r="BT54" s="249"/>
      <c r="BU54" s="179"/>
      <c r="BV54" s="180"/>
      <c r="BW54" s="180"/>
      <c r="BX54" s="180"/>
      <c r="BY54" s="181"/>
      <c r="BZ54" s="214"/>
      <c r="CA54" s="215"/>
      <c r="CB54" s="245"/>
      <c r="CC54" s="246"/>
      <c r="CD54" s="191"/>
      <c r="CE54" s="194"/>
      <c r="CF54" s="195"/>
      <c r="CG54" s="197"/>
      <c r="CH54" s="154"/>
      <c r="CI54" s="154"/>
      <c r="CJ54" s="154"/>
      <c r="CK54" s="154"/>
      <c r="CL54" s="154"/>
      <c r="EL54" s="11"/>
      <c r="EM54" s="201" t="s">
        <v>128</v>
      </c>
      <c r="EN54" s="201"/>
      <c r="EO54" s="201"/>
      <c r="EP54" s="11"/>
      <c r="EQ54" s="271" t="s">
        <v>130</v>
      </c>
      <c r="ER54" s="272"/>
      <c r="ES54" s="272"/>
      <c r="ET54" s="272"/>
      <c r="EU54" s="272"/>
      <c r="EV54" s="272"/>
      <c r="EW54" s="272"/>
      <c r="EX54" s="272"/>
      <c r="EY54" s="272"/>
      <c r="EZ54" s="272"/>
      <c r="FA54" s="11"/>
      <c r="JS54" s="11"/>
      <c r="JT54" s="201" t="s">
        <v>128</v>
      </c>
      <c r="JU54" s="201"/>
      <c r="JV54" s="201"/>
      <c r="JW54" s="11"/>
      <c r="JX54" s="271" t="s">
        <v>408</v>
      </c>
      <c r="JY54" s="272"/>
      <c r="JZ54" s="272"/>
      <c r="KA54" s="272"/>
      <c r="KB54" s="272"/>
      <c r="KC54" s="272"/>
      <c r="KD54" s="272"/>
      <c r="KE54" s="272"/>
      <c r="KF54" s="272"/>
      <c r="KG54" s="272"/>
      <c r="KH54" s="11"/>
      <c r="LK54" s="484"/>
      <c r="LL54" s="484"/>
      <c r="LM54" s="484"/>
      <c r="LN54" s="484"/>
      <c r="LO54" s="484"/>
      <c r="LP54" s="484"/>
      <c r="LQ54" s="484"/>
      <c r="LR54" s="484"/>
      <c r="LS54" s="484"/>
      <c r="LT54" s="484"/>
    </row>
    <row r="55" spans="10:332" ht="48" customHeight="1" x14ac:dyDescent="0.25">
      <c r="LK55" s="484"/>
      <c r="LL55" s="484"/>
      <c r="LM55" s="484"/>
      <c r="LN55" s="484"/>
      <c r="LO55" s="484"/>
      <c r="LP55" s="484"/>
      <c r="LQ55" s="484"/>
      <c r="LR55" s="484"/>
      <c r="LS55" s="484"/>
      <c r="LT55" s="484"/>
    </row>
    <row r="56" spans="10:332" ht="48" customHeight="1" thickBot="1" x14ac:dyDescent="0.3">
      <c r="J56" s="13" t="s">
        <v>84</v>
      </c>
      <c r="K56" s="167">
        <v>1</v>
      </c>
      <c r="L56" s="168"/>
      <c r="M56" s="11"/>
      <c r="N56" s="14" t="s">
        <v>178</v>
      </c>
      <c r="O56" s="417">
        <f>$T$44/100</f>
        <v>0.08</v>
      </c>
      <c r="P56" s="418"/>
      <c r="Q56" s="14" t="s">
        <v>112</v>
      </c>
      <c r="R56" s="198">
        <f>T40</f>
        <v>6</v>
      </c>
      <c r="S56" s="199"/>
      <c r="T56" s="169" t="s">
        <v>42</v>
      </c>
      <c r="U56" s="170"/>
      <c r="V56" s="171" t="s">
        <v>43</v>
      </c>
      <c r="W56" s="172"/>
      <c r="X56" s="173" t="s">
        <v>44</v>
      </c>
      <c r="Y56" s="174"/>
      <c r="Z56" s="174"/>
      <c r="AA56" s="175"/>
      <c r="AB56" s="203" t="s">
        <v>46</v>
      </c>
      <c r="AC56" s="204"/>
      <c r="AD56" s="205"/>
      <c r="AP56" s="13" t="s">
        <v>84</v>
      </c>
      <c r="AQ56" s="167">
        <v>16</v>
      </c>
      <c r="AR56" s="168"/>
      <c r="AS56" s="11"/>
      <c r="AT56" s="14" t="s">
        <v>194</v>
      </c>
      <c r="AU56" s="198">
        <f>$U$126</f>
        <v>9.6000000000000002E-2</v>
      </c>
      <c r="AV56" s="199"/>
      <c r="AW56" s="15"/>
      <c r="AX56" s="15"/>
      <c r="AY56" s="15"/>
      <c r="AZ56" s="169" t="s">
        <v>42</v>
      </c>
      <c r="BA56" s="170"/>
      <c r="BB56" s="171" t="s">
        <v>43</v>
      </c>
      <c r="BC56" s="172"/>
      <c r="BD56" s="173" t="s">
        <v>44</v>
      </c>
      <c r="BE56" s="174"/>
      <c r="BF56" s="174"/>
      <c r="BG56" s="175"/>
      <c r="BH56" s="152" t="s">
        <v>46</v>
      </c>
      <c r="BI56" s="152"/>
      <c r="BJ56" s="152"/>
      <c r="BK56" s="152"/>
      <c r="BP56" s="164"/>
      <c r="BQ56" s="167">
        <v>20</v>
      </c>
      <c r="BR56" s="168"/>
      <c r="BS56" s="55"/>
      <c r="BT56" s="53" t="s">
        <v>165</v>
      </c>
      <c r="BU56" s="198">
        <f>$T$50</f>
        <v>50</v>
      </c>
      <c r="BV56" s="199"/>
      <c r="BW56" s="15"/>
      <c r="BX56" s="15"/>
      <c r="BY56" s="15"/>
      <c r="BZ56" s="169" t="s">
        <v>42</v>
      </c>
      <c r="CA56" s="170"/>
      <c r="CB56" s="171" t="s">
        <v>43</v>
      </c>
      <c r="CC56" s="172"/>
      <c r="CD56" s="173" t="s">
        <v>44</v>
      </c>
      <c r="CE56" s="174"/>
      <c r="CF56" s="174"/>
      <c r="CG56" s="175"/>
      <c r="CH56" s="152" t="s">
        <v>46</v>
      </c>
      <c r="CI56" s="152"/>
      <c r="CJ56" s="152"/>
      <c r="CK56" s="152"/>
      <c r="EK56" s="161" t="s">
        <v>148</v>
      </c>
      <c r="EL56" s="164"/>
      <c r="EM56" s="167">
        <v>2</v>
      </c>
      <c r="EN56" s="168"/>
      <c r="EO56" s="147"/>
      <c r="EP56" s="15"/>
      <c r="EQ56" s="15"/>
      <c r="ER56" s="15"/>
      <c r="ES56" s="15"/>
      <c r="ET56" s="15"/>
      <c r="EU56" s="15"/>
      <c r="EV56" s="169" t="s">
        <v>42</v>
      </c>
      <c r="EW56" s="170"/>
      <c r="EX56" s="171" t="s">
        <v>43</v>
      </c>
      <c r="EY56" s="172"/>
      <c r="EZ56" s="203" t="s">
        <v>44</v>
      </c>
      <c r="FA56" s="204"/>
      <c r="FB56" s="204"/>
      <c r="FC56" s="205"/>
      <c r="JR56" s="164"/>
      <c r="JS56" s="292" t="s">
        <v>40</v>
      </c>
      <c r="JT56" s="168"/>
      <c r="JU56" s="11"/>
      <c r="JV56" s="15"/>
      <c r="JW56" s="15"/>
      <c r="JX56" s="15"/>
      <c r="JY56" s="15"/>
      <c r="JZ56" s="15"/>
      <c r="KA56" s="15"/>
      <c r="KB56" s="169" t="s">
        <v>42</v>
      </c>
      <c r="KC56" s="170"/>
      <c r="KD56" s="171" t="s">
        <v>43</v>
      </c>
      <c r="KE56" s="172"/>
      <c r="KF56" s="203" t="s">
        <v>44</v>
      </c>
      <c r="KG56" s="204"/>
      <c r="KH56" s="204"/>
      <c r="KI56" s="205"/>
      <c r="KN56" s="201"/>
      <c r="KO56" s="201"/>
      <c r="KP56" s="201"/>
      <c r="KQ56" s="201"/>
      <c r="KR56" s="201"/>
      <c r="KS56" s="201"/>
      <c r="KT56" s="201"/>
      <c r="KU56" s="201"/>
      <c r="KV56" s="201"/>
      <c r="KW56" s="201"/>
      <c r="KX56" s="413"/>
      <c r="KY56" s="414"/>
      <c r="LK56" s="484"/>
      <c r="LL56" s="484"/>
      <c r="LM56" s="484"/>
      <c r="LN56" s="484"/>
      <c r="LO56" s="484"/>
      <c r="LP56" s="484"/>
      <c r="LQ56" s="484"/>
      <c r="LR56" s="484"/>
      <c r="LS56" s="484"/>
      <c r="LT56" s="484"/>
    </row>
    <row r="57" spans="10:332" ht="48" customHeight="1" x14ac:dyDescent="0.25">
      <c r="J57" s="164"/>
      <c r="K57" s="378" t="s">
        <v>179</v>
      </c>
      <c r="L57" s="379"/>
      <c r="M57" s="379"/>
      <c r="N57" s="379"/>
      <c r="O57" s="379"/>
      <c r="P57" s="379"/>
      <c r="Q57" s="379"/>
      <c r="R57" s="379"/>
      <c r="S57" s="380"/>
      <c r="T57" s="212">
        <f>3.14*O56/R56</f>
        <v>4.186666666666667E-2</v>
      </c>
      <c r="U57" s="213"/>
      <c r="V57" s="243" t="s">
        <v>195</v>
      </c>
      <c r="W57" s="244"/>
      <c r="X57" s="190"/>
      <c r="Y57" s="302" t="s">
        <v>54</v>
      </c>
      <c r="Z57" s="303"/>
      <c r="AA57" s="196"/>
      <c r="AB57" s="206"/>
      <c r="AC57" s="207"/>
      <c r="AD57" s="208"/>
      <c r="AP57" s="37"/>
      <c r="AQ57" s="250" t="s">
        <v>197</v>
      </c>
      <c r="AR57" s="177"/>
      <c r="AS57" s="177"/>
      <c r="AT57" s="177"/>
      <c r="AU57" s="177"/>
      <c r="AV57" s="177"/>
      <c r="AW57" s="177"/>
      <c r="AX57" s="177"/>
      <c r="AY57" s="178"/>
      <c r="AZ57" s="212">
        <f>0.2*AU56</f>
        <v>1.9200000000000002E-2</v>
      </c>
      <c r="BA57" s="213"/>
      <c r="BB57" s="243" t="s">
        <v>195</v>
      </c>
      <c r="BC57" s="244"/>
      <c r="BD57" s="190"/>
      <c r="BE57" s="302" t="s">
        <v>198</v>
      </c>
      <c r="BF57" s="303"/>
      <c r="BG57" s="196"/>
      <c r="BH57" s="282"/>
      <c r="BI57" s="283"/>
      <c r="BJ57" s="283"/>
      <c r="BK57" s="284"/>
      <c r="BP57" s="165"/>
      <c r="BQ57" s="354" t="s">
        <v>247</v>
      </c>
      <c r="BR57" s="355"/>
      <c r="BS57" s="355"/>
      <c r="BT57" s="356"/>
      <c r="BU57" s="356"/>
      <c r="BV57" s="356"/>
      <c r="BW57" s="355"/>
      <c r="BX57" s="355"/>
      <c r="BY57" s="355"/>
      <c r="BZ57" s="182">
        <f>2*3.14*BU56</f>
        <v>314</v>
      </c>
      <c r="CA57" s="183"/>
      <c r="CB57" s="293" t="s">
        <v>401</v>
      </c>
      <c r="CC57" s="221"/>
      <c r="CD57" s="190"/>
      <c r="CE57" s="302" t="s">
        <v>247</v>
      </c>
      <c r="CF57" s="303"/>
      <c r="CG57" s="196"/>
      <c r="CH57" s="282"/>
      <c r="CI57" s="283"/>
      <c r="CJ57" s="283"/>
      <c r="CK57" s="284"/>
      <c r="EK57" s="162"/>
      <c r="EL57" s="165"/>
      <c r="EM57" s="176" t="s">
        <v>504</v>
      </c>
      <c r="EN57" s="177"/>
      <c r="EO57" s="177"/>
      <c r="EP57" s="177"/>
      <c r="EQ57" s="177"/>
      <c r="ER57" s="177"/>
      <c r="ES57" s="177"/>
      <c r="ET57" s="177"/>
      <c r="EU57" s="178"/>
      <c r="EV57" s="182">
        <f>EV50</f>
        <v>2</v>
      </c>
      <c r="EW57" s="183"/>
      <c r="EX57" s="186" t="s">
        <v>119</v>
      </c>
      <c r="EY57" s="187"/>
      <c r="EZ57" s="190"/>
      <c r="FA57" s="192" t="s">
        <v>503</v>
      </c>
      <c r="FB57" s="193"/>
      <c r="FC57" s="196"/>
      <c r="JR57" s="165"/>
      <c r="JS57" s="250"/>
      <c r="JT57" s="177"/>
      <c r="JU57" s="177"/>
      <c r="JV57" s="177"/>
      <c r="JW57" s="177"/>
      <c r="JX57" s="177"/>
      <c r="JY57" s="177"/>
      <c r="JZ57" s="177"/>
      <c r="KA57" s="177"/>
      <c r="KB57" s="212"/>
      <c r="KC57" s="213"/>
      <c r="KD57" s="293"/>
      <c r="KE57" s="221"/>
      <c r="KF57" s="190"/>
      <c r="KG57" s="294" t="s">
        <v>40</v>
      </c>
      <c r="KH57" s="295"/>
      <c r="KI57" s="196"/>
      <c r="KN57" s="484"/>
      <c r="KO57" s="484"/>
      <c r="KP57" s="484"/>
      <c r="KQ57" s="484"/>
      <c r="KR57" s="484"/>
      <c r="KS57" s="484"/>
      <c r="KT57" s="484"/>
      <c r="KU57" s="484"/>
      <c r="KV57" s="484"/>
      <c r="KW57" s="484"/>
      <c r="KX57" s="484"/>
      <c r="KY57" s="484"/>
      <c r="LK57" s="484"/>
      <c r="LL57" s="484"/>
      <c r="LM57" s="484"/>
      <c r="LN57" s="484"/>
      <c r="LO57" s="484"/>
      <c r="LP57" s="484"/>
      <c r="LQ57" s="484"/>
      <c r="LR57" s="484"/>
      <c r="LS57" s="484"/>
      <c r="LT57" s="484"/>
    </row>
    <row r="58" spans="10:332" ht="48" customHeight="1" thickBot="1" x14ac:dyDescent="0.3">
      <c r="J58" s="166"/>
      <c r="K58" s="225"/>
      <c r="L58" s="226"/>
      <c r="M58" s="226"/>
      <c r="N58" s="226"/>
      <c r="O58" s="226"/>
      <c r="P58" s="226"/>
      <c r="Q58" s="226"/>
      <c r="R58" s="226"/>
      <c r="S58" s="219"/>
      <c r="T58" s="214"/>
      <c r="U58" s="215"/>
      <c r="V58" s="245"/>
      <c r="W58" s="246"/>
      <c r="X58" s="191"/>
      <c r="Y58" s="304"/>
      <c r="Z58" s="305"/>
      <c r="AA58" s="197"/>
      <c r="AB58" s="209"/>
      <c r="AC58" s="210"/>
      <c r="AD58" s="211"/>
      <c r="AP58" s="46"/>
      <c r="AQ58" s="179"/>
      <c r="AR58" s="180"/>
      <c r="AS58" s="180"/>
      <c r="AT58" s="180"/>
      <c r="AU58" s="180"/>
      <c r="AV58" s="180"/>
      <c r="AW58" s="180"/>
      <c r="AX58" s="180"/>
      <c r="AY58" s="181"/>
      <c r="AZ58" s="214"/>
      <c r="BA58" s="215"/>
      <c r="BB58" s="245"/>
      <c r="BC58" s="246"/>
      <c r="BD58" s="191"/>
      <c r="BE58" s="304"/>
      <c r="BF58" s="305"/>
      <c r="BG58" s="197"/>
      <c r="BH58" s="209"/>
      <c r="BI58" s="210"/>
      <c r="BJ58" s="210"/>
      <c r="BK58" s="211"/>
      <c r="BP58" s="166"/>
      <c r="BQ58" s="357"/>
      <c r="BR58" s="358"/>
      <c r="BS58" s="358"/>
      <c r="BT58" s="358"/>
      <c r="BU58" s="358"/>
      <c r="BV58" s="358"/>
      <c r="BW58" s="358"/>
      <c r="BX58" s="358"/>
      <c r="BY58" s="358"/>
      <c r="BZ58" s="184"/>
      <c r="CA58" s="185"/>
      <c r="CB58" s="179"/>
      <c r="CC58" s="181"/>
      <c r="CD58" s="191"/>
      <c r="CE58" s="304"/>
      <c r="CF58" s="305"/>
      <c r="CG58" s="197"/>
      <c r="CH58" s="209"/>
      <c r="CI58" s="210"/>
      <c r="CJ58" s="210"/>
      <c r="CK58" s="211"/>
      <c r="EK58" s="163"/>
      <c r="EL58" s="166"/>
      <c r="EM58" s="179"/>
      <c r="EN58" s="180"/>
      <c r="EO58" s="180"/>
      <c r="EP58" s="180"/>
      <c r="EQ58" s="180"/>
      <c r="ER58" s="180"/>
      <c r="ES58" s="180"/>
      <c r="ET58" s="180"/>
      <c r="EU58" s="181"/>
      <c r="EV58" s="184"/>
      <c r="EW58" s="185"/>
      <c r="EX58" s="188"/>
      <c r="EY58" s="189"/>
      <c r="EZ58" s="191"/>
      <c r="FA58" s="194"/>
      <c r="FB58" s="195"/>
      <c r="FC58" s="197"/>
      <c r="JR58" s="166"/>
      <c r="JS58" s="179"/>
      <c r="JT58" s="180"/>
      <c r="JU58" s="180"/>
      <c r="JV58" s="180"/>
      <c r="JW58" s="180"/>
      <c r="JX58" s="180"/>
      <c r="JY58" s="180"/>
      <c r="JZ58" s="180"/>
      <c r="KA58" s="180"/>
      <c r="KB58" s="214"/>
      <c r="KC58" s="215"/>
      <c r="KD58" s="179"/>
      <c r="KE58" s="181"/>
      <c r="KF58" s="191"/>
      <c r="KG58" s="296"/>
      <c r="KH58" s="297"/>
      <c r="KI58" s="197"/>
      <c r="KN58" s="484"/>
      <c r="KO58" s="484"/>
      <c r="KP58" s="484"/>
      <c r="KQ58" s="484"/>
      <c r="KR58" s="484"/>
      <c r="KS58" s="484"/>
      <c r="KT58" s="484"/>
      <c r="KU58" s="484"/>
      <c r="KV58" s="484"/>
      <c r="KW58" s="484"/>
      <c r="KX58" s="484"/>
      <c r="KY58" s="484"/>
      <c r="LK58" s="484"/>
      <c r="LL58" s="484"/>
      <c r="LM58" s="484"/>
      <c r="LN58" s="484"/>
      <c r="LO58" s="484"/>
      <c r="LP58" s="484"/>
      <c r="LQ58" s="484"/>
      <c r="LR58" s="484"/>
      <c r="LS58" s="484"/>
      <c r="LT58" s="484"/>
    </row>
    <row r="59" spans="10:332" ht="48" customHeight="1" x14ac:dyDescent="0.25">
      <c r="KN59" s="484"/>
      <c r="KO59" s="484"/>
      <c r="KP59" s="484"/>
      <c r="KQ59" s="484"/>
      <c r="KR59" s="484"/>
      <c r="KS59" s="484"/>
      <c r="KT59" s="484"/>
      <c r="KU59" s="484"/>
      <c r="KV59" s="484"/>
      <c r="KW59" s="484"/>
      <c r="KX59" s="484"/>
      <c r="KY59" s="484"/>
      <c r="LK59" s="484"/>
      <c r="LL59" s="484"/>
      <c r="LM59" s="484"/>
      <c r="LN59" s="484"/>
      <c r="LO59" s="484"/>
      <c r="LP59" s="484"/>
      <c r="LQ59" s="484"/>
      <c r="LR59" s="484"/>
      <c r="LS59" s="484"/>
      <c r="LT59" s="484"/>
    </row>
    <row r="60" spans="10:332" ht="48" customHeight="1" thickBot="1" x14ac:dyDescent="0.3">
      <c r="J60" s="161" t="s">
        <v>148</v>
      </c>
      <c r="K60" s="164"/>
      <c r="L60" s="167">
        <v>2</v>
      </c>
      <c r="M60" s="168"/>
      <c r="N60" s="11"/>
      <c r="O60" s="15"/>
      <c r="P60" s="15"/>
      <c r="Q60" s="15"/>
      <c r="R60" s="15"/>
      <c r="S60" s="15"/>
      <c r="T60" s="15"/>
      <c r="U60" s="169" t="s">
        <v>42</v>
      </c>
      <c r="V60" s="170"/>
      <c r="W60" s="171" t="s">
        <v>43</v>
      </c>
      <c r="X60" s="172"/>
      <c r="Y60" s="173" t="s">
        <v>44</v>
      </c>
      <c r="Z60" s="174"/>
      <c r="AA60" s="174"/>
      <c r="AB60" s="175"/>
      <c r="AP60" s="13" t="s">
        <v>84</v>
      </c>
      <c r="AQ60" s="167">
        <v>17</v>
      </c>
      <c r="AR60" s="168"/>
      <c r="AS60" s="11"/>
      <c r="AT60" s="15"/>
      <c r="AU60" s="15"/>
      <c r="AV60" s="15"/>
      <c r="AW60" s="15"/>
      <c r="AX60" s="15"/>
      <c r="AY60" s="15"/>
      <c r="AZ60" s="169" t="s">
        <v>42</v>
      </c>
      <c r="BA60" s="170"/>
      <c r="BB60" s="171" t="s">
        <v>43</v>
      </c>
      <c r="BC60" s="172"/>
      <c r="BD60" s="173" t="s">
        <v>44</v>
      </c>
      <c r="BE60" s="174"/>
      <c r="BF60" s="174"/>
      <c r="BG60" s="175"/>
      <c r="BH60" s="152" t="s">
        <v>46</v>
      </c>
      <c r="BI60" s="152"/>
      <c r="BJ60" s="152"/>
      <c r="BK60" s="152"/>
      <c r="BP60" s="231" t="s">
        <v>139</v>
      </c>
      <c r="BQ60" s="232"/>
      <c r="BR60" s="233"/>
      <c r="BS60" s="32" t="s">
        <v>96</v>
      </c>
      <c r="BT60" s="377">
        <v>21</v>
      </c>
      <c r="BU60" s="311"/>
      <c r="BV60" s="11"/>
      <c r="BW60" s="15"/>
      <c r="BX60" s="15"/>
      <c r="BY60" s="15"/>
      <c r="BZ60" s="15"/>
      <c r="CA60" s="15"/>
      <c r="CB60" s="15"/>
      <c r="CC60" s="169" t="s">
        <v>42</v>
      </c>
      <c r="CD60" s="170"/>
      <c r="CE60" s="171" t="s">
        <v>43</v>
      </c>
      <c r="CF60" s="172"/>
      <c r="CG60" s="173" t="s">
        <v>44</v>
      </c>
      <c r="CH60" s="174"/>
      <c r="CI60" s="174"/>
      <c r="CJ60" s="175"/>
      <c r="CK60" s="152" t="s">
        <v>46</v>
      </c>
      <c r="CL60" s="152"/>
      <c r="CM60" s="152"/>
      <c r="CN60" s="152"/>
      <c r="CO60" s="203" t="s">
        <v>446</v>
      </c>
      <c r="CP60" s="204"/>
      <c r="CQ60" s="204"/>
      <c r="CR60" s="204"/>
      <c r="CS60" s="204"/>
      <c r="CT60" s="204"/>
      <c r="CU60" s="204"/>
      <c r="CV60" s="204"/>
      <c r="CW60" s="204"/>
      <c r="CX60" s="204"/>
      <c r="CY60" s="204"/>
      <c r="CZ60" s="204"/>
      <c r="DA60" s="205"/>
      <c r="EK60" s="231" t="s">
        <v>139</v>
      </c>
      <c r="EL60" s="232"/>
      <c r="EM60" s="233"/>
      <c r="EN60" s="164"/>
      <c r="EO60" s="167">
        <v>9</v>
      </c>
      <c r="EP60" s="168"/>
      <c r="EQ60" s="148"/>
      <c r="ER60" s="15"/>
      <c r="ES60" s="15"/>
      <c r="ET60" s="15"/>
      <c r="EU60" s="15"/>
      <c r="EV60" s="15"/>
      <c r="EW60" s="15"/>
      <c r="EX60" s="169" t="s">
        <v>42</v>
      </c>
      <c r="EY60" s="170"/>
      <c r="EZ60" s="171" t="s">
        <v>43</v>
      </c>
      <c r="FA60" s="172"/>
      <c r="FB60" s="203" t="s">
        <v>44</v>
      </c>
      <c r="FC60" s="204"/>
      <c r="FD60" s="204"/>
      <c r="FE60" s="205"/>
      <c r="JR60" s="164"/>
      <c r="JS60" s="292" t="s">
        <v>40</v>
      </c>
      <c r="JT60" s="168"/>
      <c r="JU60" s="11"/>
      <c r="JV60" s="15"/>
      <c r="JW60" s="15"/>
      <c r="JX60" s="15"/>
      <c r="JY60" s="15"/>
      <c r="JZ60" s="15"/>
      <c r="KA60" s="15"/>
      <c r="KB60" s="169" t="s">
        <v>42</v>
      </c>
      <c r="KC60" s="170"/>
      <c r="KD60" s="171" t="s">
        <v>43</v>
      </c>
      <c r="KE60" s="172"/>
      <c r="KF60" s="203" t="s">
        <v>44</v>
      </c>
      <c r="KG60" s="204"/>
      <c r="KH60" s="204"/>
      <c r="KI60" s="205"/>
      <c r="KN60" s="484"/>
      <c r="KO60" s="484"/>
      <c r="KP60" s="484"/>
      <c r="KQ60" s="484"/>
      <c r="KR60" s="484"/>
      <c r="KS60" s="484"/>
      <c r="KT60" s="484"/>
      <c r="KU60" s="484"/>
      <c r="KV60" s="484"/>
      <c r="KW60" s="484"/>
      <c r="KX60" s="484"/>
      <c r="KY60" s="484"/>
      <c r="LK60" s="484"/>
      <c r="LL60" s="484"/>
      <c r="LM60" s="484"/>
      <c r="LN60" s="484"/>
      <c r="LO60" s="484"/>
      <c r="LP60" s="484"/>
      <c r="LQ60" s="484"/>
      <c r="LR60" s="484"/>
      <c r="LS60" s="484"/>
      <c r="LT60" s="484"/>
    </row>
    <row r="61" spans="10:332" ht="48" customHeight="1" x14ac:dyDescent="0.25">
      <c r="J61" s="162"/>
      <c r="K61" s="165"/>
      <c r="L61" s="250" t="s">
        <v>150</v>
      </c>
      <c r="M61" s="177"/>
      <c r="N61" s="177"/>
      <c r="O61" s="177"/>
      <c r="P61" s="177"/>
      <c r="Q61" s="177"/>
      <c r="R61" s="177"/>
      <c r="S61" s="177"/>
      <c r="T61" s="178"/>
      <c r="U61" s="182">
        <v>2</v>
      </c>
      <c r="V61" s="183"/>
      <c r="W61" s="186" t="s">
        <v>119</v>
      </c>
      <c r="X61" s="187"/>
      <c r="Y61" s="190"/>
      <c r="Z61" s="192" t="s">
        <v>149</v>
      </c>
      <c r="AA61" s="193"/>
      <c r="AB61" s="196"/>
      <c r="AP61" s="164"/>
      <c r="AQ61" s="227" t="s">
        <v>158</v>
      </c>
      <c r="AR61" s="227"/>
      <c r="AS61" s="198">
        <f>$T$81</f>
        <v>13.075575575575572</v>
      </c>
      <c r="AT61" s="199"/>
      <c r="AU61" s="361" t="s">
        <v>221</v>
      </c>
      <c r="AV61" s="361"/>
      <c r="AW61" s="361"/>
      <c r="AX61" s="361"/>
      <c r="AY61" s="362"/>
      <c r="AZ61" s="212">
        <f>AS62*AS61</f>
        <v>3.0126126126126116</v>
      </c>
      <c r="BA61" s="213"/>
      <c r="BB61" s="243" t="s">
        <v>195</v>
      </c>
      <c r="BC61" s="244"/>
      <c r="BD61" s="190"/>
      <c r="BE61" s="192" t="s">
        <v>219</v>
      </c>
      <c r="BF61" s="193"/>
      <c r="BG61" s="196"/>
      <c r="BH61" s="153"/>
      <c r="BI61" s="153"/>
      <c r="BJ61" s="153"/>
      <c r="BK61" s="153"/>
      <c r="BP61" s="234"/>
      <c r="BQ61" s="235"/>
      <c r="BR61" s="236"/>
      <c r="BS61" s="240"/>
      <c r="BT61" s="176" t="s">
        <v>212</v>
      </c>
      <c r="BU61" s="361"/>
      <c r="BV61" s="361"/>
      <c r="BW61" s="361"/>
      <c r="BX61" s="361"/>
      <c r="BY61" s="361"/>
      <c r="BZ61" s="361"/>
      <c r="CA61" s="361"/>
      <c r="CB61" s="362"/>
      <c r="CC61" s="182">
        <f>AZ122*AZ117+
(IF(BG114^2-(AZ122*AZ119)^2 &lt; 0,
CONCATENATE((AZ122*AZ119)^2 - BG114^2),
CONCATENATE(BG114^2-(AZ122*AZ119)^2)))^0.5</f>
        <v>297.57071820377092</v>
      </c>
      <c r="CD61" s="183"/>
      <c r="CE61" s="243" t="s">
        <v>104</v>
      </c>
      <c r="CF61" s="244"/>
      <c r="CG61" s="190"/>
      <c r="CH61" s="350" t="s">
        <v>211</v>
      </c>
      <c r="CI61" s="351"/>
      <c r="CJ61" s="196"/>
      <c r="CK61" s="153"/>
      <c r="CL61" s="153"/>
      <c r="CM61" s="153"/>
      <c r="CN61" s="153"/>
      <c r="CO61" s="206"/>
      <c r="CP61" s="207"/>
      <c r="CQ61" s="207"/>
      <c r="CR61" s="207"/>
      <c r="CS61" s="207"/>
      <c r="CT61" s="207"/>
      <c r="CU61" s="207"/>
      <c r="CV61" s="207"/>
      <c r="CW61" s="207"/>
      <c r="CX61" s="207"/>
      <c r="CY61" s="207"/>
      <c r="CZ61" s="207"/>
      <c r="DA61" s="208"/>
      <c r="EK61" s="234"/>
      <c r="EL61" s="235"/>
      <c r="EM61" s="236"/>
      <c r="EN61" s="165"/>
      <c r="EO61" s="250" t="s">
        <v>154</v>
      </c>
      <c r="EP61" s="177"/>
      <c r="EQ61" s="177"/>
      <c r="ER61" s="177"/>
      <c r="ES61" s="177"/>
      <c r="ET61" s="177"/>
      <c r="EU61" s="177"/>
      <c r="EV61" s="177"/>
      <c r="EW61" s="178"/>
      <c r="EX61" s="212">
        <v>0.08</v>
      </c>
      <c r="EY61" s="213"/>
      <c r="EZ61" s="243" t="s">
        <v>170</v>
      </c>
      <c r="FA61" s="244"/>
      <c r="FB61" s="190"/>
      <c r="FC61" s="192" t="s">
        <v>153</v>
      </c>
      <c r="FD61" s="193"/>
      <c r="FE61" s="196"/>
      <c r="JR61" s="165"/>
      <c r="JS61" s="250"/>
      <c r="JT61" s="177"/>
      <c r="JU61" s="177"/>
      <c r="JV61" s="177"/>
      <c r="JW61" s="177"/>
      <c r="JX61" s="177"/>
      <c r="JY61" s="177"/>
      <c r="JZ61" s="177"/>
      <c r="KA61" s="177"/>
      <c r="KB61" s="212"/>
      <c r="KC61" s="213"/>
      <c r="KD61" s="293"/>
      <c r="KE61" s="221"/>
      <c r="KF61" s="190"/>
      <c r="KG61" s="294" t="s">
        <v>40</v>
      </c>
      <c r="KH61" s="295"/>
      <c r="KI61" s="196"/>
      <c r="KN61" s="484"/>
      <c r="KO61" s="484"/>
      <c r="KP61" s="484"/>
      <c r="KQ61" s="484"/>
      <c r="KR61" s="484"/>
      <c r="KS61" s="484"/>
      <c r="KT61" s="484"/>
      <c r="KU61" s="484"/>
      <c r="KV61" s="484"/>
      <c r="KW61" s="484"/>
      <c r="KX61" s="484"/>
      <c r="KY61" s="484"/>
      <c r="LK61" s="484"/>
      <c r="LL61" s="484"/>
      <c r="LM61" s="484"/>
      <c r="LN61" s="484"/>
      <c r="LO61" s="484"/>
      <c r="LP61" s="484"/>
      <c r="LQ61" s="484"/>
      <c r="LR61" s="484"/>
      <c r="LS61" s="484"/>
      <c r="LT61" s="484"/>
    </row>
    <row r="62" spans="10:332" ht="48" customHeight="1" thickBot="1" x14ac:dyDescent="0.3">
      <c r="J62" s="163"/>
      <c r="K62" s="166"/>
      <c r="L62" s="179"/>
      <c r="M62" s="180"/>
      <c r="N62" s="180"/>
      <c r="O62" s="180"/>
      <c r="P62" s="180"/>
      <c r="Q62" s="180"/>
      <c r="R62" s="180"/>
      <c r="S62" s="180"/>
      <c r="T62" s="181"/>
      <c r="U62" s="184"/>
      <c r="V62" s="185"/>
      <c r="W62" s="188"/>
      <c r="X62" s="189"/>
      <c r="Y62" s="191"/>
      <c r="Z62" s="194"/>
      <c r="AA62" s="195"/>
      <c r="AB62" s="197"/>
      <c r="AP62" s="166"/>
      <c r="AQ62" s="345" t="s">
        <v>217</v>
      </c>
      <c r="AR62" s="345"/>
      <c r="AS62" s="306">
        <f>$AZ$65</f>
        <v>0.23039999999999999</v>
      </c>
      <c r="AT62" s="307"/>
      <c r="AU62" s="364"/>
      <c r="AV62" s="364"/>
      <c r="AW62" s="364"/>
      <c r="AX62" s="364"/>
      <c r="AY62" s="365"/>
      <c r="AZ62" s="214"/>
      <c r="BA62" s="215"/>
      <c r="BB62" s="245"/>
      <c r="BC62" s="246"/>
      <c r="BD62" s="191"/>
      <c r="BE62" s="194"/>
      <c r="BF62" s="195"/>
      <c r="BG62" s="197"/>
      <c r="BH62" s="154"/>
      <c r="BI62" s="154"/>
      <c r="BJ62" s="154"/>
      <c r="BK62" s="154"/>
      <c r="BP62" s="237"/>
      <c r="BQ62" s="238"/>
      <c r="BR62" s="239"/>
      <c r="BS62" s="241"/>
      <c r="BT62" s="363"/>
      <c r="BU62" s="364"/>
      <c r="BV62" s="364"/>
      <c r="BW62" s="364"/>
      <c r="BX62" s="364"/>
      <c r="BY62" s="364"/>
      <c r="BZ62" s="364"/>
      <c r="CA62" s="364"/>
      <c r="CB62" s="365"/>
      <c r="CC62" s="184"/>
      <c r="CD62" s="185"/>
      <c r="CE62" s="245"/>
      <c r="CF62" s="246"/>
      <c r="CG62" s="191"/>
      <c r="CH62" s="352"/>
      <c r="CI62" s="353"/>
      <c r="CJ62" s="197"/>
      <c r="CK62" s="154"/>
      <c r="CL62" s="154"/>
      <c r="CM62" s="154"/>
      <c r="CN62" s="154"/>
      <c r="CO62" s="209"/>
      <c r="CP62" s="210"/>
      <c r="CQ62" s="210"/>
      <c r="CR62" s="210"/>
      <c r="CS62" s="210"/>
      <c r="CT62" s="210"/>
      <c r="CU62" s="210"/>
      <c r="CV62" s="210"/>
      <c r="CW62" s="210"/>
      <c r="CX62" s="210"/>
      <c r="CY62" s="210"/>
      <c r="CZ62" s="210"/>
      <c r="DA62" s="211"/>
      <c r="EK62" s="237"/>
      <c r="EL62" s="238"/>
      <c r="EM62" s="239"/>
      <c r="EN62" s="166"/>
      <c r="EO62" s="179"/>
      <c r="EP62" s="180"/>
      <c r="EQ62" s="180"/>
      <c r="ER62" s="180"/>
      <c r="ES62" s="180"/>
      <c r="ET62" s="180"/>
      <c r="EU62" s="180"/>
      <c r="EV62" s="180"/>
      <c r="EW62" s="181"/>
      <c r="EX62" s="214"/>
      <c r="EY62" s="215"/>
      <c r="EZ62" s="245"/>
      <c r="FA62" s="246"/>
      <c r="FB62" s="191"/>
      <c r="FC62" s="194"/>
      <c r="FD62" s="195"/>
      <c r="FE62" s="197"/>
      <c r="JR62" s="166"/>
      <c r="JS62" s="179"/>
      <c r="JT62" s="180"/>
      <c r="JU62" s="180"/>
      <c r="JV62" s="180"/>
      <c r="JW62" s="180"/>
      <c r="JX62" s="180"/>
      <c r="JY62" s="180"/>
      <c r="JZ62" s="180"/>
      <c r="KA62" s="180"/>
      <c r="KB62" s="214"/>
      <c r="KC62" s="215"/>
      <c r="KD62" s="179"/>
      <c r="KE62" s="181"/>
      <c r="KF62" s="191"/>
      <c r="KG62" s="296"/>
      <c r="KH62" s="297"/>
      <c r="KI62" s="197"/>
      <c r="KN62" s="484"/>
      <c r="KO62" s="484"/>
      <c r="KP62" s="484"/>
      <c r="KQ62" s="484"/>
      <c r="KR62" s="484"/>
      <c r="KS62" s="484"/>
      <c r="KT62" s="484"/>
      <c r="KU62" s="484"/>
      <c r="KV62" s="484"/>
      <c r="KW62" s="484"/>
      <c r="KX62" s="484"/>
      <c r="KY62" s="484"/>
      <c r="LK62" s="484"/>
      <c r="LL62" s="484"/>
      <c r="LM62" s="484"/>
      <c r="LN62" s="484"/>
      <c r="LO62" s="484"/>
      <c r="LP62" s="484"/>
      <c r="LQ62" s="484"/>
      <c r="LR62" s="484"/>
      <c r="LS62" s="484"/>
      <c r="LT62" s="484"/>
    </row>
    <row r="63" spans="10:332" ht="48" customHeight="1" x14ac:dyDescent="0.25">
      <c r="KN63" s="484"/>
      <c r="KO63" s="484"/>
      <c r="KP63" s="484"/>
      <c r="KQ63" s="484"/>
      <c r="KR63" s="484"/>
      <c r="KS63" s="484"/>
      <c r="KT63" s="484"/>
      <c r="KU63" s="484"/>
      <c r="KV63" s="484"/>
      <c r="KW63" s="484"/>
      <c r="KX63" s="484"/>
      <c r="KY63" s="484"/>
    </row>
    <row r="64" spans="10:332" ht="48" customHeight="1" thickBot="1" x14ac:dyDescent="0.3">
      <c r="J64" s="164"/>
      <c r="K64" s="167">
        <v>3</v>
      </c>
      <c r="L64" s="168"/>
      <c r="M64" s="11"/>
      <c r="N64" s="14" t="s">
        <v>155</v>
      </c>
      <c r="O64" s="229">
        <f>$T$45</f>
        <v>24</v>
      </c>
      <c r="P64" s="230"/>
      <c r="Q64" s="14" t="s">
        <v>156</v>
      </c>
      <c r="R64" s="229">
        <f>$U$61</f>
        <v>2</v>
      </c>
      <c r="S64" s="416"/>
      <c r="T64" s="169" t="s">
        <v>42</v>
      </c>
      <c r="U64" s="170"/>
      <c r="V64" s="171" t="s">
        <v>43</v>
      </c>
      <c r="W64" s="172"/>
      <c r="X64" s="173" t="s">
        <v>44</v>
      </c>
      <c r="Y64" s="174"/>
      <c r="Z64" s="174"/>
      <c r="AA64" s="175"/>
      <c r="AB64" s="203" t="s">
        <v>46</v>
      </c>
      <c r="AC64" s="204"/>
      <c r="AD64" s="205"/>
      <c r="AP64" s="13" t="s">
        <v>84</v>
      </c>
      <c r="AQ64" s="167">
        <v>18</v>
      </c>
      <c r="AR64" s="168"/>
      <c r="AS64" s="11"/>
      <c r="AT64" s="14" t="s">
        <v>194</v>
      </c>
      <c r="AU64" s="366">
        <f>$U$126</f>
        <v>9.6000000000000002E-2</v>
      </c>
      <c r="AV64" s="367"/>
      <c r="AW64" s="14" t="s">
        <v>218</v>
      </c>
      <c r="AX64" s="366">
        <f>$AZ$57</f>
        <v>1.9200000000000002E-2</v>
      </c>
      <c r="AY64" s="367"/>
      <c r="AZ64" s="169" t="s">
        <v>42</v>
      </c>
      <c r="BA64" s="170"/>
      <c r="BB64" s="171" t="s">
        <v>43</v>
      </c>
      <c r="BC64" s="172"/>
      <c r="BD64" s="173" t="s">
        <v>44</v>
      </c>
      <c r="BE64" s="174"/>
      <c r="BF64" s="174"/>
      <c r="BG64" s="175"/>
      <c r="BH64" s="152" t="s">
        <v>46</v>
      </c>
      <c r="BI64" s="152"/>
      <c r="BJ64" s="152"/>
      <c r="BK64" s="152"/>
      <c r="BL64" s="152"/>
      <c r="BP64" s="164"/>
      <c r="BQ64" s="167">
        <v>22</v>
      </c>
      <c r="BR64" s="168"/>
      <c r="BS64" s="55"/>
      <c r="BT64" s="14" t="s">
        <v>191</v>
      </c>
      <c r="BU64" s="198">
        <f>$T$105</f>
        <v>0.53125929703769814</v>
      </c>
      <c r="BV64" s="199"/>
      <c r="BW64" s="14" t="s">
        <v>159</v>
      </c>
      <c r="BX64" s="198">
        <f>$T$49</f>
        <v>220</v>
      </c>
      <c r="BY64" s="199"/>
      <c r="BZ64" s="169" t="s">
        <v>42</v>
      </c>
      <c r="CA64" s="170"/>
      <c r="CB64" s="171" t="s">
        <v>43</v>
      </c>
      <c r="CC64" s="172"/>
      <c r="CD64" s="173" t="s">
        <v>44</v>
      </c>
      <c r="CE64" s="174"/>
      <c r="CF64" s="174"/>
      <c r="CG64" s="175"/>
      <c r="CH64" s="203" t="s">
        <v>46</v>
      </c>
      <c r="CI64" s="204"/>
      <c r="CJ64" s="205"/>
      <c r="CR64" s="164"/>
      <c r="CS64" s="167">
        <v>30</v>
      </c>
      <c r="CT64" s="168"/>
      <c r="CU64" s="55"/>
      <c r="CV64" s="14" t="s">
        <v>230</v>
      </c>
      <c r="CW64" s="366">
        <f>$DE$69</f>
        <v>6</v>
      </c>
      <c r="CX64" s="367"/>
      <c r="CY64" s="14" t="s">
        <v>177</v>
      </c>
      <c r="CZ64" s="198">
        <f>$T$113</f>
        <v>0.95626673466785672</v>
      </c>
      <c r="DA64" s="199"/>
      <c r="DB64" s="169" t="s">
        <v>42</v>
      </c>
      <c r="DC64" s="170"/>
      <c r="DD64" s="171" t="s">
        <v>43</v>
      </c>
      <c r="DE64" s="172"/>
      <c r="DF64" s="173" t="s">
        <v>44</v>
      </c>
      <c r="DG64" s="174"/>
      <c r="DH64" s="174"/>
      <c r="DI64" s="175"/>
      <c r="DJ64" s="203" t="s">
        <v>46</v>
      </c>
      <c r="DK64" s="204"/>
      <c r="DL64" s="205"/>
      <c r="EK64" s="161" t="s">
        <v>148</v>
      </c>
      <c r="EL64" s="164"/>
      <c r="EM64" s="167">
        <v>9</v>
      </c>
      <c r="EN64" s="910"/>
      <c r="EO64" s="148"/>
      <c r="EP64" s="149" t="s">
        <v>413</v>
      </c>
      <c r="EQ64" s="417">
        <f>$EV$45</f>
        <v>13</v>
      </c>
      <c r="ER64" s="418"/>
      <c r="ES64" s="15"/>
      <c r="ET64" s="15"/>
      <c r="EU64" s="15"/>
      <c r="EV64" s="289" t="s">
        <v>42</v>
      </c>
      <c r="EW64" s="291"/>
      <c r="EX64" s="171" t="s">
        <v>43</v>
      </c>
      <c r="EY64" s="172"/>
      <c r="EZ64" s="203" t="s">
        <v>44</v>
      </c>
      <c r="FA64" s="204"/>
      <c r="FB64" s="204"/>
      <c r="FC64" s="205"/>
      <c r="JR64" s="164"/>
      <c r="JS64" s="292" t="s">
        <v>40</v>
      </c>
      <c r="JT64" s="168"/>
      <c r="JU64" s="11"/>
      <c r="JV64" s="15"/>
      <c r="JW64" s="15"/>
      <c r="JX64" s="15"/>
      <c r="JY64" s="15"/>
      <c r="JZ64" s="15"/>
      <c r="KA64" s="15"/>
      <c r="KB64" s="169" t="s">
        <v>42</v>
      </c>
      <c r="KC64" s="170"/>
      <c r="KD64" s="171" t="s">
        <v>43</v>
      </c>
      <c r="KE64" s="172"/>
      <c r="KF64" s="203" t="s">
        <v>44</v>
      </c>
      <c r="KG64" s="204"/>
      <c r="KH64" s="204"/>
      <c r="KI64" s="205"/>
      <c r="KN64" s="484"/>
      <c r="KO64" s="484"/>
      <c r="KP64" s="484"/>
      <c r="KQ64" s="484"/>
      <c r="KR64" s="484"/>
      <c r="KS64" s="484"/>
      <c r="KT64" s="484"/>
      <c r="KU64" s="484"/>
      <c r="KV64" s="484"/>
      <c r="KW64" s="484"/>
      <c r="KX64" s="484"/>
      <c r="KY64" s="484"/>
    </row>
    <row r="65" spans="8:326" ht="48" customHeight="1" x14ac:dyDescent="0.25">
      <c r="J65" s="165"/>
      <c r="K65" s="338" t="s">
        <v>180</v>
      </c>
      <c r="L65" s="339"/>
      <c r="M65" s="339"/>
      <c r="N65" s="339"/>
      <c r="O65" s="339"/>
      <c r="P65" s="339"/>
      <c r="Q65" s="339"/>
      <c r="R65" s="339"/>
      <c r="S65" s="375"/>
      <c r="T65" s="182">
        <f>O64/R64</f>
        <v>12</v>
      </c>
      <c r="U65" s="183"/>
      <c r="V65" s="186" t="s">
        <v>119</v>
      </c>
      <c r="W65" s="187"/>
      <c r="X65" s="190"/>
      <c r="Y65" s="192" t="s">
        <v>144</v>
      </c>
      <c r="Z65" s="193"/>
      <c r="AA65" s="196"/>
      <c r="AB65" s="206"/>
      <c r="AC65" s="207"/>
      <c r="AD65" s="208"/>
      <c r="AP65" s="164"/>
      <c r="AQ65" s="250"/>
      <c r="AR65" s="177"/>
      <c r="AS65" s="177"/>
      <c r="AT65" s="177"/>
      <c r="AU65" s="177"/>
      <c r="AV65" s="177"/>
      <c r="AW65" s="177"/>
      <c r="AX65" s="177"/>
      <c r="AY65" s="177"/>
      <c r="AZ65" s="212">
        <f>2*AU64+2*AX64</f>
        <v>0.23039999999999999</v>
      </c>
      <c r="BA65" s="213"/>
      <c r="BB65" s="243" t="s">
        <v>195</v>
      </c>
      <c r="BC65" s="244"/>
      <c r="BD65" s="190"/>
      <c r="BE65" s="192" t="s">
        <v>220</v>
      </c>
      <c r="BF65" s="193"/>
      <c r="BG65" s="196"/>
      <c r="BH65" s="153"/>
      <c r="BI65" s="153"/>
      <c r="BJ65" s="153"/>
      <c r="BK65" s="153"/>
      <c r="BL65" s="153"/>
      <c r="BP65" s="165"/>
      <c r="BQ65" s="250"/>
      <c r="BR65" s="177"/>
      <c r="BS65" s="177"/>
      <c r="BT65" s="177"/>
      <c r="BU65" s="177"/>
      <c r="BV65" s="177"/>
      <c r="BW65" s="177"/>
      <c r="BX65" s="177"/>
      <c r="BY65" s="177"/>
      <c r="BZ65" s="212">
        <f>BX64/BU64</f>
        <v>414.11040000000003</v>
      </c>
      <c r="CA65" s="213"/>
      <c r="CB65" s="243" t="s">
        <v>242</v>
      </c>
      <c r="CC65" s="244"/>
      <c r="CD65" s="190"/>
      <c r="CE65" s="192" t="s">
        <v>226</v>
      </c>
      <c r="CF65" s="193"/>
      <c r="CG65" s="196"/>
      <c r="CH65" s="206"/>
      <c r="CI65" s="207"/>
      <c r="CJ65" s="208"/>
      <c r="CP65" s="25"/>
      <c r="CQ65" s="52" t="s">
        <v>182</v>
      </c>
      <c r="CR65" s="165"/>
      <c r="CS65" s="250" t="s">
        <v>229</v>
      </c>
      <c r="CT65" s="177"/>
      <c r="CU65" s="177"/>
      <c r="CV65" s="177"/>
      <c r="CW65" s="177"/>
      <c r="CX65" s="177"/>
      <c r="CY65" s="177"/>
      <c r="CZ65" s="177"/>
      <c r="DA65" s="177"/>
      <c r="DB65" s="212">
        <f>CZ64/CW64</f>
        <v>0.15937778911130945</v>
      </c>
      <c r="DC65" s="213"/>
      <c r="DD65" s="243" t="s">
        <v>245</v>
      </c>
      <c r="DE65" s="244"/>
      <c r="DF65" s="190"/>
      <c r="DG65" s="192" t="s">
        <v>232</v>
      </c>
      <c r="DH65" s="193"/>
      <c r="DI65" s="196"/>
      <c r="DJ65" s="206"/>
      <c r="DK65" s="207"/>
      <c r="DL65" s="208"/>
      <c r="EK65" s="162"/>
      <c r="EL65" s="165"/>
      <c r="EM65" s="250" t="s">
        <v>515</v>
      </c>
      <c r="EN65" s="177"/>
      <c r="EO65" s="177"/>
      <c r="EP65" s="177"/>
      <c r="EQ65" s="177"/>
      <c r="ER65" s="177"/>
      <c r="ES65" s="177"/>
      <c r="ET65" s="177"/>
      <c r="EU65" s="178"/>
      <c r="EV65" s="660">
        <f>EQ64</f>
        <v>13</v>
      </c>
      <c r="EW65" s="221"/>
      <c r="EX65" s="387" t="s">
        <v>170</v>
      </c>
      <c r="EY65" s="244"/>
      <c r="EZ65" s="545"/>
      <c r="FA65" s="192" t="s">
        <v>516</v>
      </c>
      <c r="FB65" s="193"/>
      <c r="FC65" s="196"/>
      <c r="JR65" s="165"/>
      <c r="JS65" s="250"/>
      <c r="JT65" s="177"/>
      <c r="JU65" s="177"/>
      <c r="JV65" s="177"/>
      <c r="JW65" s="177"/>
      <c r="JX65" s="177"/>
      <c r="JY65" s="177"/>
      <c r="JZ65" s="177"/>
      <c r="KA65" s="177"/>
      <c r="KB65" s="212"/>
      <c r="KC65" s="213"/>
      <c r="KD65" s="293"/>
      <c r="KE65" s="221"/>
      <c r="KF65" s="190"/>
      <c r="KG65" s="294" t="s">
        <v>40</v>
      </c>
      <c r="KH65" s="295"/>
      <c r="KI65" s="196"/>
      <c r="KN65" s="484"/>
      <c r="KO65" s="484"/>
      <c r="KP65" s="484"/>
      <c r="KQ65" s="484"/>
      <c r="KR65" s="484"/>
      <c r="KS65" s="484"/>
      <c r="KT65" s="484"/>
      <c r="KU65" s="484"/>
      <c r="KV65" s="484"/>
      <c r="KW65" s="484"/>
      <c r="KX65" s="484"/>
      <c r="KY65" s="484"/>
    </row>
    <row r="66" spans="8:326" ht="48" customHeight="1" thickBot="1" x14ac:dyDescent="0.3">
      <c r="J66" s="166"/>
      <c r="K66" s="179"/>
      <c r="L66" s="180"/>
      <c r="M66" s="180"/>
      <c r="N66" s="180"/>
      <c r="O66" s="180"/>
      <c r="P66" s="180"/>
      <c r="Q66" s="180"/>
      <c r="R66" s="180"/>
      <c r="S66" s="181"/>
      <c r="T66" s="184"/>
      <c r="U66" s="185"/>
      <c r="V66" s="188"/>
      <c r="W66" s="189"/>
      <c r="X66" s="191"/>
      <c r="Y66" s="194"/>
      <c r="Z66" s="195"/>
      <c r="AA66" s="197"/>
      <c r="AB66" s="209"/>
      <c r="AC66" s="210"/>
      <c r="AD66" s="211"/>
      <c r="AP66" s="166"/>
      <c r="AQ66" s="179"/>
      <c r="AR66" s="180"/>
      <c r="AS66" s="180"/>
      <c r="AT66" s="180"/>
      <c r="AU66" s="180"/>
      <c r="AV66" s="180"/>
      <c r="AW66" s="180"/>
      <c r="AX66" s="180"/>
      <c r="AY66" s="180"/>
      <c r="AZ66" s="214"/>
      <c r="BA66" s="215"/>
      <c r="BB66" s="245"/>
      <c r="BC66" s="246"/>
      <c r="BD66" s="191"/>
      <c r="BE66" s="194"/>
      <c r="BF66" s="195"/>
      <c r="BG66" s="197"/>
      <c r="BH66" s="154"/>
      <c r="BI66" s="154"/>
      <c r="BJ66" s="154"/>
      <c r="BK66" s="154"/>
      <c r="BL66" s="154"/>
      <c r="BP66" s="166"/>
      <c r="BQ66" s="179"/>
      <c r="BR66" s="180"/>
      <c r="BS66" s="180"/>
      <c r="BT66" s="180"/>
      <c r="BU66" s="180"/>
      <c r="BV66" s="180"/>
      <c r="BW66" s="180"/>
      <c r="BX66" s="180"/>
      <c r="BY66" s="180"/>
      <c r="BZ66" s="214"/>
      <c r="CA66" s="215"/>
      <c r="CB66" s="245"/>
      <c r="CC66" s="246"/>
      <c r="CD66" s="191"/>
      <c r="CE66" s="194"/>
      <c r="CF66" s="195"/>
      <c r="CG66" s="197"/>
      <c r="CH66" s="209"/>
      <c r="CI66" s="210"/>
      <c r="CJ66" s="211"/>
      <c r="CP66" s="25"/>
      <c r="CR66" s="166"/>
      <c r="CS66" s="179"/>
      <c r="CT66" s="180"/>
      <c r="CU66" s="180"/>
      <c r="CV66" s="180"/>
      <c r="CW66" s="180"/>
      <c r="CX66" s="180"/>
      <c r="CY66" s="180"/>
      <c r="CZ66" s="180"/>
      <c r="DA66" s="180"/>
      <c r="DB66" s="214"/>
      <c r="DC66" s="215"/>
      <c r="DD66" s="245"/>
      <c r="DE66" s="246"/>
      <c r="DF66" s="191"/>
      <c r="DG66" s="194"/>
      <c r="DH66" s="195"/>
      <c r="DI66" s="197"/>
      <c r="DJ66" s="209"/>
      <c r="DK66" s="210"/>
      <c r="DL66" s="211"/>
      <c r="EK66" s="163"/>
      <c r="EL66" s="166"/>
      <c r="EM66" s="179"/>
      <c r="EN66" s="180"/>
      <c r="EO66" s="180"/>
      <c r="EP66" s="180"/>
      <c r="EQ66" s="180"/>
      <c r="ER66" s="180"/>
      <c r="ES66" s="180"/>
      <c r="ET66" s="180"/>
      <c r="EU66" s="181"/>
      <c r="EV66" s="635"/>
      <c r="EW66" s="181"/>
      <c r="EX66" s="389"/>
      <c r="EY66" s="246"/>
      <c r="EZ66" s="546"/>
      <c r="FA66" s="194"/>
      <c r="FB66" s="195"/>
      <c r="FC66" s="197"/>
      <c r="JR66" s="166"/>
      <c r="JS66" s="179"/>
      <c r="JT66" s="180"/>
      <c r="JU66" s="180"/>
      <c r="JV66" s="180"/>
      <c r="JW66" s="180"/>
      <c r="JX66" s="180"/>
      <c r="JY66" s="180"/>
      <c r="JZ66" s="180"/>
      <c r="KA66" s="180"/>
      <c r="KB66" s="214"/>
      <c r="KC66" s="215"/>
      <c r="KD66" s="179"/>
      <c r="KE66" s="181"/>
      <c r="KF66" s="191"/>
      <c r="KG66" s="296"/>
      <c r="KH66" s="297"/>
      <c r="KI66" s="197"/>
      <c r="KN66" s="484"/>
      <c r="KO66" s="484"/>
      <c r="KP66" s="484"/>
      <c r="KQ66" s="484"/>
      <c r="KR66" s="484"/>
      <c r="KS66" s="484"/>
      <c r="KT66" s="484"/>
      <c r="KU66" s="484"/>
      <c r="KV66" s="484"/>
      <c r="KW66" s="484"/>
      <c r="KX66" s="484"/>
      <c r="KY66" s="484"/>
    </row>
    <row r="67" spans="8:326" ht="48" customHeight="1" x14ac:dyDescent="0.25">
      <c r="CP67" s="25"/>
      <c r="GU67" s="271" t="s">
        <v>410</v>
      </c>
      <c r="GV67" s="272"/>
      <c r="GW67" s="272"/>
      <c r="GX67" s="272"/>
      <c r="GY67" s="272"/>
      <c r="GZ67" s="272"/>
      <c r="HA67" s="272"/>
      <c r="HB67" s="272"/>
      <c r="HC67" s="272"/>
      <c r="HD67" s="423"/>
      <c r="HE67" s="413"/>
      <c r="HF67" s="414"/>
      <c r="KN67" s="484"/>
      <c r="KO67" s="484"/>
      <c r="KP67" s="484"/>
      <c r="KQ67" s="484"/>
      <c r="KR67" s="484"/>
      <c r="KS67" s="484"/>
      <c r="KT67" s="484"/>
      <c r="KU67" s="484"/>
      <c r="KV67" s="484"/>
      <c r="KW67" s="484"/>
      <c r="KX67" s="484"/>
      <c r="KY67" s="484"/>
    </row>
    <row r="68" spans="8:326" ht="48" customHeight="1" thickBot="1" x14ac:dyDescent="0.3">
      <c r="J68" s="164"/>
      <c r="K68" s="167">
        <v>4</v>
      </c>
      <c r="L68" s="168"/>
      <c r="M68" s="11"/>
      <c r="N68" s="14" t="s">
        <v>159</v>
      </c>
      <c r="O68" s="198">
        <f>$T$49</f>
        <v>220</v>
      </c>
      <c r="P68" s="199"/>
      <c r="Q68" s="15"/>
      <c r="R68" s="15"/>
      <c r="S68" s="15"/>
      <c r="T68" s="169" t="s">
        <v>42</v>
      </c>
      <c r="U68" s="170"/>
      <c r="V68" s="171" t="s">
        <v>43</v>
      </c>
      <c r="W68" s="172"/>
      <c r="X68" s="173" t="s">
        <v>44</v>
      </c>
      <c r="Y68" s="174"/>
      <c r="Z68" s="174"/>
      <c r="AA68" s="175"/>
      <c r="AB68" s="152" t="s">
        <v>46</v>
      </c>
      <c r="AC68" s="152"/>
      <c r="AD68" s="152"/>
      <c r="AE68" s="152"/>
      <c r="AF68" s="152"/>
      <c r="BP68" s="164"/>
      <c r="BQ68" s="167">
        <v>23</v>
      </c>
      <c r="BR68" s="168"/>
      <c r="BS68" s="55"/>
      <c r="BT68" s="15"/>
      <c r="BU68" s="15"/>
      <c r="BV68" s="15"/>
      <c r="BW68" s="15"/>
      <c r="BX68" s="15"/>
      <c r="BY68" s="15"/>
      <c r="BZ68" s="169" t="s">
        <v>42</v>
      </c>
      <c r="CA68" s="170"/>
      <c r="CB68" s="171" t="s">
        <v>43</v>
      </c>
      <c r="CC68" s="172"/>
      <c r="CD68" s="173" t="s">
        <v>44</v>
      </c>
      <c r="CE68" s="174"/>
      <c r="CF68" s="174"/>
      <c r="CG68" s="175"/>
      <c r="CH68" s="152" t="s">
        <v>46</v>
      </c>
      <c r="CI68" s="152"/>
      <c r="CJ68" s="152"/>
      <c r="CK68" s="152"/>
      <c r="CL68" s="152"/>
      <c r="CP68" s="25"/>
      <c r="CR68" s="231" t="s">
        <v>139</v>
      </c>
      <c r="CS68" s="232"/>
      <c r="CT68" s="233"/>
      <c r="CU68" s="164"/>
      <c r="CV68" s="292" t="s">
        <v>40</v>
      </c>
      <c r="CW68" s="168"/>
      <c r="CX68" s="11"/>
      <c r="CY68" s="15"/>
      <c r="CZ68" s="15"/>
      <c r="DA68" s="15"/>
      <c r="DB68" s="15"/>
      <c r="DC68" s="15"/>
      <c r="DD68" s="15"/>
      <c r="DE68" s="169" t="s">
        <v>42</v>
      </c>
      <c r="DF68" s="170"/>
      <c r="DG68" s="171" t="s">
        <v>43</v>
      </c>
      <c r="DH68" s="172"/>
      <c r="DI68" s="173" t="s">
        <v>44</v>
      </c>
      <c r="DJ68" s="174"/>
      <c r="DK68" s="174"/>
      <c r="DL68" s="175"/>
      <c r="EK68" s="164"/>
      <c r="EL68" s="292" t="s">
        <v>40</v>
      </c>
      <c r="EM68" s="168"/>
      <c r="EN68" s="11"/>
      <c r="EO68" s="149" t="s">
        <v>509</v>
      </c>
      <c r="EP68" s="417">
        <f>$EV$43</f>
        <v>0.6</v>
      </c>
      <c r="EQ68" s="418"/>
      <c r="ER68" s="15"/>
      <c r="ES68" s="15"/>
      <c r="ET68" s="15"/>
      <c r="EU68" s="169" t="s">
        <v>42</v>
      </c>
      <c r="EV68" s="170"/>
      <c r="EW68" s="171" t="s">
        <v>43</v>
      </c>
      <c r="EX68" s="172"/>
      <c r="EY68" s="203" t="s">
        <v>44</v>
      </c>
      <c r="EZ68" s="204"/>
      <c r="FA68" s="204"/>
      <c r="FB68" s="205"/>
      <c r="FC68" s="152" t="s">
        <v>46</v>
      </c>
      <c r="FD68" s="152"/>
      <c r="FE68" s="152"/>
      <c r="FF68" s="152"/>
      <c r="GU68" s="314"/>
      <c r="GV68" s="315"/>
      <c r="GW68" s="315"/>
      <c r="GX68" s="315"/>
      <c r="GY68" s="315"/>
      <c r="GZ68" s="315"/>
      <c r="HA68" s="315"/>
      <c r="HB68" s="315"/>
      <c r="HC68" s="315"/>
      <c r="HD68" s="315"/>
      <c r="HE68" s="315"/>
      <c r="HF68" s="316"/>
      <c r="JR68" s="164"/>
      <c r="JS68" s="292" t="s">
        <v>40</v>
      </c>
      <c r="JT68" s="168"/>
      <c r="JU68" s="11"/>
      <c r="JV68" s="15"/>
      <c r="JW68" s="15"/>
      <c r="JX68" s="15"/>
      <c r="JY68" s="15"/>
      <c r="JZ68" s="15"/>
      <c r="KA68" s="15"/>
      <c r="KB68" s="169" t="s">
        <v>42</v>
      </c>
      <c r="KC68" s="170"/>
      <c r="KD68" s="171" t="s">
        <v>43</v>
      </c>
      <c r="KE68" s="172"/>
      <c r="KF68" s="203" t="s">
        <v>44</v>
      </c>
      <c r="KG68" s="204"/>
      <c r="KH68" s="204"/>
      <c r="KI68" s="205"/>
    </row>
    <row r="69" spans="8:326" ht="48" customHeight="1" x14ac:dyDescent="0.25">
      <c r="H69" s="25"/>
      <c r="I69" s="52" t="s">
        <v>182</v>
      </c>
      <c r="J69" s="165"/>
      <c r="K69" s="378" t="s">
        <v>162</v>
      </c>
      <c r="L69" s="379"/>
      <c r="M69" s="379"/>
      <c r="N69" s="379"/>
      <c r="O69" s="379"/>
      <c r="P69" s="379"/>
      <c r="Q69" s="379"/>
      <c r="R69" s="379"/>
      <c r="S69" s="380"/>
      <c r="T69" s="182">
        <f>0.95*O68</f>
        <v>209</v>
      </c>
      <c r="U69" s="183"/>
      <c r="V69" s="445" t="s">
        <v>104</v>
      </c>
      <c r="W69" s="446"/>
      <c r="X69" s="190"/>
      <c r="Y69" s="192" t="s">
        <v>160</v>
      </c>
      <c r="Z69" s="193"/>
      <c r="AA69" s="196"/>
      <c r="AB69" s="153"/>
      <c r="AC69" s="153"/>
      <c r="AD69" s="153"/>
      <c r="AE69" s="153"/>
      <c r="AF69" s="153"/>
      <c r="BP69" s="165"/>
      <c r="BQ69" s="285" t="s">
        <v>235</v>
      </c>
      <c r="BR69" s="286"/>
      <c r="BS69" s="198">
        <f>$AP$46</f>
        <v>0.7238093671679029</v>
      </c>
      <c r="BT69" s="199"/>
      <c r="BU69" s="250"/>
      <c r="BV69" s="177"/>
      <c r="BW69" s="177"/>
      <c r="BX69" s="177"/>
      <c r="BY69" s="178"/>
      <c r="BZ69" s="212">
        <f>BS70*BS69</f>
        <v>299.73698656164714</v>
      </c>
      <c r="CA69" s="213"/>
      <c r="CB69" s="243" t="s">
        <v>242</v>
      </c>
      <c r="CC69" s="244"/>
      <c r="CD69" s="190"/>
      <c r="CE69" s="192" t="s">
        <v>228</v>
      </c>
      <c r="CF69" s="193"/>
      <c r="CG69" s="196"/>
      <c r="CH69" s="153"/>
      <c r="CI69" s="153"/>
      <c r="CJ69" s="153"/>
      <c r="CK69" s="153"/>
      <c r="CL69" s="153"/>
      <c r="CP69" s="25"/>
      <c r="CR69" s="234"/>
      <c r="CS69" s="235"/>
      <c r="CT69" s="236"/>
      <c r="CU69" s="165"/>
      <c r="CV69" s="176" t="s">
        <v>246</v>
      </c>
      <c r="CW69" s="177"/>
      <c r="CX69" s="177"/>
      <c r="CY69" s="177"/>
      <c r="CZ69" s="177"/>
      <c r="DA69" s="177"/>
      <c r="DB69" s="177"/>
      <c r="DC69" s="177"/>
      <c r="DD69" s="177"/>
      <c r="DE69" s="346">
        <v>6</v>
      </c>
      <c r="DF69" s="347"/>
      <c r="DG69" s="243" t="s">
        <v>231</v>
      </c>
      <c r="DH69" s="244"/>
      <c r="DI69" s="190"/>
      <c r="DJ69" s="192" t="s">
        <v>230</v>
      </c>
      <c r="DK69" s="193"/>
      <c r="DL69" s="196"/>
      <c r="EK69" s="165"/>
      <c r="EL69" s="250" t="s">
        <v>179</v>
      </c>
      <c r="EM69" s="177"/>
      <c r="EN69" s="177"/>
      <c r="EO69" s="177"/>
      <c r="EP69" s="177"/>
      <c r="EQ69" s="177"/>
      <c r="ER69" s="177"/>
      <c r="ES69" s="177"/>
      <c r="ET69" s="177"/>
      <c r="EU69" s="212">
        <f>(3.14 *EP68)/EV50</f>
        <v>0.94199999999999995</v>
      </c>
      <c r="EV69" s="213"/>
      <c r="EW69" s="243" t="s">
        <v>195</v>
      </c>
      <c r="EX69" s="244"/>
      <c r="EY69" s="190"/>
      <c r="EZ69" s="302" t="s">
        <v>54</v>
      </c>
      <c r="FA69" s="303"/>
      <c r="FB69" s="196"/>
      <c r="FC69" s="153"/>
      <c r="FD69" s="153"/>
      <c r="FE69" s="153"/>
      <c r="FF69" s="153"/>
      <c r="GU69" s="317"/>
      <c r="GV69" s="318"/>
      <c r="GW69" s="318"/>
      <c r="GX69" s="318"/>
      <c r="GY69" s="318"/>
      <c r="GZ69" s="318"/>
      <c r="HA69" s="318"/>
      <c r="HB69" s="318"/>
      <c r="HC69" s="318"/>
      <c r="HD69" s="318"/>
      <c r="HE69" s="318"/>
      <c r="HF69" s="319"/>
      <c r="JR69" s="165"/>
      <c r="JS69" s="250"/>
      <c r="JT69" s="177"/>
      <c r="JU69" s="177"/>
      <c r="JV69" s="177"/>
      <c r="JW69" s="177"/>
      <c r="JX69" s="177"/>
      <c r="JY69" s="177"/>
      <c r="JZ69" s="177"/>
      <c r="KA69" s="177"/>
      <c r="KB69" s="212"/>
      <c r="KC69" s="213"/>
      <c r="KD69" s="293"/>
      <c r="KE69" s="221"/>
      <c r="KF69" s="190"/>
      <c r="KG69" s="294" t="s">
        <v>40</v>
      </c>
      <c r="KH69" s="295"/>
      <c r="KI69" s="196"/>
    </row>
    <row r="70" spans="8:326" ht="48" customHeight="1" thickBot="1" x14ac:dyDescent="0.3">
      <c r="H70" s="25"/>
      <c r="J70" s="166"/>
      <c r="K70" s="225"/>
      <c r="L70" s="226"/>
      <c r="M70" s="226"/>
      <c r="N70" s="226"/>
      <c r="O70" s="226"/>
      <c r="P70" s="226"/>
      <c r="Q70" s="226"/>
      <c r="R70" s="226"/>
      <c r="S70" s="219"/>
      <c r="T70" s="184"/>
      <c r="U70" s="185"/>
      <c r="V70" s="447"/>
      <c r="W70" s="448"/>
      <c r="X70" s="191"/>
      <c r="Y70" s="194"/>
      <c r="Z70" s="195"/>
      <c r="AA70" s="197"/>
      <c r="AB70" s="154"/>
      <c r="AC70" s="154"/>
      <c r="AD70" s="154"/>
      <c r="AE70" s="154"/>
      <c r="AF70" s="154"/>
      <c r="BP70" s="166"/>
      <c r="BQ70" s="397" t="s">
        <v>255</v>
      </c>
      <c r="BR70" s="398"/>
      <c r="BS70" s="306">
        <f xml:space="preserve"> $BZ$65</f>
        <v>414.11040000000003</v>
      </c>
      <c r="BT70" s="307"/>
      <c r="BU70" s="179"/>
      <c r="BV70" s="180"/>
      <c r="BW70" s="180"/>
      <c r="BX70" s="180"/>
      <c r="BY70" s="181"/>
      <c r="BZ70" s="214"/>
      <c r="CA70" s="215"/>
      <c r="CB70" s="245"/>
      <c r="CC70" s="246"/>
      <c r="CD70" s="191"/>
      <c r="CE70" s="194"/>
      <c r="CF70" s="195"/>
      <c r="CG70" s="197"/>
      <c r="CH70" s="154"/>
      <c r="CI70" s="154"/>
      <c r="CJ70" s="154"/>
      <c r="CK70" s="154"/>
      <c r="CL70" s="154"/>
      <c r="CP70" s="25"/>
      <c r="CR70" s="237"/>
      <c r="CS70" s="238"/>
      <c r="CT70" s="239"/>
      <c r="CU70" s="166"/>
      <c r="CV70" s="179"/>
      <c r="CW70" s="180"/>
      <c r="CX70" s="180"/>
      <c r="CY70" s="180"/>
      <c r="CZ70" s="180"/>
      <c r="DA70" s="180"/>
      <c r="DB70" s="180"/>
      <c r="DC70" s="180"/>
      <c r="DD70" s="180"/>
      <c r="DE70" s="348"/>
      <c r="DF70" s="349"/>
      <c r="DG70" s="245"/>
      <c r="DH70" s="246"/>
      <c r="DI70" s="191"/>
      <c r="DJ70" s="194"/>
      <c r="DK70" s="195"/>
      <c r="DL70" s="197"/>
      <c r="EK70" s="166"/>
      <c r="EL70" s="179"/>
      <c r="EM70" s="180"/>
      <c r="EN70" s="180"/>
      <c r="EO70" s="180"/>
      <c r="EP70" s="180"/>
      <c r="EQ70" s="180"/>
      <c r="ER70" s="180"/>
      <c r="ES70" s="180"/>
      <c r="ET70" s="180"/>
      <c r="EU70" s="214"/>
      <c r="EV70" s="215"/>
      <c r="EW70" s="245"/>
      <c r="EX70" s="246"/>
      <c r="EY70" s="191"/>
      <c r="EZ70" s="304"/>
      <c r="FA70" s="305"/>
      <c r="FB70" s="197"/>
      <c r="FC70" s="154"/>
      <c r="FD70" s="154"/>
      <c r="FE70" s="154"/>
      <c r="FF70" s="154"/>
      <c r="GU70" s="317"/>
      <c r="GV70" s="318"/>
      <c r="GW70" s="318"/>
      <c r="GX70" s="318"/>
      <c r="GY70" s="318"/>
      <c r="GZ70" s="318"/>
      <c r="HA70" s="318"/>
      <c r="HB70" s="318"/>
      <c r="HC70" s="318"/>
      <c r="HD70" s="318"/>
      <c r="HE70" s="318"/>
      <c r="HF70" s="319"/>
      <c r="HJ70" s="271"/>
      <c r="HK70" s="272"/>
      <c r="HL70" s="272"/>
      <c r="HM70" s="272"/>
      <c r="HN70" s="272"/>
      <c r="HO70" s="272"/>
      <c r="HP70" s="272"/>
      <c r="HQ70" s="272"/>
      <c r="HR70" s="272"/>
      <c r="HS70" s="272"/>
      <c r="HT70" s="423"/>
      <c r="HU70" s="413"/>
      <c r="HV70" s="414"/>
      <c r="JR70" s="166"/>
      <c r="JS70" s="179"/>
      <c r="JT70" s="180"/>
      <c r="JU70" s="180"/>
      <c r="JV70" s="180"/>
      <c r="JW70" s="180"/>
      <c r="JX70" s="180"/>
      <c r="JY70" s="180"/>
      <c r="JZ70" s="180"/>
      <c r="KA70" s="180"/>
      <c r="KB70" s="214"/>
      <c r="KC70" s="215"/>
      <c r="KD70" s="179"/>
      <c r="KE70" s="181"/>
      <c r="KF70" s="191"/>
      <c r="KG70" s="296"/>
      <c r="KH70" s="297"/>
      <c r="KI70" s="197"/>
    </row>
    <row r="71" spans="8:326" ht="48" customHeight="1" x14ac:dyDescent="0.25">
      <c r="H71" s="25"/>
      <c r="CP71" s="25"/>
      <c r="GU71" s="317"/>
      <c r="GV71" s="318"/>
      <c r="GW71" s="318"/>
      <c r="GX71" s="318"/>
      <c r="GY71" s="318"/>
      <c r="GZ71" s="318"/>
      <c r="HA71" s="318"/>
      <c r="HB71" s="318"/>
      <c r="HC71" s="318"/>
      <c r="HD71" s="318"/>
      <c r="HE71" s="318"/>
      <c r="HF71" s="319"/>
      <c r="HJ71" s="314"/>
      <c r="HK71" s="315"/>
      <c r="HL71" s="315"/>
      <c r="HM71" s="315"/>
      <c r="HN71" s="315"/>
      <c r="HO71" s="315"/>
      <c r="HP71" s="315"/>
      <c r="HQ71" s="315"/>
      <c r="HR71" s="315"/>
      <c r="HS71" s="315"/>
      <c r="HT71" s="315"/>
      <c r="HU71" s="315"/>
      <c r="HV71" s="316"/>
    </row>
    <row r="72" spans="8:326" ht="48" customHeight="1" thickBot="1" x14ac:dyDescent="0.35">
      <c r="H72" s="25"/>
      <c r="J72" s="164"/>
      <c r="K72" s="167">
        <v>4.0999999999999996</v>
      </c>
      <c r="L72" s="168"/>
      <c r="M72" s="11"/>
      <c r="N72" s="14" t="s">
        <v>167</v>
      </c>
      <c r="O72" s="198">
        <f>$U$85</f>
        <v>0.9</v>
      </c>
      <c r="P72" s="199"/>
      <c r="Q72" s="14" t="s">
        <v>169</v>
      </c>
      <c r="R72" s="198">
        <f>$W$93</f>
        <v>0.08</v>
      </c>
      <c r="S72" s="199"/>
      <c r="T72" s="169" t="s">
        <v>42</v>
      </c>
      <c r="U72" s="170"/>
      <c r="V72" s="171" t="s">
        <v>43</v>
      </c>
      <c r="W72" s="172"/>
      <c r="X72" s="173" t="s">
        <v>44</v>
      </c>
      <c r="Y72" s="174"/>
      <c r="Z72" s="174"/>
      <c r="AA72" s="175"/>
      <c r="AB72" s="152" t="s">
        <v>46</v>
      </c>
      <c r="AC72" s="152"/>
      <c r="AD72" s="152"/>
      <c r="AE72" s="152"/>
      <c r="AF72" s="152"/>
      <c r="AG72" s="152"/>
      <c r="AH72" s="152"/>
      <c r="AI72" s="152"/>
      <c r="BP72" s="164"/>
      <c r="BQ72" s="167">
        <v>23</v>
      </c>
      <c r="BR72" s="168"/>
      <c r="BS72" s="11"/>
      <c r="BT72" s="14" t="s">
        <v>234</v>
      </c>
      <c r="BU72" s="198">
        <f>$CC$61</f>
        <v>297.57071820377092</v>
      </c>
      <c r="BV72" s="199"/>
      <c r="BW72" s="14" t="s">
        <v>209</v>
      </c>
      <c r="BX72" s="198">
        <f>$T$122</f>
        <v>0.79688894555654721</v>
      </c>
      <c r="BY72" s="199"/>
      <c r="BZ72" s="169" t="s">
        <v>42</v>
      </c>
      <c r="CA72" s="170"/>
      <c r="CB72" s="171" t="s">
        <v>43</v>
      </c>
      <c r="CC72" s="172"/>
      <c r="CD72" s="173" t="s">
        <v>44</v>
      </c>
      <c r="CE72" s="174"/>
      <c r="CF72" s="174"/>
      <c r="CG72" s="175"/>
      <c r="CH72" s="203" t="s">
        <v>46</v>
      </c>
      <c r="CI72" s="204"/>
      <c r="CJ72" s="205"/>
      <c r="CP72" s="25"/>
      <c r="CR72" s="16"/>
      <c r="CS72" s="18"/>
      <c r="CT72" s="200">
        <v>0.503</v>
      </c>
      <c r="CU72" s="200"/>
      <c r="CV72" s="200">
        <v>0.56699999999999995</v>
      </c>
      <c r="CW72" s="200"/>
      <c r="CX72" s="200">
        <v>0.63600000000000001</v>
      </c>
      <c r="CY72" s="200"/>
      <c r="CZ72" s="200">
        <v>0.70899999999999996</v>
      </c>
      <c r="DA72" s="200"/>
      <c r="DB72" s="200">
        <v>0.78500000000000003</v>
      </c>
      <c r="DC72" s="200"/>
      <c r="DD72" s="200">
        <v>0.88300000000000001</v>
      </c>
      <c r="DE72" s="200"/>
      <c r="DF72" s="200">
        <v>0.98499999999999999</v>
      </c>
      <c r="DG72" s="200"/>
      <c r="DH72" s="200">
        <v>1.0940000000000001</v>
      </c>
      <c r="DI72" s="200"/>
      <c r="DJ72" s="200">
        <v>1.2270000000000001</v>
      </c>
      <c r="DK72" s="200"/>
      <c r="DL72" s="200">
        <v>1.3680000000000001</v>
      </c>
      <c r="DM72" s="200"/>
      <c r="DN72" s="200">
        <v>1.5389999999999999</v>
      </c>
      <c r="DO72" s="200"/>
      <c r="DP72" s="59"/>
      <c r="EK72" s="164"/>
      <c r="EL72" s="292" t="s">
        <v>40</v>
      </c>
      <c r="EM72" s="168"/>
      <c r="EN72" s="11"/>
      <c r="EO72" s="149" t="s">
        <v>503</v>
      </c>
      <c r="EP72" s="417">
        <f>$EV$57</f>
        <v>2</v>
      </c>
      <c r="EQ72" s="418"/>
      <c r="ER72" s="149" t="s">
        <v>108</v>
      </c>
      <c r="ES72" s="229">
        <f>$EV$41</f>
        <v>10000</v>
      </c>
      <c r="ET72" s="230"/>
      <c r="EU72" s="169" t="s">
        <v>42</v>
      </c>
      <c r="EV72" s="170"/>
      <c r="EW72" s="171" t="s">
        <v>43</v>
      </c>
      <c r="EX72" s="172"/>
      <c r="EY72" s="203" t="s">
        <v>44</v>
      </c>
      <c r="EZ72" s="204"/>
      <c r="FA72" s="204"/>
      <c r="FB72" s="205"/>
      <c r="FC72" s="152" t="s">
        <v>46</v>
      </c>
      <c r="FD72" s="152"/>
      <c r="FE72" s="152"/>
      <c r="FF72" s="152"/>
      <c r="FG72" s="152"/>
      <c r="GU72" s="317"/>
      <c r="GV72" s="318"/>
      <c r="GW72" s="318"/>
      <c r="GX72" s="318"/>
      <c r="GY72" s="318"/>
      <c r="GZ72" s="318"/>
      <c r="HA72" s="318"/>
      <c r="HB72" s="318"/>
      <c r="HC72" s="318"/>
      <c r="HD72" s="318"/>
      <c r="HE72" s="318"/>
      <c r="HF72" s="319"/>
      <c r="HJ72" s="317"/>
      <c r="HK72" s="318"/>
      <c r="HL72" s="318"/>
      <c r="HM72" s="318"/>
      <c r="HN72" s="318"/>
      <c r="HO72" s="318"/>
      <c r="HP72" s="318"/>
      <c r="HQ72" s="318"/>
      <c r="HR72" s="318"/>
      <c r="HS72" s="318"/>
      <c r="HT72" s="318"/>
      <c r="HU72" s="318"/>
      <c r="HV72" s="319"/>
      <c r="JR72" s="164"/>
      <c r="JS72" s="292" t="s">
        <v>40</v>
      </c>
      <c r="JT72" s="168"/>
      <c r="JU72" s="11"/>
      <c r="JV72" s="15"/>
      <c r="JW72" s="15"/>
      <c r="JX72" s="15"/>
      <c r="JY72" s="15"/>
      <c r="JZ72" s="15"/>
      <c r="KA72" s="15"/>
      <c r="KB72" s="169" t="s">
        <v>42</v>
      </c>
      <c r="KC72" s="170"/>
      <c r="KD72" s="171" t="s">
        <v>43</v>
      </c>
      <c r="KE72" s="172"/>
      <c r="KF72" s="203" t="s">
        <v>44</v>
      </c>
      <c r="KG72" s="204"/>
      <c r="KH72" s="204"/>
      <c r="KI72" s="205"/>
      <c r="KP72" s="203" t="s">
        <v>46</v>
      </c>
      <c r="KQ72" s="204"/>
      <c r="KR72" s="205"/>
      <c r="KT72" s="203" t="s">
        <v>46</v>
      </c>
      <c r="KU72" s="204"/>
      <c r="KV72" s="204"/>
      <c r="KW72" s="204"/>
      <c r="KX72" s="204"/>
      <c r="KY72" s="205"/>
      <c r="LA72" s="152" t="s">
        <v>46</v>
      </c>
      <c r="LB72" s="152"/>
      <c r="LC72" s="152"/>
      <c r="LD72" s="152"/>
      <c r="LE72" s="152"/>
      <c r="LF72" s="26"/>
      <c r="LG72" s="152" t="s">
        <v>46</v>
      </c>
      <c r="LH72" s="152"/>
      <c r="LI72" s="152"/>
      <c r="LJ72" s="152"/>
      <c r="LK72" s="26"/>
      <c r="LL72" s="203" t="s">
        <v>46</v>
      </c>
      <c r="LM72" s="204"/>
      <c r="LN72" s="205"/>
    </row>
    <row r="73" spans="8:326" ht="48" customHeight="1" x14ac:dyDescent="0.3">
      <c r="H73" s="25"/>
      <c r="I73" s="52" t="s">
        <v>182</v>
      </c>
      <c r="J73" s="165"/>
      <c r="K73" s="14" t="s">
        <v>158</v>
      </c>
      <c r="L73" s="228">
        <f>$T$81</f>
        <v>13.075575575575572</v>
      </c>
      <c r="M73" s="228"/>
      <c r="N73" s="250"/>
      <c r="O73" s="177"/>
      <c r="P73" s="177"/>
      <c r="Q73" s="177"/>
      <c r="R73" s="177"/>
      <c r="S73" s="178"/>
      <c r="T73" s="182">
        <f>4.44*L74*L73*O72*R72</f>
        <v>208.99999999999997</v>
      </c>
      <c r="U73" s="183"/>
      <c r="V73" s="293"/>
      <c r="W73" s="221"/>
      <c r="X73" s="190"/>
      <c r="Y73" s="192" t="s">
        <v>160</v>
      </c>
      <c r="Z73" s="193"/>
      <c r="AA73" s="196"/>
      <c r="AB73" s="39"/>
      <c r="AC73" s="40"/>
      <c r="AD73" s="40"/>
      <c r="AE73" s="40"/>
      <c r="AF73" s="40"/>
      <c r="AG73" s="40"/>
      <c r="AH73" s="40"/>
      <c r="AI73" s="41"/>
      <c r="BN73" s="25"/>
      <c r="BO73" s="52" t="s">
        <v>182</v>
      </c>
      <c r="BP73" s="165"/>
      <c r="BQ73" s="378"/>
      <c r="BR73" s="379"/>
      <c r="BS73" s="379"/>
      <c r="BT73" s="379"/>
      <c r="BU73" s="379"/>
      <c r="BV73" s="379"/>
      <c r="BW73" s="379"/>
      <c r="BX73" s="379"/>
      <c r="BY73" s="380"/>
      <c r="BZ73" s="212">
        <f>BU72/BX72</f>
        <v>373.41554285954805</v>
      </c>
      <c r="CA73" s="213"/>
      <c r="CB73" s="243" t="s">
        <v>242</v>
      </c>
      <c r="CC73" s="244"/>
      <c r="CD73" s="190"/>
      <c r="CE73" s="350" t="s">
        <v>210</v>
      </c>
      <c r="CF73" s="351"/>
      <c r="CG73" s="196"/>
      <c r="CH73" s="206"/>
      <c r="CI73" s="207"/>
      <c r="CJ73" s="208"/>
      <c r="CP73" s="25"/>
      <c r="CR73" s="22"/>
      <c r="CS73" s="24"/>
      <c r="CT73" s="200">
        <v>1.7669999999999999</v>
      </c>
      <c r="CU73" s="200"/>
      <c r="CV73" s="200">
        <v>2.0110000000000001</v>
      </c>
      <c r="CW73" s="200"/>
      <c r="CX73" s="200">
        <v>2.27</v>
      </c>
      <c r="CY73" s="200"/>
      <c r="CZ73" s="200">
        <v>2.54</v>
      </c>
      <c r="DA73" s="200"/>
      <c r="DB73" s="200">
        <v>2.83</v>
      </c>
      <c r="DC73" s="200"/>
      <c r="DD73" s="200">
        <v>3.14</v>
      </c>
      <c r="DE73" s="200"/>
      <c r="DF73" s="200">
        <v>3.53</v>
      </c>
      <c r="DG73" s="200"/>
      <c r="DH73" s="200">
        <v>3.94</v>
      </c>
      <c r="DI73" s="200"/>
      <c r="DJ73" s="200">
        <v>4.3600000000000003</v>
      </c>
      <c r="DK73" s="200"/>
      <c r="DL73" s="200">
        <v>4.91</v>
      </c>
      <c r="DM73" s="200"/>
      <c r="DN73" s="56"/>
      <c r="DO73" s="57"/>
      <c r="DP73" s="24"/>
      <c r="EK73" s="165"/>
      <c r="EL73" s="149" t="s">
        <v>208</v>
      </c>
      <c r="EM73" s="417">
        <f>$EX$61</f>
        <v>0.08</v>
      </c>
      <c r="EN73" s="418"/>
      <c r="EO73" s="176" t="s">
        <v>510</v>
      </c>
      <c r="EP73" s="361"/>
      <c r="EQ73" s="361"/>
      <c r="ER73" s="361"/>
      <c r="ES73" s="361"/>
      <c r="ET73" s="362"/>
      <c r="EU73" s="346">
        <f>60*EP72*EM74/(EM75*EM73*ES72)</f>
        <v>24.2</v>
      </c>
      <c r="EV73" s="347"/>
      <c r="EW73" s="911" t="s">
        <v>119</v>
      </c>
      <c r="EX73" s="912"/>
      <c r="EY73" s="190"/>
      <c r="EZ73" s="192" t="s">
        <v>505</v>
      </c>
      <c r="FA73" s="193"/>
      <c r="FB73" s="196"/>
      <c r="FC73" s="153"/>
      <c r="FD73" s="153"/>
      <c r="FE73" s="153"/>
      <c r="FF73" s="153"/>
      <c r="FG73" s="153"/>
      <c r="GU73" s="317"/>
      <c r="GV73" s="318"/>
      <c r="GW73" s="318"/>
      <c r="GX73" s="318"/>
      <c r="GY73" s="318"/>
      <c r="GZ73" s="318"/>
      <c r="HA73" s="318"/>
      <c r="HB73" s="318"/>
      <c r="HC73" s="318"/>
      <c r="HD73" s="318"/>
      <c r="HE73" s="318"/>
      <c r="HF73" s="319"/>
      <c r="HJ73" s="317"/>
      <c r="HK73" s="318"/>
      <c r="HL73" s="318"/>
      <c r="HM73" s="318"/>
      <c r="HN73" s="318"/>
      <c r="HO73" s="318"/>
      <c r="HP73" s="318"/>
      <c r="HQ73" s="318"/>
      <c r="HR73" s="318"/>
      <c r="HS73" s="318"/>
      <c r="HT73" s="318"/>
      <c r="HU73" s="318"/>
      <c r="HV73" s="319"/>
      <c r="JR73" s="165"/>
      <c r="JS73" s="250"/>
      <c r="JT73" s="177"/>
      <c r="JU73" s="177"/>
      <c r="JV73" s="177"/>
      <c r="JW73" s="177"/>
      <c r="JX73" s="177"/>
      <c r="JY73" s="177"/>
      <c r="JZ73" s="177"/>
      <c r="KA73" s="177"/>
      <c r="KB73" s="212"/>
      <c r="KC73" s="213"/>
      <c r="KD73" s="293"/>
      <c r="KE73" s="221"/>
      <c r="KF73" s="190"/>
      <c r="KG73" s="294" t="s">
        <v>40</v>
      </c>
      <c r="KH73" s="295"/>
      <c r="KI73" s="196"/>
      <c r="KP73" s="206"/>
      <c r="KQ73" s="207"/>
      <c r="KR73" s="208"/>
      <c r="KT73" s="206"/>
      <c r="KU73" s="207"/>
      <c r="KV73" s="207"/>
      <c r="KW73" s="207"/>
      <c r="KX73" s="207"/>
      <c r="KY73" s="208"/>
      <c r="LA73" s="153"/>
      <c r="LB73" s="153"/>
      <c r="LC73" s="153"/>
      <c r="LD73" s="153"/>
      <c r="LE73" s="153"/>
      <c r="LF73" s="26"/>
      <c r="LG73" s="282"/>
      <c r="LH73" s="283"/>
      <c r="LI73" s="283"/>
      <c r="LJ73" s="284"/>
      <c r="LK73" s="26"/>
      <c r="LL73" s="206"/>
      <c r="LM73" s="207"/>
      <c r="LN73" s="208"/>
    </row>
    <row r="74" spans="8:326" ht="48" customHeight="1" thickBot="1" x14ac:dyDescent="0.35">
      <c r="J74" s="166"/>
      <c r="K74" s="38" t="s">
        <v>254</v>
      </c>
      <c r="L74" s="306">
        <f>$T$50</f>
        <v>50</v>
      </c>
      <c r="M74" s="307"/>
      <c r="N74" s="179"/>
      <c r="O74" s="180"/>
      <c r="P74" s="180"/>
      <c r="Q74" s="180"/>
      <c r="R74" s="180"/>
      <c r="S74" s="181"/>
      <c r="T74" s="184"/>
      <c r="U74" s="185"/>
      <c r="V74" s="179"/>
      <c r="W74" s="181"/>
      <c r="X74" s="191"/>
      <c r="Y74" s="194"/>
      <c r="Z74" s="195"/>
      <c r="AA74" s="197"/>
      <c r="AB74" s="42"/>
      <c r="AC74" s="43"/>
      <c r="AD74" s="43"/>
      <c r="AE74" s="43"/>
      <c r="AF74" s="43"/>
      <c r="AG74" s="43"/>
      <c r="AH74" s="43"/>
      <c r="AI74" s="44"/>
      <c r="BN74" s="25"/>
      <c r="BP74" s="166"/>
      <c r="BQ74" s="225"/>
      <c r="BR74" s="226"/>
      <c r="BS74" s="226"/>
      <c r="BT74" s="226"/>
      <c r="BU74" s="226"/>
      <c r="BV74" s="226"/>
      <c r="BW74" s="226"/>
      <c r="BX74" s="226"/>
      <c r="BY74" s="219"/>
      <c r="BZ74" s="214"/>
      <c r="CA74" s="215"/>
      <c r="CB74" s="245"/>
      <c r="CC74" s="246"/>
      <c r="CD74" s="191"/>
      <c r="CE74" s="352"/>
      <c r="CF74" s="353"/>
      <c r="CG74" s="197"/>
      <c r="CH74" s="209"/>
      <c r="CI74" s="210"/>
      <c r="CJ74" s="211"/>
      <c r="CP74" s="25"/>
      <c r="CR74" s="231" t="s">
        <v>140</v>
      </c>
      <c r="CS74" s="232"/>
      <c r="CT74" s="233"/>
      <c r="CU74" s="240"/>
      <c r="CV74" s="292" t="s">
        <v>40</v>
      </c>
      <c r="CW74" s="168"/>
      <c r="CX74" s="12"/>
      <c r="CY74" s="58"/>
      <c r="CZ74" s="58"/>
      <c r="DA74" s="58"/>
      <c r="DB74" s="58"/>
      <c r="DC74" s="12"/>
      <c r="DD74" s="30" t="s">
        <v>80</v>
      </c>
      <c r="DE74" s="12"/>
      <c r="DF74" s="169" t="s">
        <v>42</v>
      </c>
      <c r="DG74" s="170"/>
      <c r="DH74" s="171" t="s">
        <v>43</v>
      </c>
      <c r="DI74" s="172"/>
      <c r="DJ74" s="203" t="s">
        <v>44</v>
      </c>
      <c r="DK74" s="466"/>
      <c r="DL74" s="466"/>
      <c r="DM74" s="205"/>
      <c r="DN74" s="203" t="s">
        <v>142</v>
      </c>
      <c r="DO74" s="204"/>
      <c r="DP74" s="205"/>
      <c r="EK74" s="165"/>
      <c r="EL74" s="149" t="s">
        <v>512</v>
      </c>
      <c r="EM74" s="198">
        <f>$EU$78</f>
        <v>161.33333333333334</v>
      </c>
      <c r="EN74" s="199"/>
      <c r="EO74" s="907"/>
      <c r="EP74" s="908"/>
      <c r="EQ74" s="908"/>
      <c r="ER74" s="908"/>
      <c r="ES74" s="908"/>
      <c r="ET74" s="909"/>
      <c r="EU74" s="348"/>
      <c r="EV74" s="349"/>
      <c r="EW74" s="913"/>
      <c r="EX74" s="914"/>
      <c r="EY74" s="191"/>
      <c r="EZ74" s="194"/>
      <c r="FA74" s="195"/>
      <c r="FB74" s="197"/>
      <c r="FC74" s="153"/>
      <c r="FD74" s="153"/>
      <c r="FE74" s="153"/>
      <c r="FF74" s="153"/>
      <c r="FG74" s="153"/>
      <c r="GU74" s="317"/>
      <c r="GV74" s="318"/>
      <c r="GW74" s="318"/>
      <c r="GX74" s="318"/>
      <c r="GY74" s="318"/>
      <c r="GZ74" s="318"/>
      <c r="HA74" s="318"/>
      <c r="HB74" s="318"/>
      <c r="HC74" s="318"/>
      <c r="HD74" s="318"/>
      <c r="HE74" s="318"/>
      <c r="HF74" s="319"/>
      <c r="HJ74" s="317"/>
      <c r="HK74" s="318"/>
      <c r="HL74" s="318"/>
      <c r="HM74" s="318"/>
      <c r="HN74" s="318"/>
      <c r="HO74" s="318"/>
      <c r="HP74" s="318"/>
      <c r="HQ74" s="318"/>
      <c r="HR74" s="318"/>
      <c r="HS74" s="318"/>
      <c r="HT74" s="318"/>
      <c r="HU74" s="318"/>
      <c r="HV74" s="319"/>
      <c r="JR74" s="166"/>
      <c r="JS74" s="179"/>
      <c r="JT74" s="180"/>
      <c r="JU74" s="180"/>
      <c r="JV74" s="180"/>
      <c r="JW74" s="180"/>
      <c r="JX74" s="180"/>
      <c r="JY74" s="180"/>
      <c r="JZ74" s="180"/>
      <c r="KA74" s="180"/>
      <c r="KB74" s="214"/>
      <c r="KC74" s="215"/>
      <c r="KD74" s="179"/>
      <c r="KE74" s="181"/>
      <c r="KF74" s="191"/>
      <c r="KG74" s="296"/>
      <c r="KH74" s="297"/>
      <c r="KI74" s="197"/>
      <c r="KP74" s="209"/>
      <c r="KQ74" s="210"/>
      <c r="KR74" s="211"/>
      <c r="KT74" s="209"/>
      <c r="KU74" s="210"/>
      <c r="KV74" s="210"/>
      <c r="KW74" s="210"/>
      <c r="KX74" s="210"/>
      <c r="KY74" s="211"/>
      <c r="LA74" s="154"/>
      <c r="LB74" s="154"/>
      <c r="LC74" s="154"/>
      <c r="LD74" s="154"/>
      <c r="LE74" s="154"/>
      <c r="LF74" s="26"/>
      <c r="LG74" s="209"/>
      <c r="LH74" s="210"/>
      <c r="LI74" s="210"/>
      <c r="LJ74" s="211"/>
      <c r="LK74" s="26"/>
      <c r="LL74" s="209"/>
      <c r="LM74" s="210"/>
      <c r="LN74" s="211"/>
    </row>
    <row r="75" spans="8:326" ht="48" customHeight="1" thickBot="1" x14ac:dyDescent="0.3">
      <c r="BN75" s="25"/>
      <c r="CP75" s="25"/>
      <c r="CQ75" s="52" t="s">
        <v>182</v>
      </c>
      <c r="CR75" s="234"/>
      <c r="CS75" s="235"/>
      <c r="CT75" s="236"/>
      <c r="CU75" s="457"/>
      <c r="CV75" s="328" t="s">
        <v>222</v>
      </c>
      <c r="CW75" s="329"/>
      <c r="CX75" s="329"/>
      <c r="CY75" s="329"/>
      <c r="CZ75" s="329"/>
      <c r="DA75" s="329"/>
      <c r="DB75" s="329"/>
      <c r="DC75" s="329"/>
      <c r="DD75" s="329"/>
      <c r="DE75" s="329"/>
      <c r="DF75" s="462">
        <f>DN72</f>
        <v>1.5389999999999999</v>
      </c>
      <c r="DG75" s="463"/>
      <c r="DH75" s="458" t="s">
        <v>223</v>
      </c>
      <c r="DI75" s="459"/>
      <c r="DJ75" s="467"/>
      <c r="DK75" s="469" t="s">
        <v>224</v>
      </c>
      <c r="DL75" s="470"/>
      <c r="DM75" s="473"/>
      <c r="DN75" s="435" t="s">
        <v>143</v>
      </c>
      <c r="DO75" s="436"/>
      <c r="DP75" s="437"/>
      <c r="EK75" s="166"/>
      <c r="EL75" s="150" t="s">
        <v>511</v>
      </c>
      <c r="EM75" s="905">
        <f>$EV$50/2</f>
        <v>1</v>
      </c>
      <c r="EN75" s="906"/>
      <c r="EO75" s="363"/>
      <c r="EP75" s="364"/>
      <c r="EQ75" s="364"/>
      <c r="ER75" s="364"/>
      <c r="ES75" s="364"/>
      <c r="ET75" s="365"/>
      <c r="EU75" s="48"/>
      <c r="EV75" s="49"/>
      <c r="EW75" s="49"/>
      <c r="EX75" s="49"/>
      <c r="EY75" s="49"/>
      <c r="EZ75" s="49"/>
      <c r="FA75" s="49"/>
      <c r="FB75" s="50"/>
      <c r="FC75" s="154"/>
      <c r="FD75" s="154"/>
      <c r="FE75" s="154"/>
      <c r="FF75" s="154"/>
      <c r="FG75" s="154"/>
      <c r="GU75" s="317"/>
      <c r="GV75" s="318"/>
      <c r="GW75" s="318"/>
      <c r="GX75" s="318"/>
      <c r="GY75" s="318"/>
      <c r="GZ75" s="318"/>
      <c r="HA75" s="318"/>
      <c r="HB75" s="318"/>
      <c r="HC75" s="318"/>
      <c r="HD75" s="318"/>
      <c r="HE75" s="318"/>
      <c r="HF75" s="319"/>
      <c r="HJ75" s="317"/>
      <c r="HK75" s="318"/>
      <c r="HL75" s="318"/>
      <c r="HM75" s="318"/>
      <c r="HN75" s="318"/>
      <c r="HO75" s="318"/>
      <c r="HP75" s="318"/>
      <c r="HQ75" s="318"/>
      <c r="HR75" s="318"/>
      <c r="HS75" s="318"/>
      <c r="HT75" s="318"/>
      <c r="HU75" s="318"/>
      <c r="HV75" s="319"/>
    </row>
    <row r="76" spans="8:326" ht="48" customHeight="1" thickBot="1" x14ac:dyDescent="0.3">
      <c r="J76" s="164"/>
      <c r="K76" s="167">
        <v>5</v>
      </c>
      <c r="L76" s="168"/>
      <c r="M76" s="11"/>
      <c r="N76" s="14" t="s">
        <v>157</v>
      </c>
      <c r="O76" s="198">
        <f>$T$69</f>
        <v>209</v>
      </c>
      <c r="P76" s="199"/>
      <c r="Q76" s="14" t="s">
        <v>158</v>
      </c>
      <c r="R76" s="228">
        <f>$T$81</f>
        <v>13.075575575575572</v>
      </c>
      <c r="S76" s="228"/>
      <c r="T76" s="444" t="s">
        <v>42</v>
      </c>
      <c r="U76" s="170"/>
      <c r="V76" s="171" t="s">
        <v>43</v>
      </c>
      <c r="W76" s="172"/>
      <c r="X76" s="173" t="s">
        <v>44</v>
      </c>
      <c r="Y76" s="174"/>
      <c r="Z76" s="174"/>
      <c r="AA76" s="175"/>
      <c r="AB76" s="203" t="s">
        <v>46</v>
      </c>
      <c r="AC76" s="204"/>
      <c r="AD76" s="205"/>
      <c r="BN76" s="25"/>
      <c r="BP76" s="202"/>
      <c r="BQ76" s="167">
        <v>23.1</v>
      </c>
      <c r="BR76" s="168"/>
      <c r="BS76" s="60"/>
      <c r="BT76" s="54" t="s">
        <v>253</v>
      </c>
      <c r="BU76" s="323">
        <f>$BZ$81</f>
        <v>8.5286042230814097E-6</v>
      </c>
      <c r="BV76" s="323"/>
      <c r="BW76" s="323"/>
      <c r="BX76" s="15"/>
      <c r="BY76" s="15"/>
      <c r="BZ76" s="169" t="s">
        <v>42</v>
      </c>
      <c r="CA76" s="170"/>
      <c r="CB76" s="171" t="s">
        <v>43</v>
      </c>
      <c r="CC76" s="172"/>
      <c r="CD76" s="173" t="s">
        <v>44</v>
      </c>
      <c r="CE76" s="174"/>
      <c r="CF76" s="174"/>
      <c r="CG76" s="175"/>
      <c r="CH76" s="152" t="s">
        <v>46</v>
      </c>
      <c r="CI76" s="152"/>
      <c r="CJ76" s="152"/>
      <c r="CK76" s="152"/>
      <c r="CR76" s="237"/>
      <c r="CS76" s="238"/>
      <c r="CT76" s="239"/>
      <c r="CU76" s="241"/>
      <c r="CV76" s="330"/>
      <c r="CW76" s="331"/>
      <c r="CX76" s="331"/>
      <c r="CY76" s="331"/>
      <c r="CZ76" s="331"/>
      <c r="DA76" s="331"/>
      <c r="DB76" s="331"/>
      <c r="DC76" s="331"/>
      <c r="DD76" s="331"/>
      <c r="DE76" s="331"/>
      <c r="DF76" s="464"/>
      <c r="DG76" s="465"/>
      <c r="DH76" s="460"/>
      <c r="DI76" s="461"/>
      <c r="DJ76" s="468"/>
      <c r="DK76" s="471"/>
      <c r="DL76" s="472"/>
      <c r="DM76" s="474"/>
      <c r="DN76" s="438"/>
      <c r="DO76" s="439"/>
      <c r="DP76" s="440"/>
      <c r="GU76" s="317"/>
      <c r="GV76" s="318"/>
      <c r="GW76" s="318"/>
      <c r="GX76" s="318"/>
      <c r="GY76" s="318"/>
      <c r="GZ76" s="318"/>
      <c r="HA76" s="318"/>
      <c r="HB76" s="318"/>
      <c r="HC76" s="318"/>
      <c r="HD76" s="318"/>
      <c r="HE76" s="318"/>
      <c r="HF76" s="319"/>
      <c r="HJ76" s="317"/>
      <c r="HK76" s="318"/>
      <c r="HL76" s="318"/>
      <c r="HM76" s="318"/>
      <c r="HN76" s="318"/>
      <c r="HO76" s="318"/>
      <c r="HP76" s="318"/>
      <c r="HQ76" s="318"/>
      <c r="HR76" s="318"/>
      <c r="HS76" s="318"/>
      <c r="HT76" s="318"/>
      <c r="HU76" s="318"/>
      <c r="HV76" s="319"/>
      <c r="JR76" s="164"/>
      <c r="JS76" s="292" t="s">
        <v>40</v>
      </c>
      <c r="JT76" s="168"/>
      <c r="JU76" s="11"/>
      <c r="JV76" s="15"/>
      <c r="JW76" s="15"/>
      <c r="JX76" s="15"/>
      <c r="JY76" s="15"/>
      <c r="JZ76" s="15"/>
      <c r="KA76" s="15"/>
      <c r="KB76" s="169" t="s">
        <v>42</v>
      </c>
      <c r="KC76" s="170"/>
      <c r="KD76" s="171" t="s">
        <v>43</v>
      </c>
      <c r="KE76" s="172"/>
      <c r="KF76" s="203" t="s">
        <v>44</v>
      </c>
      <c r="KG76" s="204"/>
      <c r="KH76" s="204"/>
      <c r="KI76" s="205"/>
    </row>
    <row r="77" spans="8:326" ht="48" customHeight="1" thickBot="1" x14ac:dyDescent="0.35">
      <c r="J77" s="165"/>
      <c r="K77" s="338" t="s">
        <v>163</v>
      </c>
      <c r="L77" s="339"/>
      <c r="M77" s="339"/>
      <c r="N77" s="339"/>
      <c r="O77" s="339"/>
      <c r="P77" s="339"/>
      <c r="Q77" s="339"/>
      <c r="R77" s="339"/>
      <c r="S77" s="375"/>
      <c r="T77" s="182">
        <f>O76/R76</f>
        <v>15.984000000000005</v>
      </c>
      <c r="U77" s="183"/>
      <c r="V77" s="445" t="s">
        <v>104</v>
      </c>
      <c r="W77" s="446"/>
      <c r="X77" s="190"/>
      <c r="Y77" s="192" t="s">
        <v>161</v>
      </c>
      <c r="Z77" s="193"/>
      <c r="AA77" s="196"/>
      <c r="AB77" s="206"/>
      <c r="AC77" s="207"/>
      <c r="AD77" s="208"/>
      <c r="BN77" s="25"/>
      <c r="BO77" s="52" t="s">
        <v>182</v>
      </c>
      <c r="BP77" s="202"/>
      <c r="BQ77" s="14" t="s">
        <v>254</v>
      </c>
      <c r="BR77" s="228">
        <f>$T$50</f>
        <v>50</v>
      </c>
      <c r="BS77" s="228"/>
      <c r="BT77" s="250" t="s">
        <v>256</v>
      </c>
      <c r="BU77" s="177"/>
      <c r="BV77" s="177"/>
      <c r="BW77" s="177"/>
      <c r="BX77" s="177"/>
      <c r="BY77" s="178"/>
      <c r="BZ77" s="212">
        <f>1/(2*3.14*BR77*BU76)</f>
        <v>373.415542859548</v>
      </c>
      <c r="CA77" s="213"/>
      <c r="CB77" s="243" t="s">
        <v>242</v>
      </c>
      <c r="CC77" s="244"/>
      <c r="CD77" s="190"/>
      <c r="CE77" s="192" t="s">
        <v>251</v>
      </c>
      <c r="CF77" s="193"/>
      <c r="CG77" s="196"/>
      <c r="CH77" s="282"/>
      <c r="CI77" s="283"/>
      <c r="CJ77" s="283"/>
      <c r="CK77" s="284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EK77" s="164"/>
      <c r="EL77" s="292" t="s">
        <v>40</v>
      </c>
      <c r="EM77" s="168"/>
      <c r="EN77" s="11"/>
      <c r="EO77" s="15"/>
      <c r="EP77" s="15"/>
      <c r="EQ77" s="15"/>
      <c r="ER77" s="15"/>
      <c r="ES77" s="15"/>
      <c r="ET77" s="15"/>
      <c r="EU77" s="169" t="s">
        <v>42</v>
      </c>
      <c r="EV77" s="170"/>
      <c r="EW77" s="171" t="s">
        <v>43</v>
      </c>
      <c r="EX77" s="172"/>
      <c r="EY77" s="203" t="s">
        <v>44</v>
      </c>
      <c r="EZ77" s="204"/>
      <c r="FA77" s="204"/>
      <c r="FB77" s="205"/>
      <c r="FC77" s="152" t="s">
        <v>46</v>
      </c>
      <c r="FD77" s="152"/>
      <c r="FE77" s="152"/>
      <c r="FF77" s="152"/>
      <c r="FG77" s="152"/>
      <c r="GU77" s="317"/>
      <c r="GV77" s="318"/>
      <c r="GW77" s="318"/>
      <c r="GX77" s="318"/>
      <c r="GY77" s="318"/>
      <c r="GZ77" s="318"/>
      <c r="HA77" s="318"/>
      <c r="HB77" s="318"/>
      <c r="HC77" s="318"/>
      <c r="HD77" s="318"/>
      <c r="HE77" s="318"/>
      <c r="HF77" s="319"/>
      <c r="HJ77" s="317"/>
      <c r="HK77" s="318"/>
      <c r="HL77" s="318"/>
      <c r="HM77" s="318"/>
      <c r="HN77" s="318"/>
      <c r="HO77" s="318"/>
      <c r="HP77" s="318"/>
      <c r="HQ77" s="318"/>
      <c r="HR77" s="318"/>
      <c r="HS77" s="318"/>
      <c r="HT77" s="318"/>
      <c r="HU77" s="318"/>
      <c r="HV77" s="319"/>
      <c r="JR77" s="165"/>
      <c r="JS77" s="250"/>
      <c r="JT77" s="177"/>
      <c r="JU77" s="177"/>
      <c r="JV77" s="177"/>
      <c r="JW77" s="177"/>
      <c r="JX77" s="177"/>
      <c r="JY77" s="177"/>
      <c r="JZ77" s="177"/>
      <c r="KA77" s="177"/>
      <c r="KB77" s="212"/>
      <c r="KC77" s="213"/>
      <c r="KD77" s="293"/>
      <c r="KE77" s="221"/>
      <c r="KF77" s="190"/>
      <c r="KG77" s="294" t="s">
        <v>40</v>
      </c>
      <c r="KH77" s="295"/>
      <c r="KI77" s="196"/>
    </row>
    <row r="78" spans="8:326" ht="48" customHeight="1" thickBot="1" x14ac:dyDescent="0.3">
      <c r="J78" s="166"/>
      <c r="K78" s="179"/>
      <c r="L78" s="180"/>
      <c r="M78" s="180"/>
      <c r="N78" s="180"/>
      <c r="O78" s="180"/>
      <c r="P78" s="180"/>
      <c r="Q78" s="180"/>
      <c r="R78" s="180"/>
      <c r="S78" s="181"/>
      <c r="T78" s="184"/>
      <c r="U78" s="185"/>
      <c r="V78" s="447"/>
      <c r="W78" s="448"/>
      <c r="X78" s="191"/>
      <c r="Y78" s="194"/>
      <c r="Z78" s="195"/>
      <c r="AA78" s="197"/>
      <c r="AB78" s="209"/>
      <c r="AC78" s="210"/>
      <c r="AD78" s="211"/>
      <c r="BP78" s="341"/>
      <c r="BQ78" s="340"/>
      <c r="BR78" s="340"/>
      <c r="BS78" s="340"/>
      <c r="BT78" s="179"/>
      <c r="BU78" s="180"/>
      <c r="BV78" s="180"/>
      <c r="BW78" s="180"/>
      <c r="BX78" s="180"/>
      <c r="BY78" s="181"/>
      <c r="BZ78" s="214"/>
      <c r="CA78" s="215"/>
      <c r="CB78" s="245"/>
      <c r="CC78" s="246"/>
      <c r="CD78" s="191"/>
      <c r="CE78" s="194"/>
      <c r="CF78" s="195"/>
      <c r="CG78" s="197"/>
      <c r="CH78" s="209"/>
      <c r="CI78" s="210"/>
      <c r="CJ78" s="210"/>
      <c r="CK78" s="211"/>
      <c r="CR78" s="231" t="s">
        <v>140</v>
      </c>
      <c r="CS78" s="232"/>
      <c r="CT78" s="233"/>
      <c r="CU78" s="32" t="s">
        <v>96</v>
      </c>
      <c r="CV78" s="292" t="s">
        <v>40</v>
      </c>
      <c r="CW78" s="168"/>
      <c r="CX78" s="12"/>
      <c r="CY78" s="58"/>
      <c r="CZ78" s="58"/>
      <c r="DA78" s="58"/>
      <c r="DB78" s="58"/>
      <c r="DC78" s="12"/>
      <c r="DD78" s="30" t="s">
        <v>80</v>
      </c>
      <c r="DE78" s="12"/>
      <c r="DF78" s="169" t="s">
        <v>42</v>
      </c>
      <c r="DG78" s="170"/>
      <c r="DH78" s="171" t="s">
        <v>43</v>
      </c>
      <c r="DI78" s="172"/>
      <c r="DJ78" s="203" t="s">
        <v>44</v>
      </c>
      <c r="DK78" s="466"/>
      <c r="DL78" s="466"/>
      <c r="DM78" s="205"/>
      <c r="EK78" s="165"/>
      <c r="EL78" s="149" t="s">
        <v>52</v>
      </c>
      <c r="EM78" s="917">
        <f>$EV$42/100</f>
        <v>0.6</v>
      </c>
      <c r="EN78" s="917"/>
      <c r="EO78" s="177" t="s">
        <v>507</v>
      </c>
      <c r="EP78" s="177"/>
      <c r="EQ78" s="177"/>
      <c r="ER78" s="177"/>
      <c r="ES78" s="177"/>
      <c r="ET78" s="178"/>
      <c r="EU78" s="381">
        <f>((1+2*EM78)*EM79)/3</f>
        <v>161.33333333333334</v>
      </c>
      <c r="EV78" s="385"/>
      <c r="EW78" s="243" t="s">
        <v>104</v>
      </c>
      <c r="EX78" s="244"/>
      <c r="EY78" s="190"/>
      <c r="EZ78" s="192" t="s">
        <v>506</v>
      </c>
      <c r="FA78" s="193"/>
      <c r="FB78" s="196"/>
      <c r="FC78" s="153"/>
      <c r="FD78" s="153"/>
      <c r="FE78" s="153"/>
      <c r="FF78" s="153"/>
      <c r="FG78" s="153"/>
      <c r="GU78" s="320"/>
      <c r="GV78" s="321"/>
      <c r="GW78" s="321"/>
      <c r="GX78" s="321"/>
      <c r="GY78" s="321"/>
      <c r="GZ78" s="321"/>
      <c r="HA78" s="321"/>
      <c r="HB78" s="321"/>
      <c r="HC78" s="321"/>
      <c r="HD78" s="321"/>
      <c r="HE78" s="321"/>
      <c r="HF78" s="322"/>
      <c r="HJ78" s="320"/>
      <c r="HK78" s="321"/>
      <c r="HL78" s="321"/>
      <c r="HM78" s="321"/>
      <c r="HN78" s="321"/>
      <c r="HO78" s="321"/>
      <c r="HP78" s="321"/>
      <c r="HQ78" s="321"/>
      <c r="HR78" s="321"/>
      <c r="HS78" s="321"/>
      <c r="HT78" s="321"/>
      <c r="HU78" s="321"/>
      <c r="HV78" s="322"/>
      <c r="JR78" s="166"/>
      <c r="JS78" s="179"/>
      <c r="JT78" s="180"/>
      <c r="JU78" s="180"/>
      <c r="JV78" s="180"/>
      <c r="JW78" s="180"/>
      <c r="JX78" s="180"/>
      <c r="JY78" s="180"/>
      <c r="JZ78" s="180"/>
      <c r="KA78" s="180"/>
      <c r="KB78" s="214"/>
      <c r="KC78" s="215"/>
      <c r="KD78" s="179"/>
      <c r="KE78" s="181"/>
      <c r="KF78" s="191"/>
      <c r="KG78" s="296"/>
      <c r="KH78" s="297"/>
      <c r="KI78" s="197"/>
    </row>
    <row r="79" spans="8:326" ht="48" customHeight="1" thickBot="1" x14ac:dyDescent="0.3">
      <c r="CR79" s="234"/>
      <c r="CS79" s="235"/>
      <c r="CT79" s="236"/>
      <c r="CU79" s="240"/>
      <c r="CV79" s="328" t="s">
        <v>26</v>
      </c>
      <c r="CW79" s="329"/>
      <c r="CX79" s="329"/>
      <c r="CY79" s="329"/>
      <c r="CZ79" s="329"/>
      <c r="DA79" s="329"/>
      <c r="DB79" s="329"/>
      <c r="DC79" s="329"/>
      <c r="DD79" s="329"/>
      <c r="DE79" s="329"/>
      <c r="DF79" s="475">
        <f>IF(DF75=DG17,DA17,
IF(DF75=DG18,DA18,
IF(DF75=DG19,DA19,
IF(DF75=DG20,DA20,
IF(DF75=DG21,DA21,
IF(DF75=DG22,DA22,
IF(DF75=DG23,DA23,
IF(DF75=DG24,DA24,
IF(DF75=DG25,DA25,
IF(DF75=DG26,DA26,
IF(DF75=DG27,DA27,
IF(DF75=DG28,DA28,
IF(DF75=DG29,DA29,
IF(DF75=DG30,DA30,
IF(DF75=DG31,DA31,
IF(DF75=DG32,DA32,
IF(DF75=DG33,DA33,
IF(DF75=DG34,DA34,
IF(DF75=DR17,DL17,
IF(DF75=DR18,DL18,
IF(DF75=DR19,DL19,0
)))))))))))))))))))))</f>
        <v>1.4</v>
      </c>
      <c r="DG79" s="476"/>
      <c r="DH79" s="458" t="s">
        <v>225</v>
      </c>
      <c r="DI79" s="459"/>
      <c r="DJ79" s="467"/>
      <c r="DK79" s="469" t="s">
        <v>476</v>
      </c>
      <c r="DL79" s="470"/>
      <c r="DM79" s="473"/>
      <c r="EK79" s="166"/>
      <c r="EL79" s="150" t="s">
        <v>417</v>
      </c>
      <c r="EM79" s="915">
        <f>$EV$40</f>
        <v>220</v>
      </c>
      <c r="EN79" s="916"/>
      <c r="EO79" s="180"/>
      <c r="EP79" s="180"/>
      <c r="EQ79" s="180"/>
      <c r="ER79" s="180"/>
      <c r="ES79" s="180"/>
      <c r="ET79" s="181"/>
      <c r="EU79" s="383"/>
      <c r="EV79" s="386"/>
      <c r="EW79" s="245"/>
      <c r="EX79" s="246"/>
      <c r="EY79" s="191"/>
      <c r="EZ79" s="194"/>
      <c r="FA79" s="195"/>
      <c r="FB79" s="197"/>
      <c r="FC79" s="154"/>
      <c r="FD79" s="154"/>
      <c r="FE79" s="154"/>
      <c r="FF79" s="154"/>
      <c r="FG79" s="154"/>
    </row>
    <row r="80" spans="8:326" ht="48" customHeight="1" thickBot="1" x14ac:dyDescent="0.35">
      <c r="J80" s="164"/>
      <c r="K80" s="167">
        <v>6</v>
      </c>
      <c r="L80" s="168"/>
      <c r="M80" s="11"/>
      <c r="N80" s="14" t="s">
        <v>167</v>
      </c>
      <c r="O80" s="198">
        <f>$U$85</f>
        <v>0.9</v>
      </c>
      <c r="P80" s="199"/>
      <c r="Q80" s="14" t="s">
        <v>169</v>
      </c>
      <c r="R80" s="198">
        <f>$W$93</f>
        <v>0.08</v>
      </c>
      <c r="S80" s="199"/>
      <c r="T80" s="169" t="s">
        <v>42</v>
      </c>
      <c r="U80" s="170"/>
      <c r="V80" s="171" t="s">
        <v>43</v>
      </c>
      <c r="W80" s="172"/>
      <c r="X80" s="173" t="s">
        <v>44</v>
      </c>
      <c r="Y80" s="174"/>
      <c r="Z80" s="174"/>
      <c r="AA80" s="175"/>
      <c r="AB80" s="203" t="s">
        <v>46</v>
      </c>
      <c r="AC80" s="204"/>
      <c r="AD80" s="204"/>
      <c r="AE80" s="204"/>
      <c r="AF80" s="204"/>
      <c r="AG80" s="205"/>
      <c r="BP80" s="164"/>
      <c r="BQ80" s="167">
        <v>24</v>
      </c>
      <c r="BR80" s="168"/>
      <c r="BS80" s="11"/>
      <c r="BT80" s="53" t="s">
        <v>165</v>
      </c>
      <c r="BU80" s="228">
        <f>$T$50</f>
        <v>50</v>
      </c>
      <c r="BV80" s="228"/>
      <c r="BW80" s="14" t="s">
        <v>202</v>
      </c>
      <c r="BX80" s="198">
        <f>$BZ$73</f>
        <v>373.41554285954805</v>
      </c>
      <c r="BY80" s="199"/>
      <c r="BZ80" s="289" t="s">
        <v>42</v>
      </c>
      <c r="CA80" s="290"/>
      <c r="CB80" s="291"/>
      <c r="CC80" s="344" t="s">
        <v>43</v>
      </c>
      <c r="CD80" s="172"/>
      <c r="CE80" s="173" t="s">
        <v>44</v>
      </c>
      <c r="CF80" s="174"/>
      <c r="CG80" s="174"/>
      <c r="CH80" s="175"/>
      <c r="CI80" s="152" t="s">
        <v>46</v>
      </c>
      <c r="CJ80" s="152"/>
      <c r="CK80" s="152"/>
      <c r="CL80" s="152"/>
      <c r="CR80" s="237"/>
      <c r="CS80" s="238"/>
      <c r="CT80" s="239"/>
      <c r="CU80" s="241"/>
      <c r="CV80" s="330"/>
      <c r="CW80" s="331"/>
      <c r="CX80" s="331"/>
      <c r="CY80" s="331"/>
      <c r="CZ80" s="331"/>
      <c r="DA80" s="331"/>
      <c r="DB80" s="331"/>
      <c r="DC80" s="331"/>
      <c r="DD80" s="331"/>
      <c r="DE80" s="331"/>
      <c r="DF80" s="477"/>
      <c r="DG80" s="478"/>
      <c r="DH80" s="460"/>
      <c r="DI80" s="461"/>
      <c r="DJ80" s="468"/>
      <c r="DK80" s="471"/>
      <c r="DL80" s="472"/>
      <c r="DM80" s="474"/>
      <c r="FV80" s="161" t="s">
        <v>148</v>
      </c>
      <c r="FW80" s="151" t="s">
        <v>84</v>
      </c>
      <c r="FX80" s="167">
        <v>9</v>
      </c>
      <c r="FY80" s="910"/>
      <c r="FZ80" s="148"/>
      <c r="GA80" s="149" t="s">
        <v>522</v>
      </c>
      <c r="GB80" s="417">
        <f>$EV$44/100</f>
        <v>7.2000000000000008E-2</v>
      </c>
      <c r="GC80" s="418"/>
      <c r="GD80" s="15"/>
      <c r="GE80" s="15"/>
      <c r="GF80" s="15"/>
      <c r="GG80" s="289" t="s">
        <v>42</v>
      </c>
      <c r="GH80" s="291"/>
      <c r="GI80" s="171" t="s">
        <v>43</v>
      </c>
      <c r="GJ80" s="172"/>
      <c r="GK80" s="203" t="s">
        <v>44</v>
      </c>
      <c r="GL80" s="204"/>
      <c r="GM80" s="204"/>
      <c r="GN80" s="205"/>
      <c r="KS80" s="203" t="s">
        <v>46</v>
      </c>
      <c r="KT80" s="204"/>
      <c r="KU80" s="204"/>
      <c r="KV80" s="204"/>
      <c r="KW80" s="204"/>
      <c r="KX80" s="205"/>
      <c r="KY80" s="26"/>
      <c r="KZ80" s="152" t="s">
        <v>46</v>
      </c>
      <c r="LA80" s="152"/>
      <c r="LB80" s="152"/>
      <c r="LC80" s="152"/>
      <c r="LD80" s="152"/>
      <c r="LF80" s="152" t="s">
        <v>46</v>
      </c>
      <c r="LG80" s="152"/>
      <c r="LH80" s="152"/>
      <c r="LI80" s="152"/>
      <c r="LK80" s="203" t="s">
        <v>46</v>
      </c>
      <c r="LL80" s="204"/>
      <c r="LM80" s="205"/>
    </row>
    <row r="81" spans="8:325" ht="48" customHeight="1" thickBot="1" x14ac:dyDescent="0.35">
      <c r="J81" s="165"/>
      <c r="K81" s="14" t="s">
        <v>157</v>
      </c>
      <c r="L81" s="198">
        <f>$T$69</f>
        <v>209</v>
      </c>
      <c r="M81" s="199"/>
      <c r="N81" s="250" t="s">
        <v>168</v>
      </c>
      <c r="O81" s="177"/>
      <c r="P81" s="177"/>
      <c r="Q81" s="177"/>
      <c r="R81" s="177"/>
      <c r="S81" s="178"/>
      <c r="T81" s="212">
        <f>L81/(4.44*L82*O80*R80)</f>
        <v>13.075575575575572</v>
      </c>
      <c r="U81" s="213"/>
      <c r="V81" s="293" t="s">
        <v>478</v>
      </c>
      <c r="W81" s="221"/>
      <c r="X81" s="190"/>
      <c r="Y81" s="192" t="s">
        <v>152</v>
      </c>
      <c r="Z81" s="193"/>
      <c r="AA81" s="196"/>
      <c r="AB81" s="206"/>
      <c r="AC81" s="207"/>
      <c r="AD81" s="207"/>
      <c r="AE81" s="207"/>
      <c r="AF81" s="207"/>
      <c r="AG81" s="208"/>
      <c r="BP81" s="165"/>
      <c r="BQ81" s="378" t="s">
        <v>204</v>
      </c>
      <c r="BR81" s="379"/>
      <c r="BS81" s="379"/>
      <c r="BT81" s="223"/>
      <c r="BU81" s="223"/>
      <c r="BV81" s="223"/>
      <c r="BW81" s="379"/>
      <c r="BX81" s="379"/>
      <c r="BY81" s="380"/>
      <c r="BZ81" s="332">
        <f>1/(2*3.14*BU80*BX80)</f>
        <v>8.5286042230814097E-6</v>
      </c>
      <c r="CA81" s="333"/>
      <c r="CB81" s="334"/>
      <c r="CC81" s="388" t="s">
        <v>208</v>
      </c>
      <c r="CD81" s="244"/>
      <c r="CE81" s="190"/>
      <c r="CF81" s="192" t="s">
        <v>203</v>
      </c>
      <c r="CG81" s="193"/>
      <c r="CH81" s="196"/>
      <c r="CI81" s="282"/>
      <c r="CJ81" s="283"/>
      <c r="CK81" s="283"/>
      <c r="CL81" s="284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EK81" s="164"/>
      <c r="EL81" s="292" t="s">
        <v>40</v>
      </c>
      <c r="EM81" s="168"/>
      <c r="EN81" s="148"/>
      <c r="EO81" s="149" t="s">
        <v>512</v>
      </c>
      <c r="EP81" s="198">
        <f>$EU$78</f>
        <v>161.33333333333334</v>
      </c>
      <c r="EQ81" s="199"/>
      <c r="ER81" s="15"/>
      <c r="ES81" s="15"/>
      <c r="ET81" s="15"/>
      <c r="EU81" s="169" t="s">
        <v>42</v>
      </c>
      <c r="EV81" s="170"/>
      <c r="EW81" s="171" t="s">
        <v>43</v>
      </c>
      <c r="EX81" s="172"/>
      <c r="EY81" s="203" t="s">
        <v>44</v>
      </c>
      <c r="EZ81" s="204"/>
      <c r="FA81" s="204"/>
      <c r="FB81" s="205"/>
      <c r="FC81" s="152" t="s">
        <v>46</v>
      </c>
      <c r="FD81" s="152"/>
      <c r="FE81" s="152"/>
      <c r="FF81" s="152"/>
      <c r="FG81" s="152"/>
      <c r="FV81" s="162"/>
      <c r="FW81" s="164"/>
      <c r="FX81" s="250" t="s">
        <v>523</v>
      </c>
      <c r="FY81" s="177"/>
      <c r="FZ81" s="177"/>
      <c r="GA81" s="177"/>
      <c r="GB81" s="177"/>
      <c r="GC81" s="177"/>
      <c r="GD81" s="177"/>
      <c r="GE81" s="177"/>
      <c r="GF81" s="178"/>
      <c r="GG81" s="660">
        <f>GB80</f>
        <v>7.2000000000000008E-2</v>
      </c>
      <c r="GH81" s="221"/>
      <c r="GI81" s="243" t="s">
        <v>195</v>
      </c>
      <c r="GJ81" s="244"/>
      <c r="GK81" s="545"/>
      <c r="GL81" s="302" t="s">
        <v>524</v>
      </c>
      <c r="GM81" s="303"/>
      <c r="GN81" s="196"/>
      <c r="KS81" s="206"/>
      <c r="KT81" s="207"/>
      <c r="KU81" s="207"/>
      <c r="KV81" s="207"/>
      <c r="KW81" s="207"/>
      <c r="KX81" s="208"/>
      <c r="KY81" s="26"/>
      <c r="KZ81" s="153"/>
      <c r="LA81" s="153"/>
      <c r="LB81" s="153"/>
      <c r="LC81" s="153"/>
      <c r="LD81" s="153"/>
      <c r="LF81" s="282"/>
      <c r="LG81" s="283"/>
      <c r="LH81" s="283"/>
      <c r="LI81" s="284"/>
      <c r="LK81" s="206"/>
      <c r="LL81" s="207"/>
      <c r="LM81" s="208"/>
    </row>
    <row r="82" spans="8:325" ht="48" customHeight="1" thickBot="1" x14ac:dyDescent="0.35">
      <c r="J82" s="166"/>
      <c r="K82" s="38" t="s">
        <v>254</v>
      </c>
      <c r="L82" s="306">
        <f>$T$50</f>
        <v>50</v>
      </c>
      <c r="M82" s="307"/>
      <c r="N82" s="179"/>
      <c r="O82" s="180"/>
      <c r="P82" s="180"/>
      <c r="Q82" s="180"/>
      <c r="R82" s="180"/>
      <c r="S82" s="181"/>
      <c r="T82" s="214"/>
      <c r="U82" s="215"/>
      <c r="V82" s="179"/>
      <c r="W82" s="181"/>
      <c r="X82" s="191"/>
      <c r="Y82" s="194"/>
      <c r="Z82" s="195"/>
      <c r="AA82" s="197"/>
      <c r="AB82" s="209"/>
      <c r="AC82" s="210"/>
      <c r="AD82" s="210"/>
      <c r="AE82" s="210"/>
      <c r="AF82" s="210"/>
      <c r="AG82" s="211"/>
      <c r="BP82" s="166"/>
      <c r="BQ82" s="225"/>
      <c r="BR82" s="226"/>
      <c r="BS82" s="226"/>
      <c r="BT82" s="226"/>
      <c r="BU82" s="226"/>
      <c r="BV82" s="226"/>
      <c r="BW82" s="226"/>
      <c r="BX82" s="226"/>
      <c r="BY82" s="219"/>
      <c r="BZ82" s="335"/>
      <c r="CA82" s="336"/>
      <c r="CB82" s="337"/>
      <c r="CC82" s="390"/>
      <c r="CD82" s="246"/>
      <c r="CE82" s="191"/>
      <c r="CF82" s="194"/>
      <c r="CG82" s="195"/>
      <c r="CH82" s="197"/>
      <c r="CI82" s="209"/>
      <c r="CJ82" s="210"/>
      <c r="CK82" s="210"/>
      <c r="CL82" s="211"/>
      <c r="CR82" s="231" t="s">
        <v>140</v>
      </c>
      <c r="CS82" s="232"/>
      <c r="CT82" s="233"/>
      <c r="CU82" s="32" t="s">
        <v>96</v>
      </c>
      <c r="CV82" s="292" t="s">
        <v>40</v>
      </c>
      <c r="CW82" s="168"/>
      <c r="CX82" s="12"/>
      <c r="CY82" s="58"/>
      <c r="CZ82" s="58"/>
      <c r="DA82" s="58"/>
      <c r="DB82" s="58"/>
      <c r="DC82" s="12"/>
      <c r="DD82" s="30" t="s">
        <v>80</v>
      </c>
      <c r="DE82" s="12"/>
      <c r="DF82" s="169" t="s">
        <v>42</v>
      </c>
      <c r="DG82" s="170"/>
      <c r="DH82" s="171" t="s">
        <v>43</v>
      </c>
      <c r="DI82" s="172"/>
      <c r="DJ82" s="203" t="s">
        <v>44</v>
      </c>
      <c r="DK82" s="466"/>
      <c r="DL82" s="466"/>
      <c r="DM82" s="205"/>
      <c r="EK82" s="165"/>
      <c r="EL82" s="149" t="s">
        <v>505</v>
      </c>
      <c r="EM82" s="417">
        <f>$EU$73</f>
        <v>24.2</v>
      </c>
      <c r="EN82" s="418"/>
      <c r="EO82" s="177" t="s">
        <v>507</v>
      </c>
      <c r="EP82" s="177"/>
      <c r="EQ82" s="177"/>
      <c r="ER82" s="177"/>
      <c r="ES82" s="177"/>
      <c r="ET82" s="178"/>
      <c r="EU82" s="346">
        <f>((2*EM83*EP81)/EM82)</f>
        <v>26.666666666666668</v>
      </c>
      <c r="EV82" s="347"/>
      <c r="EW82" s="243" t="s">
        <v>104</v>
      </c>
      <c r="EX82" s="244"/>
      <c r="EY82" s="190"/>
      <c r="EZ82" s="192" t="s">
        <v>527</v>
      </c>
      <c r="FA82" s="193"/>
      <c r="FB82" s="196"/>
      <c r="FC82" s="153"/>
      <c r="FD82" s="153"/>
      <c r="FE82" s="153"/>
      <c r="FF82" s="153"/>
      <c r="FG82" s="153"/>
      <c r="FV82" s="163"/>
      <c r="FW82" s="166"/>
      <c r="FX82" s="179"/>
      <c r="FY82" s="180"/>
      <c r="FZ82" s="180"/>
      <c r="GA82" s="180"/>
      <c r="GB82" s="180"/>
      <c r="GC82" s="180"/>
      <c r="GD82" s="180"/>
      <c r="GE82" s="180"/>
      <c r="GF82" s="181"/>
      <c r="GG82" s="635"/>
      <c r="GH82" s="181"/>
      <c r="GI82" s="245"/>
      <c r="GJ82" s="246"/>
      <c r="GK82" s="546"/>
      <c r="GL82" s="304"/>
      <c r="GM82" s="305"/>
      <c r="GN82" s="197"/>
      <c r="GX82" s="271"/>
      <c r="GY82" s="272"/>
      <c r="GZ82" s="272"/>
      <c r="HA82" s="272"/>
      <c r="HB82" s="272"/>
      <c r="HC82" s="272"/>
      <c r="HD82" s="272"/>
      <c r="HE82" s="423"/>
      <c r="HF82" s="413"/>
      <c r="HG82" s="414"/>
      <c r="HK82" s="271"/>
      <c r="HL82" s="272"/>
      <c r="HM82" s="272"/>
      <c r="HN82" s="272"/>
      <c r="HO82" s="272"/>
      <c r="HP82" s="272"/>
      <c r="HQ82" s="272"/>
      <c r="HR82" s="272"/>
      <c r="HS82" s="272"/>
      <c r="HT82" s="272"/>
      <c r="HU82" s="423"/>
      <c r="HV82" s="413"/>
      <c r="HW82" s="414"/>
      <c r="KS82" s="209"/>
      <c r="KT82" s="210"/>
      <c r="KU82" s="210"/>
      <c r="KV82" s="210"/>
      <c r="KW82" s="210"/>
      <c r="KX82" s="211"/>
      <c r="KY82" s="26"/>
      <c r="KZ82" s="154"/>
      <c r="LA82" s="154"/>
      <c r="LB82" s="154"/>
      <c r="LC82" s="154"/>
      <c r="LD82" s="154"/>
      <c r="LF82" s="209"/>
      <c r="LG82" s="210"/>
      <c r="LH82" s="210"/>
      <c r="LI82" s="211"/>
      <c r="LK82" s="209"/>
      <c r="LL82" s="210"/>
      <c r="LM82" s="211"/>
    </row>
    <row r="83" spans="8:325" ht="48" customHeight="1" thickBot="1" x14ac:dyDescent="0.3">
      <c r="CR83" s="234"/>
      <c r="CS83" s="235"/>
      <c r="CT83" s="236"/>
      <c r="CU83" s="240"/>
      <c r="CV83" s="328" t="s">
        <v>27</v>
      </c>
      <c r="CW83" s="329"/>
      <c r="CX83" s="329"/>
      <c r="CY83" s="329"/>
      <c r="CZ83" s="329"/>
      <c r="DA83" s="329"/>
      <c r="DB83" s="329"/>
      <c r="DC83" s="329"/>
      <c r="DD83" s="329"/>
      <c r="DE83" s="329"/>
      <c r="DF83" s="462">
        <f>IF(DF75=DG17,DD17,
IF(DF75=DG18,DD18,
IF(DF75=DG19,DD19,
IF(DF75=DG20,DD20,
IF(DF75=DG21,DD21,
IF(DF75=DG22,DD22,
IF(DF75=DG23,DD23,
IF(DF75=DG24,DD24,
IF(DF75=DG25,DD25,
IF(DF75=DG26,DD26,
IF(DF75=DG27,DD27,
IF(DF75=DG28,DD28,
IF(DF75=DG29,DD29,
IF(DF75=DG30,DD30,
IF(DF75=DG31,DD31,
IF(DF75=DG32,DD32,
IF(DF75=DG33,DD33,
IF(DF75=DG34,DD34,
IF(DF75=DR17,DO17,
IF(DF75=DR18,DO18,
IF(DF75=DR19,DO19,0
)))))))))))))))))))))</f>
        <v>1.4850000000000001</v>
      </c>
      <c r="DG83" s="463"/>
      <c r="DH83" s="458" t="s">
        <v>225</v>
      </c>
      <c r="DI83" s="459"/>
      <c r="DJ83" s="467"/>
      <c r="DK83" s="469" t="s">
        <v>475</v>
      </c>
      <c r="DL83" s="470"/>
      <c r="DM83" s="473"/>
      <c r="EK83" s="166"/>
      <c r="EL83" s="150" t="s">
        <v>503</v>
      </c>
      <c r="EM83" s="905">
        <f>$EV$57</f>
        <v>2</v>
      </c>
      <c r="EN83" s="906"/>
      <c r="EO83" s="180"/>
      <c r="EP83" s="180"/>
      <c r="EQ83" s="180"/>
      <c r="ER83" s="180"/>
      <c r="ES83" s="180"/>
      <c r="ET83" s="181"/>
      <c r="EU83" s="348"/>
      <c r="EV83" s="349"/>
      <c r="EW83" s="245"/>
      <c r="EX83" s="246"/>
      <c r="EY83" s="191"/>
      <c r="EZ83" s="194"/>
      <c r="FA83" s="195"/>
      <c r="FB83" s="197"/>
      <c r="FC83" s="154"/>
      <c r="FD83" s="154"/>
      <c r="FE83" s="154"/>
      <c r="FF83" s="154"/>
      <c r="FG83" s="154"/>
      <c r="GX83" s="314"/>
      <c r="GY83" s="315"/>
      <c r="GZ83" s="315"/>
      <c r="HA83" s="315"/>
      <c r="HB83" s="315"/>
      <c r="HC83" s="315"/>
      <c r="HD83" s="315"/>
      <c r="HE83" s="315"/>
      <c r="HF83" s="315"/>
      <c r="HG83" s="316"/>
      <c r="HK83" s="314"/>
      <c r="HL83" s="315"/>
      <c r="HM83" s="315"/>
      <c r="HN83" s="315"/>
      <c r="HO83" s="315"/>
      <c r="HP83" s="315"/>
      <c r="HQ83" s="315"/>
      <c r="HR83" s="315"/>
      <c r="HS83" s="315"/>
      <c r="HT83" s="315"/>
      <c r="HU83" s="315"/>
      <c r="HV83" s="315"/>
      <c r="HW83" s="316"/>
    </row>
    <row r="84" spans="8:325" ht="48" customHeight="1" thickBot="1" x14ac:dyDescent="0.3">
      <c r="J84" s="161" t="s">
        <v>148</v>
      </c>
      <c r="K84" s="164"/>
      <c r="L84" s="167">
        <v>7</v>
      </c>
      <c r="M84" s="168"/>
      <c r="N84" s="11"/>
      <c r="O84" s="15"/>
      <c r="P84" s="15"/>
      <c r="Q84" s="15"/>
      <c r="R84" s="15"/>
      <c r="S84" s="15"/>
      <c r="T84" s="15"/>
      <c r="U84" s="169" t="s">
        <v>42</v>
      </c>
      <c r="V84" s="170"/>
      <c r="W84" s="171" t="s">
        <v>43</v>
      </c>
      <c r="X84" s="172"/>
      <c r="Y84" s="173" t="s">
        <v>44</v>
      </c>
      <c r="Z84" s="174"/>
      <c r="AA84" s="174"/>
      <c r="AB84" s="175"/>
      <c r="AJ84" s="401" t="s">
        <v>196</v>
      </c>
      <c r="AK84" s="402"/>
      <c r="AL84" s="402"/>
      <c r="AM84" s="402"/>
      <c r="AN84" s="402"/>
      <c r="AO84" s="402"/>
      <c r="AP84" s="402"/>
      <c r="AQ84" s="402"/>
      <c r="AR84" s="402"/>
      <c r="AS84" s="402"/>
      <c r="AT84" s="402"/>
      <c r="AU84" s="403"/>
      <c r="AV84" s="312"/>
      <c r="AW84" s="313"/>
      <c r="AY84" s="271" t="s">
        <v>214</v>
      </c>
      <c r="AZ84" s="272"/>
      <c r="BA84" s="272"/>
      <c r="BB84" s="272"/>
      <c r="BC84" s="272"/>
      <c r="BD84" s="272"/>
      <c r="BE84" s="272"/>
      <c r="BF84" s="272"/>
      <c r="BG84" s="272"/>
      <c r="BH84" s="272"/>
      <c r="BI84" s="423"/>
      <c r="BJ84" s="413"/>
      <c r="BK84" s="414"/>
      <c r="BP84" s="164"/>
      <c r="BQ84" s="167">
        <v>25</v>
      </c>
      <c r="BR84" s="168"/>
      <c r="BS84" s="11"/>
      <c r="BT84" s="14" t="s">
        <v>239</v>
      </c>
      <c r="BU84" s="198">
        <f>$AZ$61</f>
        <v>3.0126126126126116</v>
      </c>
      <c r="BV84" s="199"/>
      <c r="BW84" s="15"/>
      <c r="BX84" s="15"/>
      <c r="BY84" s="15"/>
      <c r="BZ84" s="169" t="s">
        <v>42</v>
      </c>
      <c r="CA84" s="170"/>
      <c r="CB84" s="171" t="s">
        <v>43</v>
      </c>
      <c r="CC84" s="172"/>
      <c r="CD84" s="173" t="s">
        <v>44</v>
      </c>
      <c r="CE84" s="174"/>
      <c r="CF84" s="174"/>
      <c r="CG84" s="175"/>
      <c r="CH84" s="152" t="s">
        <v>46</v>
      </c>
      <c r="CI84" s="152"/>
      <c r="CJ84" s="152"/>
      <c r="CK84" s="152"/>
      <c r="CL84" s="152"/>
      <c r="CR84" s="237"/>
      <c r="CS84" s="238"/>
      <c r="CT84" s="239"/>
      <c r="CU84" s="241"/>
      <c r="CV84" s="330"/>
      <c r="CW84" s="331"/>
      <c r="CX84" s="331"/>
      <c r="CY84" s="331"/>
      <c r="CZ84" s="331"/>
      <c r="DA84" s="331"/>
      <c r="DB84" s="331"/>
      <c r="DC84" s="331"/>
      <c r="DD84" s="331"/>
      <c r="DE84" s="331"/>
      <c r="DF84" s="464"/>
      <c r="DG84" s="465"/>
      <c r="DH84" s="460"/>
      <c r="DI84" s="461"/>
      <c r="DJ84" s="468"/>
      <c r="DK84" s="471"/>
      <c r="DL84" s="472"/>
      <c r="DM84" s="474"/>
      <c r="FV84" s="151" t="s">
        <v>84</v>
      </c>
      <c r="FW84" s="167">
        <v>9</v>
      </c>
      <c r="FX84" s="910"/>
      <c r="FY84" s="148"/>
      <c r="FZ84" s="149" t="s">
        <v>522</v>
      </c>
      <c r="GA84" s="417">
        <f>$EV$44/100</f>
        <v>7.2000000000000008E-2</v>
      </c>
      <c r="GB84" s="418"/>
      <c r="GC84" s="15"/>
      <c r="GD84" s="15"/>
      <c r="GE84" s="15"/>
      <c r="GF84" s="289" t="s">
        <v>42</v>
      </c>
      <c r="GG84" s="291"/>
      <c r="GH84" s="171" t="s">
        <v>43</v>
      </c>
      <c r="GI84" s="172"/>
      <c r="GJ84" s="203" t="s">
        <v>44</v>
      </c>
      <c r="GK84" s="204"/>
      <c r="GL84" s="204"/>
      <c r="GM84" s="205"/>
      <c r="GN84" s="152" t="s">
        <v>46</v>
      </c>
      <c r="GO84" s="152"/>
      <c r="GP84" s="152"/>
      <c r="GQ84" s="152"/>
      <c r="GX84" s="317"/>
      <c r="GY84" s="318"/>
      <c r="GZ84" s="318"/>
      <c r="HA84" s="318"/>
      <c r="HB84" s="318"/>
      <c r="HC84" s="318"/>
      <c r="HD84" s="318"/>
      <c r="HE84" s="318"/>
      <c r="HF84" s="318"/>
      <c r="HG84" s="319"/>
      <c r="HK84" s="317"/>
      <c r="HL84" s="318"/>
      <c r="HM84" s="318"/>
      <c r="HN84" s="318"/>
      <c r="HO84" s="318"/>
      <c r="HP84" s="318"/>
      <c r="HQ84" s="318"/>
      <c r="HR84" s="318"/>
      <c r="HS84" s="318"/>
      <c r="HT84" s="318"/>
      <c r="HU84" s="318"/>
      <c r="HV84" s="318"/>
      <c r="HW84" s="319"/>
    </row>
    <row r="85" spans="8:325" ht="48" customHeight="1" thickBot="1" x14ac:dyDescent="0.35">
      <c r="J85" s="162"/>
      <c r="K85" s="165"/>
      <c r="L85" s="250" t="s">
        <v>166</v>
      </c>
      <c r="M85" s="177"/>
      <c r="N85" s="177"/>
      <c r="O85" s="177"/>
      <c r="P85" s="177"/>
      <c r="Q85" s="177"/>
      <c r="R85" s="177"/>
      <c r="S85" s="177"/>
      <c r="T85" s="178"/>
      <c r="U85" s="346">
        <v>0.9</v>
      </c>
      <c r="V85" s="347"/>
      <c r="W85" s="923" t="s">
        <v>116</v>
      </c>
      <c r="X85" s="590"/>
      <c r="Y85" s="190"/>
      <c r="Z85" s="192" t="s">
        <v>164</v>
      </c>
      <c r="AA85" s="193"/>
      <c r="AB85" s="196"/>
      <c r="AJ85" s="404"/>
      <c r="AK85" s="405"/>
      <c r="AL85" s="405"/>
      <c r="AM85" s="405"/>
      <c r="AN85" s="405"/>
      <c r="AO85" s="405"/>
      <c r="AP85" s="405"/>
      <c r="AQ85" s="405"/>
      <c r="AR85" s="405"/>
      <c r="AS85" s="405"/>
      <c r="AT85" s="405"/>
      <c r="AU85" s="405"/>
      <c r="AV85" s="405"/>
      <c r="AW85" s="406"/>
      <c r="AY85" s="317"/>
      <c r="AZ85" s="318"/>
      <c r="BA85" s="318"/>
      <c r="BB85" s="318"/>
      <c r="BC85" s="318"/>
      <c r="BD85" s="318"/>
      <c r="BE85" s="318"/>
      <c r="BF85" s="318"/>
      <c r="BG85" s="318"/>
      <c r="BH85" s="318"/>
      <c r="BI85" s="318"/>
      <c r="BJ85" s="318"/>
      <c r="BK85" s="319"/>
      <c r="BP85" s="165"/>
      <c r="BQ85" s="14" t="s">
        <v>202</v>
      </c>
      <c r="BR85" s="198">
        <f>$BZ$73</f>
        <v>373.41554285954805</v>
      </c>
      <c r="BS85" s="199"/>
      <c r="BT85" s="177"/>
      <c r="BU85" s="177"/>
      <c r="BV85" s="177"/>
      <c r="BW85" s="177"/>
      <c r="BX85" s="177"/>
      <c r="BY85" s="178"/>
      <c r="BZ85" s="324">
        <f>((3.14*(BR86/1000)^2)/4)*BU84</f>
        <v>4.6352057657657641E-6</v>
      </c>
      <c r="CA85" s="325"/>
      <c r="CB85" s="243" t="s">
        <v>252</v>
      </c>
      <c r="CC85" s="244"/>
      <c r="CD85" s="190"/>
      <c r="CE85" s="302" t="s">
        <v>238</v>
      </c>
      <c r="CF85" s="303"/>
      <c r="CG85" s="196"/>
      <c r="CH85" s="153"/>
      <c r="CI85" s="153"/>
      <c r="CJ85" s="153"/>
      <c r="CK85" s="153"/>
      <c r="CL85" s="153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EK85" s="164"/>
      <c r="EL85" s="292" t="s">
        <v>40</v>
      </c>
      <c r="EM85" s="168"/>
      <c r="EN85" s="148"/>
      <c r="EO85" s="15"/>
      <c r="EP85" s="15"/>
      <c r="EQ85" s="15"/>
      <c r="ER85" s="15"/>
      <c r="ES85" s="15"/>
      <c r="ET85" s="15"/>
      <c r="EU85" s="169" t="s">
        <v>42</v>
      </c>
      <c r="EV85" s="170"/>
      <c r="EW85" s="171" t="s">
        <v>43</v>
      </c>
      <c r="EX85" s="172"/>
      <c r="EY85" s="203" t="s">
        <v>44</v>
      </c>
      <c r="EZ85" s="204"/>
      <c r="FA85" s="204"/>
      <c r="FB85" s="205"/>
      <c r="FC85" s="152" t="s">
        <v>46</v>
      </c>
      <c r="FD85" s="152"/>
      <c r="FE85" s="152"/>
      <c r="FF85" s="152"/>
      <c r="FG85" s="152"/>
      <c r="FV85" s="164"/>
      <c r="FW85" s="250" t="s">
        <v>521</v>
      </c>
      <c r="FX85" s="177"/>
      <c r="FY85" s="177"/>
      <c r="FZ85" s="177"/>
      <c r="GA85" s="177"/>
      <c r="GB85" s="177"/>
      <c r="GC85" s="177"/>
      <c r="GD85" s="177"/>
      <c r="GE85" s="178"/>
      <c r="GF85" s="660">
        <f>GA84*0.2</f>
        <v>1.4400000000000003E-2</v>
      </c>
      <c r="GG85" s="221"/>
      <c r="GH85" s="243" t="s">
        <v>195</v>
      </c>
      <c r="GI85" s="244"/>
      <c r="GJ85" s="545"/>
      <c r="GK85" s="302" t="s">
        <v>198</v>
      </c>
      <c r="GL85" s="303"/>
      <c r="GM85" s="196"/>
      <c r="GN85" s="282"/>
      <c r="GO85" s="283"/>
      <c r="GP85" s="283"/>
      <c r="GQ85" s="284"/>
      <c r="GX85" s="317"/>
      <c r="GY85" s="318"/>
      <c r="GZ85" s="318"/>
      <c r="HA85" s="318"/>
      <c r="HB85" s="318"/>
      <c r="HC85" s="318"/>
      <c r="HD85" s="318"/>
      <c r="HE85" s="318"/>
      <c r="HF85" s="318"/>
      <c r="HG85" s="319"/>
      <c r="HK85" s="317"/>
      <c r="HL85" s="318"/>
      <c r="HM85" s="318"/>
      <c r="HN85" s="318"/>
      <c r="HO85" s="318"/>
      <c r="HP85" s="318"/>
      <c r="HQ85" s="318"/>
      <c r="HR85" s="318"/>
      <c r="HS85" s="318"/>
      <c r="HT85" s="318"/>
      <c r="HU85" s="318"/>
      <c r="HV85" s="318"/>
      <c r="HW85" s="319"/>
    </row>
    <row r="86" spans="8:325" ht="48" customHeight="1" thickBot="1" x14ac:dyDescent="0.3">
      <c r="J86" s="163"/>
      <c r="K86" s="166"/>
      <c r="L86" s="179"/>
      <c r="M86" s="180"/>
      <c r="N86" s="180"/>
      <c r="O86" s="180"/>
      <c r="P86" s="180"/>
      <c r="Q86" s="180"/>
      <c r="R86" s="180"/>
      <c r="S86" s="180"/>
      <c r="T86" s="181"/>
      <c r="U86" s="348"/>
      <c r="V86" s="349"/>
      <c r="W86" s="591"/>
      <c r="X86" s="592"/>
      <c r="Y86" s="191"/>
      <c r="Z86" s="194"/>
      <c r="AA86" s="195"/>
      <c r="AB86" s="197"/>
      <c r="AJ86" s="407"/>
      <c r="AK86" s="408"/>
      <c r="AL86" s="408"/>
      <c r="AM86" s="408"/>
      <c r="AN86" s="408"/>
      <c r="AO86" s="408"/>
      <c r="AP86" s="408"/>
      <c r="AQ86" s="408"/>
      <c r="AR86" s="408"/>
      <c r="AS86" s="408"/>
      <c r="AT86" s="408"/>
      <c r="AU86" s="408"/>
      <c r="AV86" s="408"/>
      <c r="AW86" s="409"/>
      <c r="AY86" s="317"/>
      <c r="AZ86" s="318"/>
      <c r="BA86" s="318"/>
      <c r="BB86" s="318"/>
      <c r="BC86" s="318"/>
      <c r="BD86" s="318"/>
      <c r="BE86" s="318"/>
      <c r="BF86" s="318"/>
      <c r="BG86" s="318"/>
      <c r="BH86" s="318"/>
      <c r="BI86" s="318"/>
      <c r="BJ86" s="318"/>
      <c r="BK86" s="319"/>
      <c r="BP86" s="166"/>
      <c r="BQ86" s="38" t="s">
        <v>237</v>
      </c>
      <c r="BR86" s="306">
        <f>$DF$79</f>
        <v>1.4</v>
      </c>
      <c r="BS86" s="307"/>
      <c r="BT86" s="180"/>
      <c r="BU86" s="180"/>
      <c r="BV86" s="180"/>
      <c r="BW86" s="180"/>
      <c r="BX86" s="180"/>
      <c r="BY86" s="181"/>
      <c r="BZ86" s="326"/>
      <c r="CA86" s="327"/>
      <c r="CB86" s="245"/>
      <c r="CC86" s="246"/>
      <c r="CD86" s="191"/>
      <c r="CE86" s="304"/>
      <c r="CF86" s="305"/>
      <c r="CG86" s="197"/>
      <c r="CH86" s="154"/>
      <c r="CI86" s="154"/>
      <c r="CJ86" s="154"/>
      <c r="CK86" s="154"/>
      <c r="CL86" s="154"/>
      <c r="EK86" s="165"/>
      <c r="EL86" s="149" t="s">
        <v>529</v>
      </c>
      <c r="EM86" s="198">
        <f>$EU$82</f>
        <v>26.666666666666668</v>
      </c>
      <c r="EN86" s="199"/>
      <c r="EO86" s="250" t="s">
        <v>531</v>
      </c>
      <c r="EP86" s="177"/>
      <c r="EQ86" s="177"/>
      <c r="ER86" s="177"/>
      <c r="ES86" s="177"/>
      <c r="ET86" s="178"/>
      <c r="EU86" s="346">
        <f>2*EM87*EM86</f>
        <v>53.333333333333336</v>
      </c>
      <c r="EV86" s="347"/>
      <c r="EW86" s="243" t="s">
        <v>104</v>
      </c>
      <c r="EX86" s="244"/>
      <c r="EY86" s="190"/>
      <c r="EZ86" s="192" t="s">
        <v>530</v>
      </c>
      <c r="FA86" s="193"/>
      <c r="FB86" s="196"/>
      <c r="FC86" s="153"/>
      <c r="FD86" s="153"/>
      <c r="FE86" s="153"/>
      <c r="FF86" s="153"/>
      <c r="FG86" s="153"/>
      <c r="FV86" s="166"/>
      <c r="FW86" s="179"/>
      <c r="FX86" s="180"/>
      <c r="FY86" s="180"/>
      <c r="FZ86" s="180"/>
      <c r="GA86" s="180"/>
      <c r="GB86" s="180"/>
      <c r="GC86" s="180"/>
      <c r="GD86" s="180"/>
      <c r="GE86" s="181"/>
      <c r="GF86" s="635"/>
      <c r="GG86" s="181"/>
      <c r="GH86" s="245"/>
      <c r="GI86" s="246"/>
      <c r="GJ86" s="546"/>
      <c r="GK86" s="304"/>
      <c r="GL86" s="305"/>
      <c r="GM86" s="197"/>
      <c r="GN86" s="209"/>
      <c r="GO86" s="210"/>
      <c r="GP86" s="210"/>
      <c r="GQ86" s="211"/>
      <c r="GX86" s="317"/>
      <c r="GY86" s="318"/>
      <c r="GZ86" s="318"/>
      <c r="HA86" s="318"/>
      <c r="HB86" s="318"/>
      <c r="HC86" s="318"/>
      <c r="HD86" s="318"/>
      <c r="HE86" s="318"/>
      <c r="HF86" s="318"/>
      <c r="HG86" s="319"/>
      <c r="HK86" s="317"/>
      <c r="HL86" s="318"/>
      <c r="HM86" s="318"/>
      <c r="HN86" s="318"/>
      <c r="HO86" s="318"/>
      <c r="HP86" s="318"/>
      <c r="HQ86" s="318"/>
      <c r="HR86" s="318"/>
      <c r="HS86" s="318"/>
      <c r="HT86" s="318"/>
      <c r="HU86" s="318"/>
      <c r="HV86" s="318"/>
      <c r="HW86" s="319"/>
    </row>
    <row r="87" spans="8:325" ht="48" customHeight="1" thickBot="1" x14ac:dyDescent="0.3">
      <c r="AJ87" s="407"/>
      <c r="AK87" s="408"/>
      <c r="AL87" s="408"/>
      <c r="AM87" s="408"/>
      <c r="AN87" s="408"/>
      <c r="AO87" s="408"/>
      <c r="AP87" s="408"/>
      <c r="AQ87" s="408"/>
      <c r="AR87" s="408"/>
      <c r="AS87" s="408"/>
      <c r="AT87" s="408"/>
      <c r="AU87" s="408"/>
      <c r="AV87" s="408"/>
      <c r="AW87" s="409"/>
      <c r="AY87" s="317"/>
      <c r="AZ87" s="318"/>
      <c r="BA87" s="318"/>
      <c r="BB87" s="318"/>
      <c r="BC87" s="318"/>
      <c r="BD87" s="318"/>
      <c r="BE87" s="318"/>
      <c r="BF87" s="318"/>
      <c r="BG87" s="318"/>
      <c r="BH87" s="318"/>
      <c r="BI87" s="318"/>
      <c r="BJ87" s="318"/>
      <c r="BK87" s="319"/>
      <c r="EK87" s="166"/>
      <c r="EL87" s="150" t="s">
        <v>528</v>
      </c>
      <c r="EM87" s="915">
        <f>$EU$94</f>
        <v>1</v>
      </c>
      <c r="EN87" s="916"/>
      <c r="EO87" s="179"/>
      <c r="EP87" s="180"/>
      <c r="EQ87" s="180"/>
      <c r="ER87" s="180"/>
      <c r="ES87" s="180"/>
      <c r="ET87" s="181"/>
      <c r="EU87" s="348"/>
      <c r="EV87" s="349"/>
      <c r="EW87" s="245"/>
      <c r="EX87" s="246"/>
      <c r="EY87" s="191"/>
      <c r="EZ87" s="194"/>
      <c r="FA87" s="195"/>
      <c r="FB87" s="197"/>
      <c r="FC87" s="154"/>
      <c r="FD87" s="154"/>
      <c r="FE87" s="154"/>
      <c r="FF87" s="154"/>
      <c r="FG87" s="154"/>
      <c r="GX87" s="317"/>
      <c r="GY87" s="318"/>
      <c r="GZ87" s="318"/>
      <c r="HA87" s="318"/>
      <c r="HB87" s="318"/>
      <c r="HC87" s="318"/>
      <c r="HD87" s="318"/>
      <c r="HE87" s="318"/>
      <c r="HF87" s="318"/>
      <c r="HG87" s="319"/>
      <c r="HK87" s="317"/>
      <c r="HL87" s="318"/>
      <c r="HM87" s="318"/>
      <c r="HN87" s="318"/>
      <c r="HO87" s="318"/>
      <c r="HP87" s="318"/>
      <c r="HQ87" s="318"/>
      <c r="HR87" s="318"/>
      <c r="HS87" s="318"/>
      <c r="HT87" s="318"/>
      <c r="HU87" s="318"/>
      <c r="HV87" s="318"/>
      <c r="HW87" s="319"/>
    </row>
    <row r="88" spans="8:325" ht="48" customHeight="1" thickBot="1" x14ac:dyDescent="0.3">
      <c r="J88" s="164"/>
      <c r="K88" s="167">
        <v>8</v>
      </c>
      <c r="L88" s="168"/>
      <c r="M88" s="11"/>
      <c r="N88" s="14" t="s">
        <v>172</v>
      </c>
      <c r="O88" s="198">
        <f>$T$101</f>
        <v>418</v>
      </c>
      <c r="P88" s="199"/>
      <c r="Q88" s="14" t="s">
        <v>173</v>
      </c>
      <c r="R88" s="198">
        <f>$T$65</f>
        <v>12</v>
      </c>
      <c r="S88" s="199"/>
      <c r="T88" s="169" t="s">
        <v>42</v>
      </c>
      <c r="U88" s="170"/>
      <c r="V88" s="171" t="s">
        <v>43</v>
      </c>
      <c r="W88" s="172"/>
      <c r="X88" s="173" t="s">
        <v>44</v>
      </c>
      <c r="Y88" s="174"/>
      <c r="Z88" s="174"/>
      <c r="AA88" s="175"/>
      <c r="AB88" s="203" t="s">
        <v>46</v>
      </c>
      <c r="AC88" s="204"/>
      <c r="AD88" s="205"/>
      <c r="AJ88" s="407"/>
      <c r="AK88" s="408"/>
      <c r="AL88" s="408"/>
      <c r="AM88" s="408"/>
      <c r="AN88" s="408"/>
      <c r="AO88" s="408"/>
      <c r="AP88" s="408"/>
      <c r="AQ88" s="408"/>
      <c r="AR88" s="408"/>
      <c r="AS88" s="408"/>
      <c r="AT88" s="408"/>
      <c r="AU88" s="408"/>
      <c r="AV88" s="408"/>
      <c r="AW88" s="409"/>
      <c r="AY88" s="317"/>
      <c r="AZ88" s="318"/>
      <c r="BA88" s="318"/>
      <c r="BB88" s="318"/>
      <c r="BC88" s="318"/>
      <c r="BD88" s="318"/>
      <c r="BE88" s="318"/>
      <c r="BF88" s="318"/>
      <c r="BG88" s="318"/>
      <c r="BH88" s="318"/>
      <c r="BI88" s="318"/>
      <c r="BJ88" s="318"/>
      <c r="BK88" s="319"/>
      <c r="BP88" s="164"/>
      <c r="BQ88" s="167">
        <v>26</v>
      </c>
      <c r="BR88" s="168"/>
      <c r="BS88" s="55"/>
      <c r="BT88" s="14" t="s">
        <v>233</v>
      </c>
      <c r="BU88" s="198">
        <f>$CA$93</f>
        <v>8900</v>
      </c>
      <c r="BV88" s="199"/>
      <c r="BW88" s="14" t="s">
        <v>240</v>
      </c>
      <c r="BX88" s="308">
        <f>$BZ$85</f>
        <v>4.6352057657657641E-6</v>
      </c>
      <c r="BY88" s="309"/>
      <c r="BZ88" s="169" t="s">
        <v>42</v>
      </c>
      <c r="CA88" s="170"/>
      <c r="CB88" s="171" t="s">
        <v>43</v>
      </c>
      <c r="CC88" s="172"/>
      <c r="CD88" s="173" t="s">
        <v>44</v>
      </c>
      <c r="CE88" s="174"/>
      <c r="CF88" s="174"/>
      <c r="CG88" s="175"/>
      <c r="CH88" s="152" t="s">
        <v>46</v>
      </c>
      <c r="CI88" s="152"/>
      <c r="CJ88" s="152"/>
      <c r="CK88" s="152"/>
      <c r="FV88" s="151" t="s">
        <v>84</v>
      </c>
      <c r="FW88" s="292" t="s">
        <v>40</v>
      </c>
      <c r="FX88" s="168"/>
      <c r="FY88" s="148"/>
      <c r="FZ88" s="15"/>
      <c r="GA88" s="15"/>
      <c r="GB88" s="15"/>
      <c r="GC88" s="15"/>
      <c r="GD88" s="15"/>
      <c r="GE88" s="15"/>
      <c r="GF88" s="169" t="s">
        <v>42</v>
      </c>
      <c r="GG88" s="170"/>
      <c r="GH88" s="171" t="s">
        <v>43</v>
      </c>
      <c r="GI88" s="172"/>
      <c r="GJ88" s="203" t="s">
        <v>44</v>
      </c>
      <c r="GK88" s="204"/>
      <c r="GL88" s="204"/>
      <c r="GM88" s="205"/>
      <c r="GN88" s="152" t="s">
        <v>46</v>
      </c>
      <c r="GO88" s="152"/>
      <c r="GP88" s="152"/>
      <c r="GQ88" s="152"/>
      <c r="GX88" s="317"/>
      <c r="GY88" s="318"/>
      <c r="GZ88" s="318"/>
      <c r="HA88" s="318"/>
      <c r="HB88" s="318"/>
      <c r="HC88" s="318"/>
      <c r="HD88" s="318"/>
      <c r="HE88" s="318"/>
      <c r="HF88" s="318"/>
      <c r="HG88" s="319"/>
      <c r="HK88" s="317"/>
      <c r="HL88" s="318"/>
      <c r="HM88" s="318"/>
      <c r="HN88" s="318"/>
      <c r="HO88" s="318"/>
      <c r="HP88" s="318"/>
      <c r="HQ88" s="318"/>
      <c r="HR88" s="318"/>
      <c r="HS88" s="318"/>
      <c r="HT88" s="318"/>
      <c r="HU88" s="318"/>
      <c r="HV88" s="318"/>
      <c r="HW88" s="319"/>
    </row>
    <row r="89" spans="8:325" ht="48" customHeight="1" thickBot="1" x14ac:dyDescent="0.3">
      <c r="J89" s="165"/>
      <c r="K89" s="250" t="s">
        <v>171</v>
      </c>
      <c r="L89" s="177"/>
      <c r="M89" s="177"/>
      <c r="N89" s="177"/>
      <c r="O89" s="177"/>
      <c r="P89" s="177"/>
      <c r="Q89" s="177"/>
      <c r="R89" s="177"/>
      <c r="S89" s="178"/>
      <c r="T89" s="182">
        <f>ROUND(O88/R88,0)</f>
        <v>35</v>
      </c>
      <c r="U89" s="183"/>
      <c r="V89" s="924" t="s">
        <v>119</v>
      </c>
      <c r="W89" s="925"/>
      <c r="X89" s="190"/>
      <c r="Y89" s="192" t="s">
        <v>176</v>
      </c>
      <c r="Z89" s="193"/>
      <c r="AA89" s="196"/>
      <c r="AB89" s="206"/>
      <c r="AC89" s="207"/>
      <c r="AD89" s="208"/>
      <c r="AJ89" s="407"/>
      <c r="AK89" s="408"/>
      <c r="AL89" s="408"/>
      <c r="AM89" s="408"/>
      <c r="AN89" s="408"/>
      <c r="AO89" s="408"/>
      <c r="AP89" s="408"/>
      <c r="AQ89" s="408"/>
      <c r="AR89" s="408"/>
      <c r="AS89" s="408"/>
      <c r="AT89" s="408"/>
      <c r="AU89" s="408"/>
      <c r="AV89" s="408"/>
      <c r="AW89" s="409"/>
      <c r="AY89" s="317"/>
      <c r="AZ89" s="318"/>
      <c r="BA89" s="318"/>
      <c r="BB89" s="318"/>
      <c r="BC89" s="318"/>
      <c r="BD89" s="318"/>
      <c r="BE89" s="318"/>
      <c r="BF89" s="318"/>
      <c r="BG89" s="318"/>
      <c r="BH89" s="318"/>
      <c r="BI89" s="318"/>
      <c r="BJ89" s="318"/>
      <c r="BK89" s="319"/>
      <c r="BP89" s="165"/>
      <c r="BQ89" s="250"/>
      <c r="BR89" s="177"/>
      <c r="BS89" s="177"/>
      <c r="BT89" s="177"/>
      <c r="BU89" s="177"/>
      <c r="BV89" s="177"/>
      <c r="BW89" s="177"/>
      <c r="BX89" s="177"/>
      <c r="BY89" s="177"/>
      <c r="BZ89" s="212">
        <f>BU88*BX88</f>
        <v>4.1253331315315299E-2</v>
      </c>
      <c r="CA89" s="213"/>
      <c r="CB89" s="298" t="s">
        <v>241</v>
      </c>
      <c r="CC89" s="299"/>
      <c r="CD89" s="190"/>
      <c r="CE89" s="192" t="s">
        <v>227</v>
      </c>
      <c r="CF89" s="193"/>
      <c r="CG89" s="196"/>
      <c r="CH89" s="282"/>
      <c r="CI89" s="283"/>
      <c r="CJ89" s="283"/>
      <c r="CK89" s="284"/>
      <c r="EK89" s="164"/>
      <c r="EL89" s="292" t="s">
        <v>40</v>
      </c>
      <c r="EM89" s="168"/>
      <c r="EN89" s="148"/>
      <c r="EO89" s="149" t="s">
        <v>108</v>
      </c>
      <c r="EP89" s="229">
        <f>$EV$41</f>
        <v>10000</v>
      </c>
      <c r="EQ89" s="230"/>
      <c r="ER89" s="15"/>
      <c r="ES89" s="15"/>
      <c r="ET89" s="15"/>
      <c r="EU89" s="169" t="s">
        <v>42</v>
      </c>
      <c r="EV89" s="170"/>
      <c r="EW89" s="171" t="s">
        <v>43</v>
      </c>
      <c r="EX89" s="172"/>
      <c r="EY89" s="203" t="s">
        <v>44</v>
      </c>
      <c r="EZ89" s="204"/>
      <c r="FA89" s="204"/>
      <c r="FB89" s="205"/>
      <c r="FC89" s="203" t="s">
        <v>46</v>
      </c>
      <c r="FD89" s="204"/>
      <c r="FE89" s="205"/>
      <c r="FV89" s="164"/>
      <c r="FW89" s="149" t="s">
        <v>522</v>
      </c>
      <c r="FX89" s="417">
        <f>$EV$44/100</f>
        <v>7.2000000000000008E-2</v>
      </c>
      <c r="FY89" s="418"/>
      <c r="FZ89" s="250"/>
      <c r="GA89" s="177"/>
      <c r="GB89" s="177"/>
      <c r="GC89" s="177"/>
      <c r="GD89" s="177"/>
      <c r="GE89" s="178"/>
      <c r="GF89" s="212">
        <f>FX89*FX90</f>
        <v>7.2000000000000008E-2</v>
      </c>
      <c r="GG89" s="213"/>
      <c r="GH89" s="243" t="s">
        <v>195</v>
      </c>
      <c r="GI89" s="244"/>
      <c r="GJ89" s="190"/>
      <c r="GK89" s="302" t="s">
        <v>525</v>
      </c>
      <c r="GL89" s="303"/>
      <c r="GM89" s="196"/>
      <c r="GN89" s="282"/>
      <c r="GO89" s="283"/>
      <c r="GP89" s="283"/>
      <c r="GQ89" s="284"/>
      <c r="GX89" s="317"/>
      <c r="GY89" s="318"/>
      <c r="GZ89" s="318"/>
      <c r="HA89" s="318"/>
      <c r="HB89" s="318"/>
      <c r="HC89" s="318"/>
      <c r="HD89" s="318"/>
      <c r="HE89" s="318"/>
      <c r="HF89" s="318"/>
      <c r="HG89" s="319"/>
      <c r="HK89" s="317"/>
      <c r="HL89" s="318"/>
      <c r="HM89" s="318"/>
      <c r="HN89" s="318"/>
      <c r="HO89" s="318"/>
      <c r="HP89" s="318"/>
      <c r="HQ89" s="318"/>
      <c r="HR89" s="318"/>
      <c r="HS89" s="318"/>
      <c r="HT89" s="318"/>
      <c r="HU89" s="318"/>
      <c r="HV89" s="318"/>
      <c r="HW89" s="319"/>
    </row>
    <row r="90" spans="8:325" ht="48" customHeight="1" thickBot="1" x14ac:dyDescent="0.3">
      <c r="J90" s="166"/>
      <c r="K90" s="179"/>
      <c r="L90" s="180"/>
      <c r="M90" s="180"/>
      <c r="N90" s="180"/>
      <c r="O90" s="180"/>
      <c r="P90" s="180"/>
      <c r="Q90" s="180"/>
      <c r="R90" s="180"/>
      <c r="S90" s="181"/>
      <c r="T90" s="184"/>
      <c r="U90" s="185"/>
      <c r="V90" s="926"/>
      <c r="W90" s="927"/>
      <c r="X90" s="191"/>
      <c r="Y90" s="194"/>
      <c r="Z90" s="195"/>
      <c r="AA90" s="197"/>
      <c r="AB90" s="209"/>
      <c r="AC90" s="210"/>
      <c r="AD90" s="211"/>
      <c r="AJ90" s="407"/>
      <c r="AK90" s="408"/>
      <c r="AL90" s="408"/>
      <c r="AM90" s="408"/>
      <c r="AN90" s="408"/>
      <c r="AO90" s="408"/>
      <c r="AP90" s="408"/>
      <c r="AQ90" s="408"/>
      <c r="AR90" s="408"/>
      <c r="AS90" s="408"/>
      <c r="AT90" s="408"/>
      <c r="AU90" s="408"/>
      <c r="AV90" s="408"/>
      <c r="AW90" s="409"/>
      <c r="AY90" s="317"/>
      <c r="AZ90" s="318"/>
      <c r="BA90" s="318"/>
      <c r="BB90" s="318"/>
      <c r="BC90" s="318"/>
      <c r="BD90" s="318"/>
      <c r="BE90" s="318"/>
      <c r="BF90" s="318"/>
      <c r="BG90" s="318"/>
      <c r="BH90" s="318"/>
      <c r="BI90" s="318"/>
      <c r="BJ90" s="318"/>
      <c r="BK90" s="319"/>
      <c r="BP90" s="166"/>
      <c r="BQ90" s="179"/>
      <c r="BR90" s="180"/>
      <c r="BS90" s="180"/>
      <c r="BT90" s="180"/>
      <c r="BU90" s="180"/>
      <c r="BV90" s="180"/>
      <c r="BW90" s="180"/>
      <c r="BX90" s="180"/>
      <c r="BY90" s="180"/>
      <c r="BZ90" s="214"/>
      <c r="CA90" s="215"/>
      <c r="CB90" s="300"/>
      <c r="CC90" s="301"/>
      <c r="CD90" s="191"/>
      <c r="CE90" s="194"/>
      <c r="CF90" s="195"/>
      <c r="CG90" s="197"/>
      <c r="CH90" s="209"/>
      <c r="CI90" s="210"/>
      <c r="CJ90" s="210"/>
      <c r="CK90" s="211"/>
      <c r="EK90" s="165"/>
      <c r="EL90" s="149" t="s">
        <v>512</v>
      </c>
      <c r="EM90" s="198">
        <f>$EU$78</f>
        <v>161.33333333333334</v>
      </c>
      <c r="EN90" s="199"/>
      <c r="EO90" s="250"/>
      <c r="EP90" s="177"/>
      <c r="EQ90" s="177"/>
      <c r="ER90" s="177"/>
      <c r="ES90" s="177"/>
      <c r="ET90" s="178"/>
      <c r="EU90" s="212">
        <f>EM90/(EM91*EP89)</f>
        <v>0.20166666666666669</v>
      </c>
      <c r="EV90" s="213"/>
      <c r="EW90" s="923" t="s">
        <v>116</v>
      </c>
      <c r="EX90" s="590"/>
      <c r="EY90" s="190"/>
      <c r="EZ90" s="192" t="s">
        <v>532</v>
      </c>
      <c r="FA90" s="193"/>
      <c r="FB90" s="196"/>
      <c r="FC90" s="206"/>
      <c r="FD90" s="207"/>
      <c r="FE90" s="208"/>
      <c r="FV90" s="166"/>
      <c r="FW90" s="150" t="s">
        <v>528</v>
      </c>
      <c r="FX90" s="915">
        <f>$EU$94</f>
        <v>1</v>
      </c>
      <c r="FY90" s="916"/>
      <c r="FZ90" s="179"/>
      <c r="GA90" s="180"/>
      <c r="GB90" s="180"/>
      <c r="GC90" s="180"/>
      <c r="GD90" s="180"/>
      <c r="GE90" s="181"/>
      <c r="GF90" s="214"/>
      <c r="GG90" s="215"/>
      <c r="GH90" s="245"/>
      <c r="GI90" s="246"/>
      <c r="GJ90" s="191"/>
      <c r="GK90" s="304"/>
      <c r="GL90" s="305"/>
      <c r="GM90" s="197"/>
      <c r="GN90" s="209"/>
      <c r="GO90" s="210"/>
      <c r="GP90" s="210"/>
      <c r="GQ90" s="211"/>
      <c r="GX90" s="317"/>
      <c r="GY90" s="318"/>
      <c r="GZ90" s="318"/>
      <c r="HA90" s="318"/>
      <c r="HB90" s="318"/>
      <c r="HC90" s="318"/>
      <c r="HD90" s="318"/>
      <c r="HE90" s="318"/>
      <c r="HF90" s="318"/>
      <c r="HG90" s="319"/>
      <c r="HK90" s="317"/>
      <c r="HL90" s="318"/>
      <c r="HM90" s="318"/>
      <c r="HN90" s="318"/>
      <c r="HO90" s="318"/>
      <c r="HP90" s="318"/>
      <c r="HQ90" s="318"/>
      <c r="HR90" s="318"/>
      <c r="HS90" s="318"/>
      <c r="HT90" s="318"/>
      <c r="HU90" s="318"/>
      <c r="HV90" s="318"/>
      <c r="HW90" s="319"/>
    </row>
    <row r="91" spans="8:325" ht="48" customHeight="1" thickBot="1" x14ac:dyDescent="0.3">
      <c r="AJ91" s="407"/>
      <c r="AK91" s="408"/>
      <c r="AL91" s="408"/>
      <c r="AM91" s="408"/>
      <c r="AN91" s="408"/>
      <c r="AO91" s="408"/>
      <c r="AP91" s="408"/>
      <c r="AQ91" s="408"/>
      <c r="AR91" s="408"/>
      <c r="AS91" s="408"/>
      <c r="AT91" s="408"/>
      <c r="AU91" s="408"/>
      <c r="AV91" s="408"/>
      <c r="AW91" s="409"/>
      <c r="AY91" s="317"/>
      <c r="AZ91" s="318"/>
      <c r="BA91" s="318"/>
      <c r="BB91" s="318"/>
      <c r="BC91" s="318"/>
      <c r="BD91" s="318"/>
      <c r="BE91" s="318"/>
      <c r="BF91" s="318"/>
      <c r="BG91" s="318"/>
      <c r="BH91" s="318"/>
      <c r="BI91" s="318"/>
      <c r="BJ91" s="318"/>
      <c r="BK91" s="319"/>
      <c r="EK91" s="166"/>
      <c r="EL91" s="150" t="s">
        <v>208</v>
      </c>
      <c r="EM91" s="905">
        <f>$EX$61</f>
        <v>0.08</v>
      </c>
      <c r="EN91" s="906"/>
      <c r="EO91" s="179"/>
      <c r="EP91" s="180"/>
      <c r="EQ91" s="180"/>
      <c r="ER91" s="180"/>
      <c r="ES91" s="180"/>
      <c r="ET91" s="181"/>
      <c r="EU91" s="214"/>
      <c r="EV91" s="215"/>
      <c r="EW91" s="591"/>
      <c r="EX91" s="592"/>
      <c r="EY91" s="191"/>
      <c r="EZ91" s="194"/>
      <c r="FA91" s="195"/>
      <c r="FB91" s="197"/>
      <c r="FC91" s="209"/>
      <c r="FD91" s="210"/>
      <c r="FE91" s="211"/>
      <c r="GX91" s="317"/>
      <c r="GY91" s="318"/>
      <c r="GZ91" s="318"/>
      <c r="HA91" s="318"/>
      <c r="HB91" s="318"/>
      <c r="HC91" s="318"/>
      <c r="HD91" s="318"/>
      <c r="HE91" s="318"/>
      <c r="HF91" s="318"/>
      <c r="HG91" s="319"/>
      <c r="HK91" s="317"/>
      <c r="HL91" s="318"/>
      <c r="HM91" s="318"/>
      <c r="HN91" s="318"/>
      <c r="HO91" s="318"/>
      <c r="HP91" s="318"/>
      <c r="HQ91" s="318"/>
      <c r="HR91" s="318"/>
      <c r="HS91" s="318"/>
      <c r="HT91" s="318"/>
      <c r="HU91" s="318"/>
      <c r="HV91" s="318"/>
      <c r="HW91" s="319"/>
    </row>
    <row r="92" spans="8:325" ht="48" customHeight="1" thickBot="1" x14ac:dyDescent="0.3">
      <c r="J92" s="231" t="s">
        <v>139</v>
      </c>
      <c r="K92" s="232"/>
      <c r="L92" s="233"/>
      <c r="M92" s="164"/>
      <c r="N92" s="167">
        <v>9</v>
      </c>
      <c r="O92" s="168"/>
      <c r="P92" s="11"/>
      <c r="Q92" s="15"/>
      <c r="R92" s="15"/>
      <c r="S92" s="15"/>
      <c r="T92" s="15"/>
      <c r="U92" s="15"/>
      <c r="V92" s="15"/>
      <c r="W92" s="169" t="s">
        <v>42</v>
      </c>
      <c r="X92" s="170"/>
      <c r="Y92" s="171" t="s">
        <v>43</v>
      </c>
      <c r="Z92" s="172"/>
      <c r="AA92" s="173" t="s">
        <v>44</v>
      </c>
      <c r="AB92" s="174"/>
      <c r="AC92" s="174"/>
      <c r="AD92" s="175"/>
      <c r="AJ92" s="407"/>
      <c r="AK92" s="408"/>
      <c r="AL92" s="408"/>
      <c r="AM92" s="408"/>
      <c r="AN92" s="408"/>
      <c r="AO92" s="408"/>
      <c r="AP92" s="408"/>
      <c r="AQ92" s="408"/>
      <c r="AR92" s="408"/>
      <c r="AS92" s="408"/>
      <c r="AT92" s="408"/>
      <c r="AU92" s="408"/>
      <c r="AV92" s="408"/>
      <c r="AW92" s="409"/>
      <c r="AY92" s="317"/>
      <c r="AZ92" s="318"/>
      <c r="BA92" s="318"/>
      <c r="BB92" s="318"/>
      <c r="BC92" s="318"/>
      <c r="BD92" s="318"/>
      <c r="BE92" s="318"/>
      <c r="BF92" s="318"/>
      <c r="BG92" s="318"/>
      <c r="BH92" s="318"/>
      <c r="BI92" s="318"/>
      <c r="BJ92" s="318"/>
      <c r="BK92" s="319"/>
      <c r="BP92" s="161" t="s">
        <v>148</v>
      </c>
      <c r="BQ92" s="36"/>
      <c r="BR92" s="310" t="s">
        <v>40</v>
      </c>
      <c r="BS92" s="311"/>
      <c r="BT92" s="11"/>
      <c r="BU92" s="15"/>
      <c r="BV92" s="15"/>
      <c r="BW92" s="15"/>
      <c r="BX92" s="15"/>
      <c r="BY92" s="15"/>
      <c r="BZ92" s="15"/>
      <c r="CA92" s="169" t="s">
        <v>42</v>
      </c>
      <c r="CB92" s="170"/>
      <c r="CC92" s="171" t="s">
        <v>43</v>
      </c>
      <c r="CD92" s="172"/>
      <c r="CE92" s="173" t="s">
        <v>44</v>
      </c>
      <c r="CF92" s="174"/>
      <c r="CG92" s="174"/>
      <c r="CH92" s="175"/>
      <c r="CT92" s="201" t="s">
        <v>389</v>
      </c>
      <c r="CU92" s="201"/>
      <c r="CV92" s="201"/>
      <c r="CW92" s="201"/>
      <c r="CX92" s="201"/>
      <c r="CY92" s="201"/>
      <c r="CZ92" s="30" t="s">
        <v>82</v>
      </c>
      <c r="FV92" s="151" t="s">
        <v>84</v>
      </c>
      <c r="FW92" s="292" t="s">
        <v>40</v>
      </c>
      <c r="FX92" s="168"/>
      <c r="FY92" s="148"/>
      <c r="FZ92" s="15"/>
      <c r="GA92" s="15"/>
      <c r="GB92" s="15"/>
      <c r="GC92" s="15"/>
      <c r="GD92" s="15"/>
      <c r="GE92" s="15"/>
      <c r="GF92" s="169" t="s">
        <v>42</v>
      </c>
      <c r="GG92" s="170"/>
      <c r="GH92" s="171" t="s">
        <v>43</v>
      </c>
      <c r="GI92" s="172"/>
      <c r="GJ92" s="203" t="s">
        <v>44</v>
      </c>
      <c r="GK92" s="204"/>
      <c r="GL92" s="204"/>
      <c r="GM92" s="205"/>
      <c r="GN92" s="152" t="s">
        <v>46</v>
      </c>
      <c r="GO92" s="152"/>
      <c r="GP92" s="152"/>
      <c r="GQ92" s="152"/>
      <c r="GR92" s="152"/>
      <c r="GX92" s="317"/>
      <c r="GY92" s="318"/>
      <c r="GZ92" s="318"/>
      <c r="HA92" s="318"/>
      <c r="HB92" s="318"/>
      <c r="HC92" s="318"/>
      <c r="HD92" s="318"/>
      <c r="HE92" s="318"/>
      <c r="HF92" s="318"/>
      <c r="HG92" s="319"/>
      <c r="HK92" s="317"/>
      <c r="HL92" s="318"/>
      <c r="HM92" s="318"/>
      <c r="HN92" s="318"/>
      <c r="HO92" s="318"/>
      <c r="HP92" s="318"/>
      <c r="HQ92" s="318"/>
      <c r="HR92" s="318"/>
      <c r="HS92" s="318"/>
      <c r="HT92" s="318"/>
      <c r="HU92" s="318"/>
      <c r="HV92" s="318"/>
      <c r="HW92" s="319"/>
    </row>
    <row r="93" spans="8:325" ht="48" customHeight="1" thickBot="1" x14ac:dyDescent="0.3">
      <c r="H93" s="25"/>
      <c r="I93" s="52" t="s">
        <v>182</v>
      </c>
      <c r="J93" s="234"/>
      <c r="K93" s="235"/>
      <c r="L93" s="236"/>
      <c r="M93" s="165"/>
      <c r="N93" s="250" t="s">
        <v>154</v>
      </c>
      <c r="O93" s="177"/>
      <c r="P93" s="177"/>
      <c r="Q93" s="177"/>
      <c r="R93" s="177"/>
      <c r="S93" s="177"/>
      <c r="T93" s="177"/>
      <c r="U93" s="177"/>
      <c r="V93" s="178"/>
      <c r="W93" s="212">
        <v>0.08</v>
      </c>
      <c r="X93" s="213"/>
      <c r="Y93" s="243" t="s">
        <v>170</v>
      </c>
      <c r="Z93" s="244"/>
      <c r="AA93" s="190"/>
      <c r="AB93" s="192" t="s">
        <v>153</v>
      </c>
      <c r="AC93" s="193"/>
      <c r="AD93" s="196"/>
      <c r="AJ93" s="407"/>
      <c r="AK93" s="408"/>
      <c r="AL93" s="408"/>
      <c r="AM93" s="408"/>
      <c r="AN93" s="408"/>
      <c r="AO93" s="408"/>
      <c r="AP93" s="408"/>
      <c r="AQ93" s="408"/>
      <c r="AR93" s="408"/>
      <c r="AS93" s="408"/>
      <c r="AT93" s="408"/>
      <c r="AU93" s="408"/>
      <c r="AV93" s="408"/>
      <c r="AW93" s="409"/>
      <c r="AY93" s="317"/>
      <c r="AZ93" s="318"/>
      <c r="BA93" s="318"/>
      <c r="BB93" s="318"/>
      <c r="BC93" s="318"/>
      <c r="BD93" s="318"/>
      <c r="BE93" s="318"/>
      <c r="BF93" s="318"/>
      <c r="BG93" s="318"/>
      <c r="BH93" s="318"/>
      <c r="BI93" s="318"/>
      <c r="BJ93" s="318"/>
      <c r="BK93" s="319"/>
      <c r="BP93" s="162"/>
      <c r="BQ93" s="37"/>
      <c r="BR93" s="250" t="s">
        <v>200</v>
      </c>
      <c r="BS93" s="177"/>
      <c r="BT93" s="177"/>
      <c r="BU93" s="177"/>
      <c r="BV93" s="177"/>
      <c r="BW93" s="177"/>
      <c r="BX93" s="177"/>
      <c r="BY93" s="177"/>
      <c r="BZ93" s="178"/>
      <c r="CA93" s="182">
        <v>8900</v>
      </c>
      <c r="CB93" s="183"/>
      <c r="CC93" s="243" t="s">
        <v>201</v>
      </c>
      <c r="CD93" s="244"/>
      <c r="CE93" s="190"/>
      <c r="CF93" s="302" t="s">
        <v>206</v>
      </c>
      <c r="CG93" s="303"/>
      <c r="CH93" s="196"/>
      <c r="CT93" s="201" t="s">
        <v>390</v>
      </c>
      <c r="CU93" s="201"/>
      <c r="CV93" s="201"/>
      <c r="CW93" s="201"/>
      <c r="CX93" s="201"/>
      <c r="CY93" s="201"/>
      <c r="CZ93" s="30" t="s">
        <v>80</v>
      </c>
      <c r="EK93" s="164"/>
      <c r="EL93" s="292" t="s">
        <v>40</v>
      </c>
      <c r="EM93" s="168"/>
      <c r="EN93" s="148"/>
      <c r="EO93" s="15"/>
      <c r="EP93" s="15"/>
      <c r="EQ93" s="15"/>
      <c r="ER93" s="15"/>
      <c r="ES93" s="15"/>
      <c r="ET93" s="15"/>
      <c r="EU93" s="169" t="s">
        <v>42</v>
      </c>
      <c r="EV93" s="170"/>
      <c r="EW93" s="171" t="s">
        <v>43</v>
      </c>
      <c r="EX93" s="172"/>
      <c r="EY93" s="203" t="s">
        <v>44</v>
      </c>
      <c r="EZ93" s="204"/>
      <c r="FA93" s="204"/>
      <c r="FB93" s="205"/>
      <c r="FC93" s="152" t="s">
        <v>46</v>
      </c>
      <c r="FD93" s="152"/>
      <c r="FE93" s="152"/>
      <c r="FF93" s="152"/>
      <c r="FV93" s="164"/>
      <c r="FW93" s="149" t="s">
        <v>194</v>
      </c>
      <c r="FX93" s="417">
        <f>$GG$81</f>
        <v>7.2000000000000008E-2</v>
      </c>
      <c r="FY93" s="418"/>
      <c r="FZ93" s="250"/>
      <c r="GA93" s="177"/>
      <c r="GB93" s="177"/>
      <c r="GC93" s="177"/>
      <c r="GD93" s="177"/>
      <c r="GE93" s="178"/>
      <c r="GF93" s="212">
        <f>2*FX93 + 2*FX94</f>
        <v>0.17280000000000001</v>
      </c>
      <c r="GG93" s="213"/>
      <c r="GH93" s="243" t="s">
        <v>195</v>
      </c>
      <c r="GI93" s="244"/>
      <c r="GJ93" s="190"/>
      <c r="GK93" s="302" t="s">
        <v>525</v>
      </c>
      <c r="GL93" s="303"/>
      <c r="GM93" s="196"/>
      <c r="GN93" s="153"/>
      <c r="GO93" s="153"/>
      <c r="GP93" s="153"/>
      <c r="GQ93" s="153"/>
      <c r="GR93" s="153"/>
      <c r="GX93" s="317"/>
      <c r="GY93" s="318"/>
      <c r="GZ93" s="318"/>
      <c r="HA93" s="318"/>
      <c r="HB93" s="318"/>
      <c r="HC93" s="318"/>
      <c r="HD93" s="318"/>
      <c r="HE93" s="318"/>
      <c r="HF93" s="318"/>
      <c r="HG93" s="319"/>
      <c r="HK93" s="320"/>
      <c r="HL93" s="321"/>
      <c r="HM93" s="321"/>
      <c r="HN93" s="321"/>
      <c r="HO93" s="321"/>
      <c r="HP93" s="321"/>
      <c r="HQ93" s="321"/>
      <c r="HR93" s="321"/>
      <c r="HS93" s="321"/>
      <c r="HT93" s="321"/>
      <c r="HU93" s="321"/>
      <c r="HV93" s="321"/>
      <c r="HW93" s="322"/>
    </row>
    <row r="94" spans="8:325" ht="48" customHeight="1" thickBot="1" x14ac:dyDescent="0.3">
      <c r="H94" s="25"/>
      <c r="J94" s="237"/>
      <c r="K94" s="238"/>
      <c r="L94" s="239"/>
      <c r="M94" s="166"/>
      <c r="N94" s="179"/>
      <c r="O94" s="180"/>
      <c r="P94" s="180"/>
      <c r="Q94" s="180"/>
      <c r="R94" s="180"/>
      <c r="S94" s="180"/>
      <c r="T94" s="180"/>
      <c r="U94" s="180"/>
      <c r="V94" s="181"/>
      <c r="W94" s="214"/>
      <c r="X94" s="215"/>
      <c r="Y94" s="245"/>
      <c r="Z94" s="246"/>
      <c r="AA94" s="191"/>
      <c r="AB94" s="194"/>
      <c r="AC94" s="195"/>
      <c r="AD94" s="197"/>
      <c r="AJ94" s="407"/>
      <c r="AK94" s="408"/>
      <c r="AL94" s="408"/>
      <c r="AM94" s="408"/>
      <c r="AN94" s="408"/>
      <c r="AO94" s="408"/>
      <c r="AP94" s="408"/>
      <c r="AQ94" s="408"/>
      <c r="AR94" s="408"/>
      <c r="AS94" s="408"/>
      <c r="AT94" s="408"/>
      <c r="AU94" s="408"/>
      <c r="AV94" s="408"/>
      <c r="AW94" s="409"/>
      <c r="AY94" s="317"/>
      <c r="AZ94" s="318"/>
      <c r="BA94" s="318"/>
      <c r="BB94" s="318"/>
      <c r="BC94" s="318"/>
      <c r="BD94" s="318"/>
      <c r="BE94" s="318"/>
      <c r="BF94" s="318"/>
      <c r="BG94" s="318"/>
      <c r="BH94" s="318"/>
      <c r="BI94" s="318"/>
      <c r="BJ94" s="318"/>
      <c r="BK94" s="319"/>
      <c r="BP94" s="163"/>
      <c r="BQ94" s="46"/>
      <c r="BR94" s="179"/>
      <c r="BS94" s="180"/>
      <c r="BT94" s="180"/>
      <c r="BU94" s="180"/>
      <c r="BV94" s="180"/>
      <c r="BW94" s="180"/>
      <c r="BX94" s="180"/>
      <c r="BY94" s="180"/>
      <c r="BZ94" s="181"/>
      <c r="CA94" s="184"/>
      <c r="CB94" s="185"/>
      <c r="CC94" s="245"/>
      <c r="CD94" s="246"/>
      <c r="CE94" s="191"/>
      <c r="CF94" s="304"/>
      <c r="CG94" s="305"/>
      <c r="CH94" s="197"/>
      <c r="CT94" s="201" t="s">
        <v>391</v>
      </c>
      <c r="CU94" s="201"/>
      <c r="CV94" s="201"/>
      <c r="CW94" s="201"/>
      <c r="CX94" s="201"/>
      <c r="CY94" s="201"/>
      <c r="CZ94" s="30" t="s">
        <v>80</v>
      </c>
      <c r="EK94" s="165"/>
      <c r="EL94" s="149" t="s">
        <v>516</v>
      </c>
      <c r="EM94" s="417">
        <f>$EV$65</f>
        <v>13</v>
      </c>
      <c r="EN94" s="418"/>
      <c r="EO94" s="250"/>
      <c r="EP94" s="177"/>
      <c r="EQ94" s="177"/>
      <c r="ER94" s="177"/>
      <c r="ES94" s="177"/>
      <c r="ET94" s="178"/>
      <c r="EU94" s="182">
        <f>ROUND(EM95/(2*EM94),0)</f>
        <v>1</v>
      </c>
      <c r="EV94" s="183"/>
      <c r="EW94" s="924" t="s">
        <v>119</v>
      </c>
      <c r="EX94" s="925"/>
      <c r="EY94" s="190"/>
      <c r="EZ94" s="192" t="s">
        <v>517</v>
      </c>
      <c r="FA94" s="193"/>
      <c r="FB94" s="196"/>
      <c r="FC94" s="282"/>
      <c r="FD94" s="283"/>
      <c r="FE94" s="283"/>
      <c r="FF94" s="284"/>
      <c r="FV94" s="166"/>
      <c r="FW94" s="150" t="s">
        <v>218</v>
      </c>
      <c r="FX94" s="905">
        <f>$GF$85</f>
        <v>1.4400000000000003E-2</v>
      </c>
      <c r="FY94" s="906"/>
      <c r="FZ94" s="179"/>
      <c r="GA94" s="180"/>
      <c r="GB94" s="180"/>
      <c r="GC94" s="180"/>
      <c r="GD94" s="180"/>
      <c r="GE94" s="181"/>
      <c r="GF94" s="214"/>
      <c r="GG94" s="215"/>
      <c r="GH94" s="245"/>
      <c r="GI94" s="246"/>
      <c r="GJ94" s="191"/>
      <c r="GK94" s="304"/>
      <c r="GL94" s="305"/>
      <c r="GM94" s="197"/>
      <c r="GN94" s="154"/>
      <c r="GO94" s="154"/>
      <c r="GP94" s="154"/>
      <c r="GQ94" s="154"/>
      <c r="GR94" s="154"/>
      <c r="GX94" s="320"/>
      <c r="GY94" s="321"/>
      <c r="GZ94" s="321"/>
      <c r="HA94" s="321"/>
      <c r="HB94" s="321"/>
      <c r="HC94" s="321"/>
      <c r="HD94" s="321"/>
      <c r="HE94" s="321"/>
      <c r="HF94" s="321"/>
      <c r="HG94" s="322"/>
    </row>
    <row r="95" spans="8:325" ht="48" customHeight="1" thickBot="1" x14ac:dyDescent="0.3">
      <c r="H95" s="25"/>
      <c r="AJ95" s="407"/>
      <c r="AK95" s="408"/>
      <c r="AL95" s="408"/>
      <c r="AM95" s="408"/>
      <c r="AN95" s="408"/>
      <c r="AO95" s="408"/>
      <c r="AP95" s="408"/>
      <c r="AQ95" s="408"/>
      <c r="AR95" s="408"/>
      <c r="AS95" s="408"/>
      <c r="AT95" s="408"/>
      <c r="AU95" s="408"/>
      <c r="AV95" s="408"/>
      <c r="AW95" s="409"/>
      <c r="AY95" s="317"/>
      <c r="AZ95" s="318"/>
      <c r="BA95" s="318"/>
      <c r="BB95" s="318"/>
      <c r="BC95" s="318"/>
      <c r="BD95" s="318"/>
      <c r="BE95" s="318"/>
      <c r="BF95" s="318"/>
      <c r="BG95" s="318"/>
      <c r="BH95" s="318"/>
      <c r="BI95" s="318"/>
      <c r="BJ95" s="318"/>
      <c r="BK95" s="319"/>
      <c r="EK95" s="166"/>
      <c r="EL95" s="150" t="s">
        <v>505</v>
      </c>
      <c r="EM95" s="905">
        <f>$EU$73</f>
        <v>24.2</v>
      </c>
      <c r="EN95" s="906"/>
      <c r="EO95" s="179"/>
      <c r="EP95" s="180"/>
      <c r="EQ95" s="180"/>
      <c r="ER95" s="180"/>
      <c r="ES95" s="180"/>
      <c r="ET95" s="181"/>
      <c r="EU95" s="184"/>
      <c r="EV95" s="185"/>
      <c r="EW95" s="926"/>
      <c r="EX95" s="927"/>
      <c r="EY95" s="191"/>
      <c r="EZ95" s="194"/>
      <c r="FA95" s="195"/>
      <c r="FB95" s="197"/>
      <c r="FC95" s="209"/>
      <c r="FD95" s="210"/>
      <c r="FE95" s="210"/>
      <c r="FF95" s="211"/>
    </row>
    <row r="96" spans="8:325" ht="48" customHeight="1" thickBot="1" x14ac:dyDescent="0.3">
      <c r="H96" s="25"/>
      <c r="J96" s="36"/>
      <c r="K96" s="167">
        <v>9.1</v>
      </c>
      <c r="L96" s="168"/>
      <c r="M96" s="11"/>
      <c r="N96" s="14" t="s">
        <v>158</v>
      </c>
      <c r="O96" s="198">
        <f>$T$69</f>
        <v>209</v>
      </c>
      <c r="P96" s="199"/>
      <c r="Q96" s="15"/>
      <c r="R96" s="15"/>
      <c r="S96" s="15"/>
      <c r="T96" s="169" t="s">
        <v>42</v>
      </c>
      <c r="U96" s="170"/>
      <c r="V96" s="171" t="s">
        <v>43</v>
      </c>
      <c r="W96" s="172"/>
      <c r="X96" s="173" t="s">
        <v>44</v>
      </c>
      <c r="Y96" s="174"/>
      <c r="Z96" s="174"/>
      <c r="AA96" s="175"/>
      <c r="AB96" s="203" t="s">
        <v>46</v>
      </c>
      <c r="AC96" s="204"/>
      <c r="AD96" s="205"/>
      <c r="AJ96" s="410"/>
      <c r="AK96" s="411"/>
      <c r="AL96" s="411"/>
      <c r="AM96" s="411"/>
      <c r="AN96" s="411"/>
      <c r="AO96" s="411"/>
      <c r="AP96" s="411"/>
      <c r="AQ96" s="411"/>
      <c r="AR96" s="411"/>
      <c r="AS96" s="411"/>
      <c r="AT96" s="411"/>
      <c r="AU96" s="411"/>
      <c r="AV96" s="411"/>
      <c r="AW96" s="412"/>
      <c r="AY96" s="320"/>
      <c r="AZ96" s="321"/>
      <c r="BA96" s="321"/>
      <c r="BB96" s="321"/>
      <c r="BC96" s="321"/>
      <c r="BD96" s="321"/>
      <c r="BE96" s="321"/>
      <c r="BF96" s="321"/>
      <c r="BG96" s="321"/>
      <c r="BH96" s="321"/>
      <c r="BI96" s="321"/>
      <c r="BJ96" s="321"/>
      <c r="BK96" s="322"/>
      <c r="BP96" s="161" t="s">
        <v>148</v>
      </c>
      <c r="BQ96" s="36"/>
      <c r="BR96" s="310" t="s">
        <v>40</v>
      </c>
      <c r="BS96" s="311"/>
      <c r="BT96" s="11"/>
      <c r="BU96" s="14" t="s">
        <v>233</v>
      </c>
      <c r="BV96" s="198">
        <f>$CA$93</f>
        <v>8900</v>
      </c>
      <c r="BW96" s="199"/>
      <c r="BX96" s="15"/>
      <c r="BY96" s="15"/>
      <c r="BZ96" s="15"/>
      <c r="CA96" s="289" t="s">
        <v>42</v>
      </c>
      <c r="CB96" s="342"/>
      <c r="CC96" s="343" t="s">
        <v>43</v>
      </c>
      <c r="CD96" s="344"/>
      <c r="CE96" s="172"/>
      <c r="CF96" s="173" t="s">
        <v>44</v>
      </c>
      <c r="CG96" s="174"/>
      <c r="CH96" s="174"/>
      <c r="CI96" s="175"/>
    </row>
    <row r="97" spans="8:191" ht="48" customHeight="1" thickBot="1" x14ac:dyDescent="0.35">
      <c r="H97" s="25"/>
      <c r="I97" s="52" t="s">
        <v>182</v>
      </c>
      <c r="J97" s="37"/>
      <c r="K97" s="14" t="s">
        <v>177</v>
      </c>
      <c r="L97" s="198">
        <f>$T$113</f>
        <v>0.95626673466785672</v>
      </c>
      <c r="M97" s="199"/>
      <c r="N97" s="250"/>
      <c r="O97" s="177"/>
      <c r="P97" s="177"/>
      <c r="Q97" s="177"/>
      <c r="R97" s="177"/>
      <c r="S97" s="178"/>
      <c r="T97" s="212">
        <f>L97*O96/L98</f>
        <v>6.6619915848527347E-3</v>
      </c>
      <c r="U97" s="213"/>
      <c r="V97" s="293"/>
      <c r="W97" s="221"/>
      <c r="X97" s="190"/>
      <c r="Y97" s="350" t="s">
        <v>208</v>
      </c>
      <c r="Z97" s="351"/>
      <c r="AA97" s="196"/>
      <c r="AB97" s="206"/>
      <c r="AC97" s="207"/>
      <c r="AD97" s="208"/>
      <c r="BP97" s="162"/>
      <c r="BQ97" s="37"/>
      <c r="BR97" s="250" t="s">
        <v>205</v>
      </c>
      <c r="BS97" s="177"/>
      <c r="BT97" s="177"/>
      <c r="BU97" s="177"/>
      <c r="BV97" s="177"/>
      <c r="BW97" s="177"/>
      <c r="BX97" s="177"/>
      <c r="BY97" s="177"/>
      <c r="BZ97" s="178"/>
      <c r="CA97" s="381">
        <v>1.75</v>
      </c>
      <c r="CB97" s="382"/>
      <c r="CC97" s="387" t="s">
        <v>213</v>
      </c>
      <c r="CD97" s="388"/>
      <c r="CE97" s="244"/>
      <c r="CF97" s="190"/>
      <c r="CG97" s="302" t="s">
        <v>199</v>
      </c>
      <c r="CH97" s="303"/>
      <c r="CI97" s="196"/>
      <c r="DQ97" s="26"/>
      <c r="DR97" s="33"/>
      <c r="DS97" s="33"/>
      <c r="DT97" s="33"/>
      <c r="DU97" s="33"/>
      <c r="DV97" s="33"/>
      <c r="EK97" s="164"/>
      <c r="EL97" s="292" t="s">
        <v>40</v>
      </c>
      <c r="EM97" s="168"/>
      <c r="EN97" s="11"/>
      <c r="EO97" s="15"/>
      <c r="EP97" s="15"/>
      <c r="EQ97" s="15"/>
      <c r="ER97" s="15"/>
      <c r="ES97" s="15"/>
      <c r="ET97" s="15"/>
      <c r="EU97" s="169" t="s">
        <v>42</v>
      </c>
      <c r="EV97" s="170"/>
      <c r="EW97" s="171" t="s">
        <v>43</v>
      </c>
      <c r="EX97" s="172"/>
      <c r="EY97" s="203" t="s">
        <v>44</v>
      </c>
      <c r="EZ97" s="204"/>
      <c r="FA97" s="204"/>
      <c r="FB97" s="205"/>
      <c r="FC97" s="152" t="s">
        <v>46</v>
      </c>
      <c r="FD97" s="152"/>
      <c r="FE97" s="152"/>
    </row>
    <row r="98" spans="8:191" ht="48" customHeight="1" thickBot="1" x14ac:dyDescent="0.35">
      <c r="J98" s="46"/>
      <c r="K98" s="38" t="s">
        <v>236</v>
      </c>
      <c r="L98" s="306">
        <v>30000</v>
      </c>
      <c r="M98" s="307"/>
      <c r="N98" s="179"/>
      <c r="O98" s="180"/>
      <c r="P98" s="180"/>
      <c r="Q98" s="180"/>
      <c r="R98" s="180"/>
      <c r="S98" s="181"/>
      <c r="T98" s="214"/>
      <c r="U98" s="215"/>
      <c r="V98" s="179"/>
      <c r="W98" s="181"/>
      <c r="X98" s="191"/>
      <c r="Y98" s="352"/>
      <c r="Z98" s="353"/>
      <c r="AA98" s="197"/>
      <c r="AB98" s="209"/>
      <c r="AC98" s="210"/>
      <c r="AD98" s="211"/>
      <c r="BP98" s="163"/>
      <c r="BQ98" s="46"/>
      <c r="BR98" s="179"/>
      <c r="BS98" s="180"/>
      <c r="BT98" s="180"/>
      <c r="BU98" s="180"/>
      <c r="BV98" s="180"/>
      <c r="BW98" s="180"/>
      <c r="BX98" s="180"/>
      <c r="BY98" s="180"/>
      <c r="BZ98" s="181"/>
      <c r="CA98" s="383"/>
      <c r="CB98" s="384"/>
      <c r="CC98" s="389"/>
      <c r="CD98" s="390"/>
      <c r="CE98" s="246"/>
      <c r="CF98" s="191"/>
      <c r="CG98" s="304"/>
      <c r="CH98" s="305"/>
      <c r="CI98" s="197"/>
      <c r="DQ98" s="26"/>
      <c r="DR98" s="33"/>
      <c r="DS98" s="33"/>
      <c r="DT98" s="33"/>
      <c r="DU98" s="33"/>
      <c r="EK98" s="165"/>
      <c r="EL98" s="149" t="s">
        <v>52</v>
      </c>
      <c r="EM98" s="917">
        <f>$EV$42/100</f>
        <v>0.6</v>
      </c>
      <c r="EN98" s="917"/>
      <c r="EO98" s="177" t="s">
        <v>189</v>
      </c>
      <c r="EP98" s="177"/>
      <c r="EQ98" s="177"/>
      <c r="ER98" s="177"/>
      <c r="ES98" s="177"/>
      <c r="ET98" s="178"/>
      <c r="EU98" s="182">
        <f>EM99*EM98</f>
        <v>360</v>
      </c>
      <c r="EV98" s="183"/>
      <c r="EW98" s="243" t="s">
        <v>100</v>
      </c>
      <c r="EX98" s="244"/>
      <c r="EY98" s="190"/>
      <c r="EZ98" s="192" t="s">
        <v>508</v>
      </c>
      <c r="FA98" s="193"/>
      <c r="FB98" s="196"/>
      <c r="FC98" s="153"/>
      <c r="FD98" s="153"/>
      <c r="FE98" s="153"/>
    </row>
    <row r="99" spans="8:191" ht="48" customHeight="1" thickBot="1" x14ac:dyDescent="0.35">
      <c r="DQ99" s="26"/>
      <c r="EK99" s="166"/>
      <c r="EL99" s="150" t="s">
        <v>192</v>
      </c>
      <c r="EM99" s="915">
        <f>$EV$39</f>
        <v>600</v>
      </c>
      <c r="EN99" s="916"/>
      <c r="EO99" s="180"/>
      <c r="EP99" s="180"/>
      <c r="EQ99" s="180"/>
      <c r="ER99" s="180"/>
      <c r="ES99" s="180"/>
      <c r="ET99" s="181"/>
      <c r="EU99" s="184"/>
      <c r="EV99" s="185"/>
      <c r="EW99" s="245"/>
      <c r="EX99" s="246"/>
      <c r="EY99" s="191"/>
      <c r="EZ99" s="194"/>
      <c r="FA99" s="195"/>
      <c r="FB99" s="197"/>
      <c r="FC99" s="154"/>
      <c r="FD99" s="154"/>
      <c r="FE99" s="154"/>
    </row>
    <row r="100" spans="8:191" ht="48" customHeight="1" thickBot="1" x14ac:dyDescent="0.35">
      <c r="J100" s="164"/>
      <c r="K100" s="167">
        <v>10</v>
      </c>
      <c r="L100" s="168"/>
      <c r="M100" s="11"/>
      <c r="N100" s="101" t="s">
        <v>158</v>
      </c>
      <c r="O100" s="198">
        <f>$T$69</f>
        <v>209</v>
      </c>
      <c r="P100" s="199"/>
      <c r="Q100" s="15"/>
      <c r="R100" s="15"/>
      <c r="S100" s="15"/>
      <c r="T100" s="169" t="s">
        <v>42</v>
      </c>
      <c r="U100" s="170"/>
      <c r="V100" s="171" t="s">
        <v>43</v>
      </c>
      <c r="W100" s="172"/>
      <c r="X100" s="173" t="s">
        <v>44</v>
      </c>
      <c r="Y100" s="174"/>
      <c r="Z100" s="174"/>
      <c r="AA100" s="175"/>
      <c r="AB100" s="152" t="s">
        <v>46</v>
      </c>
      <c r="AC100" s="152"/>
      <c r="AD100" s="152"/>
      <c r="AE100" s="152"/>
      <c r="BP100" s="164"/>
      <c r="BQ100" s="167">
        <v>27</v>
      </c>
      <c r="BR100" s="168"/>
      <c r="BS100" s="55"/>
      <c r="BT100" s="14" t="s">
        <v>159</v>
      </c>
      <c r="BU100" s="198">
        <f>$T$49</f>
        <v>220</v>
      </c>
      <c r="BV100" s="199"/>
      <c r="BW100" s="14" t="s">
        <v>177</v>
      </c>
      <c r="BX100" s="198">
        <f>$T$113</f>
        <v>0.95626673466785672</v>
      </c>
      <c r="BY100" s="199"/>
      <c r="BZ100" s="169" t="s">
        <v>42</v>
      </c>
      <c r="CA100" s="170"/>
      <c r="CB100" s="171" t="s">
        <v>43</v>
      </c>
      <c r="CC100" s="172"/>
      <c r="CD100" s="173" t="s">
        <v>44</v>
      </c>
      <c r="CE100" s="174"/>
      <c r="CF100" s="174"/>
      <c r="CG100" s="175"/>
      <c r="CH100" s="203" t="s">
        <v>46</v>
      </c>
      <c r="CI100" s="204"/>
      <c r="CJ100" s="205"/>
      <c r="DQ100" s="26"/>
    </row>
    <row r="101" spans="8:191" ht="48" customHeight="1" thickBot="1" x14ac:dyDescent="0.35">
      <c r="J101" s="165"/>
      <c r="K101" s="250" t="s">
        <v>174</v>
      </c>
      <c r="L101" s="177"/>
      <c r="M101" s="177"/>
      <c r="N101" s="339"/>
      <c r="O101" s="339"/>
      <c r="P101" s="339"/>
      <c r="Q101" s="177"/>
      <c r="R101" s="177"/>
      <c r="S101" s="178"/>
      <c r="T101" s="182">
        <f>2*O100</f>
        <v>418</v>
      </c>
      <c r="U101" s="183"/>
      <c r="V101" s="368" t="s">
        <v>119</v>
      </c>
      <c r="W101" s="369"/>
      <c r="X101" s="190"/>
      <c r="Y101" s="192" t="s">
        <v>175</v>
      </c>
      <c r="Z101" s="193"/>
      <c r="AA101" s="196"/>
      <c r="AB101" s="282"/>
      <c r="AC101" s="283"/>
      <c r="AD101" s="283"/>
      <c r="AE101" s="284"/>
      <c r="BP101" s="165"/>
      <c r="BQ101" s="250"/>
      <c r="BR101" s="177"/>
      <c r="BS101" s="177"/>
      <c r="BT101" s="177"/>
      <c r="BU101" s="177"/>
      <c r="BV101" s="177"/>
      <c r="BW101" s="177"/>
      <c r="BX101" s="177"/>
      <c r="BY101" s="177"/>
      <c r="BZ101" s="212">
        <f>BU100/BX100</f>
        <v>230.06133333333332</v>
      </c>
      <c r="CA101" s="213"/>
      <c r="CB101" s="243" t="s">
        <v>242</v>
      </c>
      <c r="CC101" s="244"/>
      <c r="CD101" s="190"/>
      <c r="CE101" s="192" t="s">
        <v>144</v>
      </c>
      <c r="CF101" s="193"/>
      <c r="CG101" s="196"/>
      <c r="CH101" s="206"/>
      <c r="CI101" s="207"/>
      <c r="CJ101" s="208"/>
      <c r="DQ101" s="26"/>
      <c r="EK101" s="164"/>
      <c r="EL101" s="292" t="s">
        <v>40</v>
      </c>
      <c r="EM101" s="168"/>
      <c r="EN101" s="11"/>
      <c r="EO101" s="15"/>
      <c r="EP101" s="15"/>
      <c r="EQ101" s="15"/>
      <c r="ER101" s="15"/>
      <c r="ES101" s="15"/>
      <c r="ET101" s="15"/>
      <c r="EU101" s="169" t="s">
        <v>42</v>
      </c>
      <c r="EV101" s="170"/>
      <c r="EW101" s="171" t="s">
        <v>43</v>
      </c>
      <c r="EX101" s="172"/>
      <c r="EY101" s="203" t="s">
        <v>44</v>
      </c>
      <c r="EZ101" s="204"/>
      <c r="FA101" s="204"/>
      <c r="FB101" s="205"/>
      <c r="FC101" s="203" t="s">
        <v>46</v>
      </c>
      <c r="FD101" s="204"/>
      <c r="FE101" s="205"/>
    </row>
    <row r="102" spans="8:191" ht="48" customHeight="1" thickBot="1" x14ac:dyDescent="0.35">
      <c r="J102" s="166"/>
      <c r="K102" s="179"/>
      <c r="L102" s="180"/>
      <c r="M102" s="180"/>
      <c r="N102" s="180"/>
      <c r="O102" s="180"/>
      <c r="P102" s="180"/>
      <c r="Q102" s="180"/>
      <c r="R102" s="180"/>
      <c r="S102" s="181"/>
      <c r="T102" s="184"/>
      <c r="U102" s="185"/>
      <c r="V102" s="370"/>
      <c r="W102" s="365"/>
      <c r="X102" s="191"/>
      <c r="Y102" s="194"/>
      <c r="Z102" s="195"/>
      <c r="AA102" s="197"/>
      <c r="AB102" s="209"/>
      <c r="AC102" s="210"/>
      <c r="AD102" s="210"/>
      <c r="AE102" s="211"/>
      <c r="BP102" s="166"/>
      <c r="BQ102" s="179"/>
      <c r="BR102" s="180"/>
      <c r="BS102" s="180"/>
      <c r="BT102" s="180"/>
      <c r="BU102" s="180"/>
      <c r="BV102" s="180"/>
      <c r="BW102" s="180"/>
      <c r="BX102" s="180"/>
      <c r="BY102" s="180"/>
      <c r="BZ102" s="214"/>
      <c r="CA102" s="215"/>
      <c r="CB102" s="245"/>
      <c r="CC102" s="246"/>
      <c r="CD102" s="191"/>
      <c r="CE102" s="194"/>
      <c r="CF102" s="195"/>
      <c r="CG102" s="197"/>
      <c r="CH102" s="209"/>
      <c r="CI102" s="210"/>
      <c r="CJ102" s="211"/>
      <c r="DQ102" s="26"/>
      <c r="DR102" s="33"/>
      <c r="DS102" s="33"/>
      <c r="DT102" s="33"/>
      <c r="DU102" s="33"/>
      <c r="DV102" s="33"/>
      <c r="EK102" s="165"/>
      <c r="EL102" s="149" t="s">
        <v>518</v>
      </c>
      <c r="EM102" s="229">
        <f>$EU$98</f>
        <v>360</v>
      </c>
      <c r="EN102" s="230"/>
      <c r="EO102" s="177" t="s">
        <v>520</v>
      </c>
      <c r="EP102" s="177"/>
      <c r="EQ102" s="177"/>
      <c r="ER102" s="177"/>
      <c r="ES102" s="177"/>
      <c r="ET102" s="178"/>
      <c r="EU102" s="212">
        <f>EM102/EM103</f>
        <v>1.6363636363636365</v>
      </c>
      <c r="EV102" s="213"/>
      <c r="EW102" s="243" t="s">
        <v>181</v>
      </c>
      <c r="EX102" s="244"/>
      <c r="EY102" s="190"/>
      <c r="EZ102" s="192" t="s">
        <v>514</v>
      </c>
      <c r="FA102" s="193"/>
      <c r="FB102" s="196"/>
      <c r="FC102" s="206"/>
      <c r="FD102" s="207"/>
      <c r="FE102" s="208"/>
    </row>
    <row r="103" spans="8:191" ht="48" customHeight="1" thickBot="1" x14ac:dyDescent="0.35">
      <c r="DR103" s="33"/>
      <c r="DS103" s="33"/>
      <c r="EK103" s="166"/>
      <c r="EL103" s="150" t="s">
        <v>417</v>
      </c>
      <c r="EM103" s="915">
        <f>$EV$40</f>
        <v>220</v>
      </c>
      <c r="EN103" s="916"/>
      <c r="EO103" s="180"/>
      <c r="EP103" s="180"/>
      <c r="EQ103" s="180"/>
      <c r="ER103" s="180"/>
      <c r="ES103" s="180"/>
      <c r="ET103" s="181"/>
      <c r="EU103" s="214"/>
      <c r="EV103" s="215"/>
      <c r="EW103" s="245"/>
      <c r="EX103" s="246"/>
      <c r="EY103" s="191"/>
      <c r="EZ103" s="194"/>
      <c r="FA103" s="195"/>
      <c r="FB103" s="197"/>
      <c r="FC103" s="209"/>
      <c r="FD103" s="210"/>
      <c r="FE103" s="211"/>
      <c r="FN103" s="259" t="s">
        <v>409</v>
      </c>
      <c r="FO103" s="376"/>
      <c r="FP103" s="376"/>
      <c r="FQ103" s="376"/>
      <c r="FR103" s="376"/>
      <c r="FS103" s="376"/>
      <c r="FT103" s="376"/>
      <c r="FU103" s="260"/>
      <c r="FV103" s="413"/>
      <c r="FW103" s="414"/>
      <c r="FY103" s="259" t="s">
        <v>569</v>
      </c>
      <c r="FZ103" s="272"/>
      <c r="GA103" s="272"/>
      <c r="GB103" s="272"/>
      <c r="GC103" s="272"/>
      <c r="GD103" s="272"/>
      <c r="GE103" s="272"/>
      <c r="GF103" s="272"/>
      <c r="GG103" s="423"/>
      <c r="GH103" s="413"/>
      <c r="GI103" s="414"/>
    </row>
    <row r="104" spans="8:191" ht="48" customHeight="1" thickBot="1" x14ac:dyDescent="0.35">
      <c r="J104" s="164"/>
      <c r="K104" s="167">
        <v>11</v>
      </c>
      <c r="L104" s="168"/>
      <c r="M104" s="11"/>
      <c r="N104" s="14" t="s">
        <v>177</v>
      </c>
      <c r="O104" s="198">
        <f>$T$113</f>
        <v>0.95626673466785672</v>
      </c>
      <c r="P104" s="199"/>
      <c r="Q104" s="15"/>
      <c r="R104" s="15"/>
      <c r="S104" s="15"/>
      <c r="T104" s="169" t="s">
        <v>42</v>
      </c>
      <c r="U104" s="170"/>
      <c r="V104" s="171" t="s">
        <v>43</v>
      </c>
      <c r="W104" s="172"/>
      <c r="X104" s="173" t="s">
        <v>44</v>
      </c>
      <c r="Y104" s="174"/>
      <c r="Z104" s="174"/>
      <c r="AA104" s="175"/>
      <c r="AB104" s="203" t="s">
        <v>46</v>
      </c>
      <c r="AC104" s="204"/>
      <c r="AD104" s="205"/>
      <c r="BP104" s="164"/>
      <c r="BQ104" s="167">
        <v>28</v>
      </c>
      <c r="BR104" s="168"/>
      <c r="BS104" s="55"/>
      <c r="BT104" s="14" t="s">
        <v>243</v>
      </c>
      <c r="BU104" s="198">
        <f>$T$113</f>
        <v>0.95626673466785672</v>
      </c>
      <c r="BV104" s="199"/>
      <c r="BW104" s="15"/>
      <c r="BX104" s="15"/>
      <c r="BY104" s="15"/>
      <c r="BZ104" s="169" t="s">
        <v>42</v>
      </c>
      <c r="CA104" s="170"/>
      <c r="CB104" s="171" t="s">
        <v>43</v>
      </c>
      <c r="CC104" s="172"/>
      <c r="CD104" s="173" t="s">
        <v>44</v>
      </c>
      <c r="CE104" s="174"/>
      <c r="CF104" s="174"/>
      <c r="CG104" s="175"/>
      <c r="CH104" s="152" t="s">
        <v>46</v>
      </c>
      <c r="CI104" s="152"/>
      <c r="CJ104" s="152"/>
      <c r="CK104" s="152"/>
      <c r="DR104" s="33"/>
      <c r="DS104" s="33"/>
      <c r="FN104" s="314"/>
      <c r="FO104" s="315"/>
      <c r="FP104" s="315"/>
      <c r="FQ104" s="315"/>
      <c r="FR104" s="315"/>
      <c r="FS104" s="315"/>
      <c r="FT104" s="315"/>
      <c r="FU104" s="315"/>
      <c r="FV104" s="315"/>
      <c r="FW104" s="316"/>
      <c r="FY104" s="314"/>
      <c r="FZ104" s="315"/>
      <c r="GA104" s="315"/>
      <c r="GB104" s="315"/>
      <c r="GC104" s="315"/>
      <c r="GD104" s="315"/>
      <c r="GE104" s="315"/>
      <c r="GF104" s="315"/>
      <c r="GG104" s="315"/>
      <c r="GH104" s="315"/>
      <c r="GI104" s="316"/>
    </row>
    <row r="105" spans="8:191" ht="48" customHeight="1" thickBot="1" x14ac:dyDescent="0.3">
      <c r="J105" s="165"/>
      <c r="K105" s="250" t="s">
        <v>216</v>
      </c>
      <c r="L105" s="177"/>
      <c r="M105" s="177"/>
      <c r="N105" s="177"/>
      <c r="O105" s="177"/>
      <c r="P105" s="177"/>
      <c r="Q105" s="177"/>
      <c r="R105" s="177"/>
      <c r="S105" s="177"/>
      <c r="T105" s="212">
        <f>O104/1.8</f>
        <v>0.53125929703769814</v>
      </c>
      <c r="U105" s="213"/>
      <c r="V105" s="293"/>
      <c r="W105" s="221"/>
      <c r="X105" s="190"/>
      <c r="Y105" s="419" t="s">
        <v>392</v>
      </c>
      <c r="Z105" s="420"/>
      <c r="AA105" s="196"/>
      <c r="AB105" s="206"/>
      <c r="AC105" s="207"/>
      <c r="AD105" s="208"/>
      <c r="BP105" s="165"/>
      <c r="BQ105" s="14" t="s">
        <v>244</v>
      </c>
      <c r="BR105" s="198">
        <f>CA97</f>
        <v>1.75</v>
      </c>
      <c r="BS105" s="199"/>
      <c r="BT105" s="338"/>
      <c r="BU105" s="339"/>
      <c r="BV105" s="339"/>
      <c r="BW105" s="177"/>
      <c r="BX105" s="177"/>
      <c r="BY105" s="178"/>
      <c r="BZ105" s="212">
        <f>(BR105*BR106)/BU104</f>
        <v>5.5131815015015002</v>
      </c>
      <c r="CA105" s="213"/>
      <c r="CB105" s="243" t="s">
        <v>242</v>
      </c>
      <c r="CC105" s="244"/>
      <c r="CD105" s="190"/>
      <c r="CE105" s="302" t="s">
        <v>248</v>
      </c>
      <c r="CF105" s="303"/>
      <c r="CG105" s="196"/>
      <c r="CH105" s="282"/>
      <c r="CI105" s="283"/>
      <c r="CJ105" s="283"/>
      <c r="CK105" s="284"/>
      <c r="EK105" s="161" t="s">
        <v>148</v>
      </c>
      <c r="EL105" s="36"/>
      <c r="EM105" s="310" t="s">
        <v>40</v>
      </c>
      <c r="EN105" s="311"/>
      <c r="EO105" s="148"/>
      <c r="EP105" s="149" t="s">
        <v>233</v>
      </c>
      <c r="EQ105" s="198">
        <f>$CA$93</f>
        <v>8900</v>
      </c>
      <c r="ER105" s="199"/>
      <c r="ES105" s="15"/>
      <c r="ET105" s="15"/>
      <c r="EU105" s="15"/>
      <c r="EV105" s="289" t="s">
        <v>42</v>
      </c>
      <c r="EW105" s="342"/>
      <c r="EX105" s="343" t="s">
        <v>43</v>
      </c>
      <c r="EY105" s="344"/>
      <c r="EZ105" s="172"/>
      <c r="FA105" s="173" t="s">
        <v>44</v>
      </c>
      <c r="FB105" s="174"/>
      <c r="FC105" s="174"/>
      <c r="FD105" s="175"/>
      <c r="FN105" s="317"/>
      <c r="FO105" s="318"/>
      <c r="FP105" s="318"/>
      <c r="FQ105" s="318"/>
      <c r="FR105" s="318"/>
      <c r="FS105" s="318"/>
      <c r="FT105" s="318"/>
      <c r="FU105" s="318"/>
      <c r="FV105" s="318"/>
      <c r="FW105" s="319"/>
      <c r="FY105" s="317"/>
      <c r="FZ105" s="318"/>
      <c r="GA105" s="318"/>
      <c r="GB105" s="318"/>
      <c r="GC105" s="318"/>
      <c r="GD105" s="318"/>
      <c r="GE105" s="318"/>
      <c r="GF105" s="318"/>
      <c r="GG105" s="318"/>
      <c r="GH105" s="318"/>
      <c r="GI105" s="319"/>
    </row>
    <row r="106" spans="8:191" ht="48" customHeight="1" thickBot="1" x14ac:dyDescent="0.3">
      <c r="J106" s="166"/>
      <c r="K106" s="179"/>
      <c r="L106" s="180"/>
      <c r="M106" s="180"/>
      <c r="N106" s="180"/>
      <c r="O106" s="180"/>
      <c r="P106" s="180"/>
      <c r="Q106" s="180"/>
      <c r="R106" s="180"/>
      <c r="S106" s="180"/>
      <c r="T106" s="214"/>
      <c r="U106" s="215"/>
      <c r="V106" s="179"/>
      <c r="W106" s="181"/>
      <c r="X106" s="191"/>
      <c r="Y106" s="421"/>
      <c r="Z106" s="422"/>
      <c r="AA106" s="197"/>
      <c r="AB106" s="209"/>
      <c r="AC106" s="210"/>
      <c r="AD106" s="211"/>
      <c r="BP106" s="166"/>
      <c r="BQ106" s="38" t="s">
        <v>239</v>
      </c>
      <c r="BR106" s="306">
        <f>$AZ$61</f>
        <v>3.0126126126126116</v>
      </c>
      <c r="BS106" s="307"/>
      <c r="BT106" s="179"/>
      <c r="BU106" s="180"/>
      <c r="BV106" s="180"/>
      <c r="BW106" s="180"/>
      <c r="BX106" s="180"/>
      <c r="BY106" s="181"/>
      <c r="BZ106" s="214"/>
      <c r="CA106" s="215"/>
      <c r="CB106" s="245"/>
      <c r="CC106" s="246"/>
      <c r="CD106" s="191"/>
      <c r="CE106" s="304"/>
      <c r="CF106" s="305"/>
      <c r="CG106" s="197"/>
      <c r="CH106" s="209"/>
      <c r="CI106" s="210"/>
      <c r="CJ106" s="210"/>
      <c r="CK106" s="211"/>
      <c r="EK106" s="162"/>
      <c r="EL106" s="37"/>
      <c r="EM106" s="250" t="s">
        <v>205</v>
      </c>
      <c r="EN106" s="177"/>
      <c r="EO106" s="177"/>
      <c r="EP106" s="177"/>
      <c r="EQ106" s="177"/>
      <c r="ER106" s="177"/>
      <c r="ES106" s="177"/>
      <c r="ET106" s="177"/>
      <c r="EU106" s="178"/>
      <c r="EV106" s="381">
        <v>1.75</v>
      </c>
      <c r="EW106" s="382"/>
      <c r="EX106" s="387" t="s">
        <v>213</v>
      </c>
      <c r="EY106" s="388"/>
      <c r="EZ106" s="244"/>
      <c r="FA106" s="190"/>
      <c r="FB106" s="302" t="s">
        <v>199</v>
      </c>
      <c r="FC106" s="303"/>
      <c r="FD106" s="196"/>
      <c r="FN106" s="317"/>
      <c r="FO106" s="318"/>
      <c r="FP106" s="318"/>
      <c r="FQ106" s="318"/>
      <c r="FR106" s="318"/>
      <c r="FS106" s="318"/>
      <c r="FT106" s="318"/>
      <c r="FU106" s="318"/>
      <c r="FV106" s="318"/>
      <c r="FW106" s="319"/>
      <c r="FY106" s="317"/>
      <c r="FZ106" s="318"/>
      <c r="GA106" s="318"/>
      <c r="GB106" s="318"/>
      <c r="GC106" s="318"/>
      <c r="GD106" s="318"/>
      <c r="GE106" s="318"/>
      <c r="GF106" s="318"/>
      <c r="GG106" s="318"/>
      <c r="GH106" s="318"/>
      <c r="GI106" s="319"/>
    </row>
    <row r="107" spans="8:191" ht="48" customHeight="1" thickBot="1" x14ac:dyDescent="0.3">
      <c r="EK107" s="163"/>
      <c r="EL107" s="46"/>
      <c r="EM107" s="179"/>
      <c r="EN107" s="180"/>
      <c r="EO107" s="180"/>
      <c r="EP107" s="180"/>
      <c r="EQ107" s="180"/>
      <c r="ER107" s="180"/>
      <c r="ES107" s="180"/>
      <c r="ET107" s="180"/>
      <c r="EU107" s="181"/>
      <c r="EV107" s="383"/>
      <c r="EW107" s="384"/>
      <c r="EX107" s="389"/>
      <c r="EY107" s="390"/>
      <c r="EZ107" s="246"/>
      <c r="FA107" s="191"/>
      <c r="FB107" s="304"/>
      <c r="FC107" s="305"/>
      <c r="FD107" s="197"/>
      <c r="FN107" s="317"/>
      <c r="FO107" s="318"/>
      <c r="FP107" s="318"/>
      <c r="FQ107" s="318"/>
      <c r="FR107" s="318"/>
      <c r="FS107" s="318"/>
      <c r="FT107" s="318"/>
      <c r="FU107" s="318"/>
      <c r="FV107" s="318"/>
      <c r="FW107" s="319"/>
      <c r="FY107" s="317"/>
      <c r="FZ107" s="318"/>
      <c r="GA107" s="318"/>
      <c r="GB107" s="318"/>
      <c r="GC107" s="318"/>
      <c r="GD107" s="318"/>
      <c r="GE107" s="318"/>
      <c r="GF107" s="318"/>
      <c r="GG107" s="318"/>
      <c r="GH107" s="318"/>
      <c r="GI107" s="319"/>
    </row>
    <row r="108" spans="8:191" ht="48" customHeight="1" thickBot="1" x14ac:dyDescent="0.3">
      <c r="J108" s="36"/>
      <c r="K108" s="167">
        <v>12</v>
      </c>
      <c r="L108" s="168"/>
      <c r="M108" s="11"/>
      <c r="N108" s="15"/>
      <c r="O108" s="15"/>
      <c r="P108" s="15"/>
      <c r="Q108" s="15"/>
      <c r="R108" s="15"/>
      <c r="S108" s="15"/>
      <c r="T108" s="169" t="s">
        <v>42</v>
      </c>
      <c r="U108" s="170"/>
      <c r="V108" s="171" t="s">
        <v>43</v>
      </c>
      <c r="W108" s="172"/>
      <c r="X108" s="399" t="s">
        <v>44</v>
      </c>
      <c r="Y108" s="399"/>
      <c r="Z108" s="399"/>
      <c r="AA108" s="399"/>
      <c r="AB108" s="399"/>
      <c r="AC108" s="152" t="s">
        <v>46</v>
      </c>
      <c r="AD108" s="152"/>
      <c r="AE108" s="152"/>
      <c r="AF108" s="152"/>
      <c r="BP108" s="164"/>
      <c r="BQ108" s="167">
        <v>29</v>
      </c>
      <c r="BR108" s="168"/>
      <c r="BS108" s="11"/>
      <c r="BT108" s="14" t="s">
        <v>173</v>
      </c>
      <c r="BU108" s="198">
        <f>$BZ$101</f>
        <v>230.06133333333332</v>
      </c>
      <c r="BV108" s="199"/>
      <c r="BW108" s="14" t="s">
        <v>250</v>
      </c>
      <c r="BX108" s="198">
        <f>$BZ$105</f>
        <v>5.5131815015015002</v>
      </c>
      <c r="BY108" s="199"/>
      <c r="BZ108" s="169" t="s">
        <v>42</v>
      </c>
      <c r="CA108" s="170"/>
      <c r="CB108" s="171" t="s">
        <v>43</v>
      </c>
      <c r="CC108" s="172"/>
      <c r="CD108" s="173" t="s">
        <v>44</v>
      </c>
      <c r="CE108" s="174"/>
      <c r="CF108" s="174"/>
      <c r="CG108" s="175"/>
      <c r="CH108" s="152" t="s">
        <v>46</v>
      </c>
      <c r="CI108" s="152"/>
      <c r="CJ108" s="152"/>
      <c r="CK108" s="152"/>
      <c r="CL108" s="152"/>
      <c r="FN108" s="317"/>
      <c r="FO108" s="318"/>
      <c r="FP108" s="318"/>
      <c r="FQ108" s="318"/>
      <c r="FR108" s="318"/>
      <c r="FS108" s="318"/>
      <c r="FT108" s="318"/>
      <c r="FU108" s="318"/>
      <c r="FV108" s="318"/>
      <c r="FW108" s="319"/>
      <c r="FY108" s="317"/>
      <c r="FZ108" s="318"/>
      <c r="GA108" s="318"/>
      <c r="GB108" s="318"/>
      <c r="GC108" s="318"/>
      <c r="GD108" s="318"/>
      <c r="GE108" s="318"/>
      <c r="GF108" s="318"/>
      <c r="GG108" s="318"/>
      <c r="GH108" s="318"/>
      <c r="GI108" s="319"/>
    </row>
    <row r="109" spans="8:191" ht="48" customHeight="1" thickBot="1" x14ac:dyDescent="0.3">
      <c r="J109" s="37"/>
      <c r="K109" s="373" t="s">
        <v>192</v>
      </c>
      <c r="L109" s="374"/>
      <c r="M109" s="228">
        <f>$T$39</f>
        <v>90</v>
      </c>
      <c r="N109" s="228"/>
      <c r="O109" s="177" t="s">
        <v>189</v>
      </c>
      <c r="P109" s="177"/>
      <c r="Q109" s="177"/>
      <c r="R109" s="177"/>
      <c r="S109" s="178"/>
      <c r="T109" s="381">
        <f>M109/M110</f>
        <v>145.16129032258064</v>
      </c>
      <c r="U109" s="385"/>
      <c r="V109" s="243" t="s">
        <v>100</v>
      </c>
      <c r="W109" s="244"/>
      <c r="X109" s="190"/>
      <c r="Y109" s="350" t="s">
        <v>186</v>
      </c>
      <c r="Z109" s="359"/>
      <c r="AA109" s="351"/>
      <c r="AB109" s="196"/>
      <c r="AC109" s="282"/>
      <c r="AD109" s="283"/>
      <c r="AE109" s="283"/>
      <c r="AF109" s="284"/>
      <c r="BP109" s="165"/>
      <c r="BQ109" s="250"/>
      <c r="BR109" s="177"/>
      <c r="BS109" s="177"/>
      <c r="BT109" s="177"/>
      <c r="BU109" s="177"/>
      <c r="BV109" s="177"/>
      <c r="BW109" s="177"/>
      <c r="BX109" s="177"/>
      <c r="BY109" s="177"/>
      <c r="BZ109" s="212">
        <f>(BU108^2-BX108^2)^0.5</f>
        <v>229.99526500526613</v>
      </c>
      <c r="CA109" s="213"/>
      <c r="CB109" s="243" t="s">
        <v>242</v>
      </c>
      <c r="CC109" s="244"/>
      <c r="CD109" s="190"/>
      <c r="CE109" s="302" t="s">
        <v>249</v>
      </c>
      <c r="CF109" s="303"/>
      <c r="CG109" s="196"/>
      <c r="CH109" s="153"/>
      <c r="CI109" s="153"/>
      <c r="CJ109" s="153"/>
      <c r="CK109" s="153"/>
      <c r="CL109" s="153"/>
      <c r="EK109" s="161" t="s">
        <v>148</v>
      </c>
      <c r="EL109" s="36"/>
      <c r="EM109" s="167" t="s">
        <v>40</v>
      </c>
      <c r="EN109" s="168"/>
      <c r="EO109" s="148"/>
      <c r="EP109" s="15"/>
      <c r="EQ109" s="15"/>
      <c r="ER109" s="15"/>
      <c r="ES109" s="15"/>
      <c r="ET109" s="15"/>
      <c r="EU109" s="15"/>
      <c r="EV109" s="169" t="s">
        <v>42</v>
      </c>
      <c r="EW109" s="170"/>
      <c r="EX109" s="171" t="s">
        <v>43</v>
      </c>
      <c r="EY109" s="172"/>
      <c r="EZ109" s="173" t="s">
        <v>44</v>
      </c>
      <c r="FA109" s="174"/>
      <c r="FB109" s="174"/>
      <c r="FC109" s="175"/>
      <c r="FN109" s="317"/>
      <c r="FO109" s="318"/>
      <c r="FP109" s="318"/>
      <c r="FQ109" s="318"/>
      <c r="FR109" s="318"/>
      <c r="FS109" s="318"/>
      <c r="FT109" s="318"/>
      <c r="FU109" s="318"/>
      <c r="FV109" s="318"/>
      <c r="FW109" s="319"/>
      <c r="FY109" s="317"/>
      <c r="FZ109" s="318"/>
      <c r="GA109" s="318"/>
      <c r="GB109" s="318"/>
      <c r="GC109" s="318"/>
      <c r="GD109" s="318"/>
      <c r="GE109" s="318"/>
      <c r="GF109" s="318"/>
      <c r="GG109" s="318"/>
      <c r="GH109" s="318"/>
      <c r="GI109" s="319"/>
    </row>
    <row r="110" spans="8:191" ht="48" customHeight="1" thickBot="1" x14ac:dyDescent="0.3">
      <c r="J110" s="46"/>
      <c r="K110" s="397" t="s">
        <v>52</v>
      </c>
      <c r="L110" s="398"/>
      <c r="M110" s="306">
        <f>$T$43</f>
        <v>0.62</v>
      </c>
      <c r="N110" s="307"/>
      <c r="O110" s="180"/>
      <c r="P110" s="180"/>
      <c r="Q110" s="180"/>
      <c r="R110" s="180"/>
      <c r="S110" s="181"/>
      <c r="T110" s="383"/>
      <c r="U110" s="386"/>
      <c r="V110" s="245"/>
      <c r="W110" s="246"/>
      <c r="X110" s="191"/>
      <c r="Y110" s="352"/>
      <c r="Z110" s="360"/>
      <c r="AA110" s="353"/>
      <c r="AB110" s="197"/>
      <c r="AC110" s="209"/>
      <c r="AD110" s="210"/>
      <c r="AE110" s="210"/>
      <c r="AF110" s="211"/>
      <c r="BP110" s="166"/>
      <c r="BQ110" s="179"/>
      <c r="BR110" s="180"/>
      <c r="BS110" s="180"/>
      <c r="BT110" s="180"/>
      <c r="BU110" s="180"/>
      <c r="BV110" s="180"/>
      <c r="BW110" s="180"/>
      <c r="BX110" s="180"/>
      <c r="BY110" s="180"/>
      <c r="BZ110" s="214"/>
      <c r="CA110" s="215"/>
      <c r="CB110" s="245"/>
      <c r="CC110" s="246"/>
      <c r="CD110" s="191"/>
      <c r="CE110" s="304"/>
      <c r="CF110" s="305"/>
      <c r="CG110" s="197"/>
      <c r="CH110" s="154"/>
      <c r="CI110" s="154"/>
      <c r="CJ110" s="154"/>
      <c r="CK110" s="154"/>
      <c r="CL110" s="154"/>
      <c r="EK110" s="162"/>
      <c r="EL110" s="37"/>
      <c r="EM110" s="250" t="s">
        <v>200</v>
      </c>
      <c r="EN110" s="177"/>
      <c r="EO110" s="177"/>
      <c r="EP110" s="177"/>
      <c r="EQ110" s="177"/>
      <c r="ER110" s="177"/>
      <c r="ES110" s="177"/>
      <c r="ET110" s="177"/>
      <c r="EU110" s="178"/>
      <c r="EV110" s="182">
        <v>8900</v>
      </c>
      <c r="EW110" s="183"/>
      <c r="EX110" s="243" t="s">
        <v>201</v>
      </c>
      <c r="EY110" s="244"/>
      <c r="EZ110" s="190"/>
      <c r="FA110" s="302" t="s">
        <v>206</v>
      </c>
      <c r="FB110" s="303"/>
      <c r="FC110" s="196"/>
      <c r="FN110" s="317"/>
      <c r="FO110" s="318"/>
      <c r="FP110" s="318"/>
      <c r="FQ110" s="318"/>
      <c r="FR110" s="318"/>
      <c r="FS110" s="318"/>
      <c r="FT110" s="318"/>
      <c r="FU110" s="318"/>
      <c r="FV110" s="318"/>
      <c r="FW110" s="319"/>
      <c r="FY110" s="317"/>
      <c r="FZ110" s="318"/>
      <c r="GA110" s="318"/>
      <c r="GB110" s="318"/>
      <c r="GC110" s="318"/>
      <c r="GD110" s="318"/>
      <c r="GE110" s="318"/>
      <c r="GF110" s="318"/>
      <c r="GG110" s="318"/>
      <c r="GH110" s="318"/>
      <c r="GI110" s="319"/>
    </row>
    <row r="111" spans="8:191" ht="48" customHeight="1" thickBot="1" x14ac:dyDescent="0.3">
      <c r="EK111" s="163"/>
      <c r="EL111" s="46"/>
      <c r="EM111" s="179"/>
      <c r="EN111" s="180"/>
      <c r="EO111" s="180"/>
      <c r="EP111" s="180"/>
      <c r="EQ111" s="180"/>
      <c r="ER111" s="180"/>
      <c r="ES111" s="180"/>
      <c r="ET111" s="180"/>
      <c r="EU111" s="181"/>
      <c r="EV111" s="184"/>
      <c r="EW111" s="185"/>
      <c r="EX111" s="245"/>
      <c r="EY111" s="246"/>
      <c r="EZ111" s="191"/>
      <c r="FA111" s="304"/>
      <c r="FB111" s="305"/>
      <c r="FC111" s="197"/>
      <c r="FN111" s="317"/>
      <c r="FO111" s="318"/>
      <c r="FP111" s="318"/>
      <c r="FQ111" s="318"/>
      <c r="FR111" s="318"/>
      <c r="FS111" s="318"/>
      <c r="FT111" s="318"/>
      <c r="FU111" s="318"/>
      <c r="FV111" s="318"/>
      <c r="FW111" s="319"/>
      <c r="FY111" s="320"/>
      <c r="FZ111" s="321"/>
      <c r="GA111" s="321"/>
      <c r="GB111" s="321"/>
      <c r="GC111" s="321"/>
      <c r="GD111" s="321"/>
      <c r="GE111" s="321"/>
      <c r="GF111" s="321"/>
      <c r="GG111" s="321"/>
      <c r="GH111" s="321"/>
      <c r="GI111" s="322"/>
    </row>
    <row r="112" spans="8:191" ht="48" customHeight="1" thickBot="1" x14ac:dyDescent="0.3">
      <c r="J112" s="202"/>
      <c r="K112" s="167">
        <v>13</v>
      </c>
      <c r="L112" s="168"/>
      <c r="M112" s="11"/>
      <c r="N112" s="15"/>
      <c r="O112" s="15"/>
      <c r="P112" s="15"/>
      <c r="Q112" s="15"/>
      <c r="R112" s="15"/>
      <c r="S112" s="15"/>
      <c r="T112" s="169" t="s">
        <v>42</v>
      </c>
      <c r="U112" s="170"/>
      <c r="V112" s="171" t="s">
        <v>43</v>
      </c>
      <c r="W112" s="172"/>
      <c r="X112" s="173" t="s">
        <v>44</v>
      </c>
      <c r="Y112" s="174"/>
      <c r="Z112" s="174"/>
      <c r="AA112" s="175"/>
      <c r="AB112" s="152" t="s">
        <v>46</v>
      </c>
      <c r="AC112" s="152"/>
      <c r="AD112" s="152"/>
      <c r="AE112" s="152"/>
      <c r="AF112" s="152"/>
      <c r="FN112" s="320"/>
      <c r="FO112" s="321"/>
      <c r="FP112" s="321"/>
      <c r="FQ112" s="321"/>
      <c r="FR112" s="321"/>
      <c r="FS112" s="321"/>
      <c r="FT112" s="321"/>
      <c r="FU112" s="321"/>
      <c r="FV112" s="321"/>
      <c r="FW112" s="322"/>
    </row>
    <row r="113" spans="8:169" ht="48" customHeight="1" thickBot="1" x14ac:dyDescent="0.3">
      <c r="H113" s="25"/>
      <c r="I113" s="52" t="s">
        <v>182</v>
      </c>
      <c r="J113" s="202"/>
      <c r="K113" s="373" t="s">
        <v>185</v>
      </c>
      <c r="L113" s="374"/>
      <c r="M113" s="228">
        <f>$T$109</f>
        <v>145.16129032258064</v>
      </c>
      <c r="N113" s="228"/>
      <c r="O113" s="177" t="s">
        <v>190</v>
      </c>
      <c r="P113" s="177"/>
      <c r="Q113" s="177"/>
      <c r="R113" s="177"/>
      <c r="S113" s="178"/>
      <c r="T113" s="212">
        <f>(M113)/(M114*M115)</f>
        <v>0.95626673466785672</v>
      </c>
      <c r="U113" s="213"/>
      <c r="V113" s="243" t="s">
        <v>181</v>
      </c>
      <c r="W113" s="244"/>
      <c r="X113" s="190"/>
      <c r="Y113" s="192" t="s">
        <v>177</v>
      </c>
      <c r="Z113" s="193"/>
      <c r="AA113" s="196"/>
      <c r="AB113" s="153"/>
      <c r="AC113" s="153"/>
      <c r="AD113" s="153"/>
      <c r="AE113" s="153"/>
      <c r="AF113" s="153"/>
      <c r="AX113" s="227" t="s">
        <v>399</v>
      </c>
      <c r="AY113" s="227"/>
      <c r="AZ113" s="228">
        <f xml:space="preserve"> $BZ$65</f>
        <v>414.11040000000003</v>
      </c>
      <c r="BA113" s="228"/>
      <c r="EK113" s="164"/>
      <c r="EL113" s="292" t="s">
        <v>40</v>
      </c>
      <c r="EM113" s="168"/>
      <c r="EN113" s="148"/>
      <c r="EO113" s="15"/>
      <c r="EP113" s="15"/>
      <c r="EQ113" s="15"/>
      <c r="ER113" s="15"/>
      <c r="ES113" s="15"/>
      <c r="ET113" s="15"/>
      <c r="EU113" s="169" t="s">
        <v>42</v>
      </c>
      <c r="EV113" s="170"/>
      <c r="EW113" s="171" t="s">
        <v>43</v>
      </c>
      <c r="EX113" s="172"/>
      <c r="EY113" s="203" t="s">
        <v>44</v>
      </c>
      <c r="EZ113" s="204"/>
      <c r="FA113" s="204"/>
      <c r="FB113" s="205"/>
      <c r="FC113" s="203" t="s">
        <v>46</v>
      </c>
      <c r="FD113" s="204"/>
      <c r="FE113" s="205"/>
    </row>
    <row r="114" spans="8:169" ht="48" customHeight="1" thickBot="1" x14ac:dyDescent="0.3">
      <c r="H114" s="25"/>
      <c r="J114" s="202"/>
      <c r="K114" s="285" t="s">
        <v>159</v>
      </c>
      <c r="L114" s="286"/>
      <c r="M114" s="198">
        <f>$T$49</f>
        <v>220</v>
      </c>
      <c r="N114" s="199"/>
      <c r="O114" s="339"/>
      <c r="P114" s="339"/>
      <c r="Q114" s="339"/>
      <c r="R114" s="339"/>
      <c r="S114" s="375"/>
      <c r="T114" s="424"/>
      <c r="U114" s="425"/>
      <c r="V114" s="245"/>
      <c r="W114" s="246"/>
      <c r="X114" s="371"/>
      <c r="Y114" s="426"/>
      <c r="Z114" s="427"/>
      <c r="AA114" s="428"/>
      <c r="AB114" s="153"/>
      <c r="AC114" s="153"/>
      <c r="AD114" s="153"/>
      <c r="AE114" s="153"/>
      <c r="AF114" s="153"/>
      <c r="BF114" s="14" t="s">
        <v>159</v>
      </c>
      <c r="BG114" s="198">
        <f>$T$49</f>
        <v>220</v>
      </c>
      <c r="BH114" s="199"/>
      <c r="BQ114" s="259" t="s">
        <v>215</v>
      </c>
      <c r="BR114" s="376"/>
      <c r="BS114" s="376"/>
      <c r="BT114" s="376"/>
      <c r="BU114" s="376"/>
      <c r="BV114" s="376"/>
      <c r="BW114" s="376"/>
      <c r="BX114" s="376"/>
      <c r="BY114" s="260"/>
      <c r="BZ114" s="312"/>
      <c r="CA114" s="313"/>
      <c r="EK114" s="165"/>
      <c r="EL114" s="149" t="s">
        <v>534</v>
      </c>
      <c r="EM114" s="417">
        <f>$EU$102</f>
        <v>1.6363636363636365</v>
      </c>
      <c r="EN114" s="418"/>
      <c r="EO114" s="250"/>
      <c r="EP114" s="177"/>
      <c r="EQ114" s="177"/>
      <c r="ER114" s="177"/>
      <c r="ES114" s="177"/>
      <c r="ET114" s="178"/>
      <c r="EU114" s="212">
        <f>EM114/(2*EM115)</f>
        <v>0.40909090909090912</v>
      </c>
      <c r="EV114" s="213"/>
      <c r="EW114" s="243" t="s">
        <v>181</v>
      </c>
      <c r="EX114" s="244"/>
      <c r="EY114" s="190"/>
      <c r="EZ114" s="192" t="s">
        <v>537</v>
      </c>
      <c r="FA114" s="193"/>
      <c r="FB114" s="196"/>
      <c r="FC114" s="206"/>
      <c r="FD114" s="207"/>
      <c r="FE114" s="208"/>
    </row>
    <row r="115" spans="8:169" ht="48" customHeight="1" thickBot="1" x14ac:dyDescent="0.3">
      <c r="H115" s="25"/>
      <c r="J115" s="341"/>
      <c r="K115" s="397" t="s">
        <v>110</v>
      </c>
      <c r="L115" s="398"/>
      <c r="M115" s="415">
        <f>$T$42</f>
        <v>0.69</v>
      </c>
      <c r="N115" s="415"/>
      <c r="O115" s="180"/>
      <c r="P115" s="180"/>
      <c r="Q115" s="180"/>
      <c r="R115" s="180"/>
      <c r="S115" s="181"/>
      <c r="T115" s="48"/>
      <c r="U115" s="49"/>
      <c r="V115" s="49"/>
      <c r="W115" s="49"/>
      <c r="X115" s="49"/>
      <c r="Y115" s="49"/>
      <c r="Z115" s="49"/>
      <c r="AA115" s="50"/>
      <c r="AB115" s="400"/>
      <c r="AC115" s="154"/>
      <c r="AD115" s="154"/>
      <c r="AE115" s="154"/>
      <c r="AF115" s="154"/>
      <c r="BF115" s="14" t="s">
        <v>177</v>
      </c>
      <c r="BG115" s="198">
        <f>$T$113</f>
        <v>0.95626673466785672</v>
      </c>
      <c r="BH115" s="199"/>
      <c r="BQ115" s="314"/>
      <c r="BR115" s="315"/>
      <c r="BS115" s="315"/>
      <c r="BT115" s="315"/>
      <c r="BU115" s="315"/>
      <c r="BV115" s="315"/>
      <c r="BW115" s="315"/>
      <c r="BX115" s="315"/>
      <c r="BY115" s="315"/>
      <c r="BZ115" s="315"/>
      <c r="CA115" s="316"/>
      <c r="EK115" s="166"/>
      <c r="EL115" s="150" t="s">
        <v>503</v>
      </c>
      <c r="EM115" s="905">
        <f>$EV$57</f>
        <v>2</v>
      </c>
      <c r="EN115" s="906"/>
      <c r="EO115" s="179"/>
      <c r="EP115" s="180"/>
      <c r="EQ115" s="180"/>
      <c r="ER115" s="180"/>
      <c r="ES115" s="180"/>
      <c r="ET115" s="181"/>
      <c r="EU115" s="214"/>
      <c r="EV115" s="215"/>
      <c r="EW115" s="245"/>
      <c r="EX115" s="246"/>
      <c r="EY115" s="191"/>
      <c r="EZ115" s="194"/>
      <c r="FA115" s="195"/>
      <c r="FB115" s="197"/>
      <c r="FC115" s="209"/>
      <c r="FD115" s="210"/>
      <c r="FE115" s="211"/>
    </row>
    <row r="116" spans="8:169" ht="48" customHeight="1" x14ac:dyDescent="0.25">
      <c r="H116" s="25"/>
      <c r="BQ116" s="317"/>
      <c r="BR116" s="318"/>
      <c r="BS116" s="318"/>
      <c r="BT116" s="318"/>
      <c r="BU116" s="318"/>
      <c r="BV116" s="318"/>
      <c r="BW116" s="318"/>
      <c r="BX116" s="318"/>
      <c r="BY116" s="318"/>
      <c r="BZ116" s="318"/>
      <c r="CA116" s="319"/>
    </row>
    <row r="117" spans="8:169" ht="48" customHeight="1" thickBot="1" x14ac:dyDescent="0.3">
      <c r="H117" s="25"/>
      <c r="J117" s="164"/>
      <c r="K117" s="167">
        <v>13.1</v>
      </c>
      <c r="L117" s="168"/>
      <c r="M117" s="11"/>
      <c r="N117" s="14" t="s">
        <v>191</v>
      </c>
      <c r="O117" s="198">
        <f>$T$105</f>
        <v>0.53125929703769814</v>
      </c>
      <c r="P117" s="199"/>
      <c r="Q117" s="14" t="s">
        <v>209</v>
      </c>
      <c r="R117" s="198">
        <f>$T$122</f>
        <v>0.79688894555654721</v>
      </c>
      <c r="S117" s="199"/>
      <c r="T117" s="169" t="s">
        <v>42</v>
      </c>
      <c r="U117" s="170"/>
      <c r="V117" s="171" t="s">
        <v>43</v>
      </c>
      <c r="W117" s="172"/>
      <c r="X117" s="173" t="s">
        <v>44</v>
      </c>
      <c r="Y117" s="174"/>
      <c r="Z117" s="174"/>
      <c r="AA117" s="175"/>
      <c r="AB117" s="152" t="s">
        <v>46</v>
      </c>
      <c r="AC117" s="152"/>
      <c r="AD117" s="152"/>
      <c r="AE117" s="152"/>
      <c r="AX117" s="227" t="s">
        <v>402</v>
      </c>
      <c r="AY117" s="227"/>
      <c r="AZ117" s="198">
        <f>$BZ$69</f>
        <v>299.73698656164714</v>
      </c>
      <c r="BA117" s="199"/>
      <c r="BF117" s="14" t="s">
        <v>57</v>
      </c>
      <c r="BG117" s="229">
        <f>$AP$50</f>
        <v>59</v>
      </c>
      <c r="BH117" s="230"/>
      <c r="BQ117" s="317"/>
      <c r="BR117" s="318"/>
      <c r="BS117" s="318"/>
      <c r="BT117" s="318"/>
      <c r="BU117" s="318"/>
      <c r="BV117" s="318"/>
      <c r="BW117" s="318"/>
      <c r="BX117" s="318"/>
      <c r="BY117" s="318"/>
      <c r="BZ117" s="318"/>
      <c r="CA117" s="319"/>
      <c r="EK117" s="231" t="s">
        <v>139</v>
      </c>
      <c r="EL117" s="232"/>
      <c r="EM117" s="233"/>
      <c r="EN117" s="161" t="s">
        <v>148</v>
      </c>
      <c r="EO117" s="164"/>
      <c r="EP117" s="167">
        <v>2</v>
      </c>
      <c r="EQ117" s="168"/>
      <c r="ER117" s="148"/>
      <c r="ES117" s="15"/>
      <c r="ET117" s="15"/>
      <c r="EU117" s="15"/>
      <c r="EV117" s="15"/>
      <c r="EW117" s="15"/>
      <c r="EX117" s="15"/>
      <c r="EY117" s="169" t="s">
        <v>42</v>
      </c>
      <c r="EZ117" s="170"/>
      <c r="FA117" s="171" t="s">
        <v>43</v>
      </c>
      <c r="FB117" s="172"/>
      <c r="FC117" s="203" t="s">
        <v>44</v>
      </c>
      <c r="FD117" s="204"/>
      <c r="FE117" s="204"/>
      <c r="FF117" s="205"/>
    </row>
    <row r="118" spans="8:169" ht="48" customHeight="1" x14ac:dyDescent="0.25">
      <c r="H118" s="25"/>
      <c r="I118" s="52" t="s">
        <v>182</v>
      </c>
      <c r="J118" s="165"/>
      <c r="K118" s="250" t="s">
        <v>207</v>
      </c>
      <c r="L118" s="177"/>
      <c r="M118" s="177"/>
      <c r="N118" s="177"/>
      <c r="O118" s="177"/>
      <c r="P118" s="177"/>
      <c r="Q118" s="177"/>
      <c r="R118" s="177"/>
      <c r="S118" s="177"/>
      <c r="T118" s="212">
        <f>(O117^2+R117^2)^0.5</f>
        <v>0.9577413180181874</v>
      </c>
      <c r="U118" s="213"/>
      <c r="V118" s="243" t="s">
        <v>195</v>
      </c>
      <c r="W118" s="244"/>
      <c r="X118" s="190"/>
      <c r="Y118" s="192" t="s">
        <v>177</v>
      </c>
      <c r="Z118" s="193"/>
      <c r="AA118" s="196"/>
      <c r="AB118" s="153"/>
      <c r="AC118" s="153"/>
      <c r="AD118" s="153"/>
      <c r="AE118" s="153"/>
      <c r="BF118" s="14" t="s">
        <v>247</v>
      </c>
      <c r="BG118" s="229">
        <f>$BZ$57</f>
        <v>314</v>
      </c>
      <c r="BH118" s="230"/>
      <c r="BQ118" s="317"/>
      <c r="BR118" s="318"/>
      <c r="BS118" s="318"/>
      <c r="BT118" s="318"/>
      <c r="BU118" s="318"/>
      <c r="BV118" s="318"/>
      <c r="BW118" s="318"/>
      <c r="BX118" s="318"/>
      <c r="BY118" s="318"/>
      <c r="BZ118" s="318"/>
      <c r="CA118" s="319"/>
      <c r="EK118" s="234"/>
      <c r="EL118" s="235"/>
      <c r="EM118" s="236"/>
      <c r="EN118" s="162"/>
      <c r="EO118" s="165"/>
      <c r="EP118" s="176" t="s">
        <v>246</v>
      </c>
      <c r="EQ118" s="177"/>
      <c r="ER118" s="177"/>
      <c r="ES118" s="177"/>
      <c r="ET118" s="177"/>
      <c r="EU118" s="177"/>
      <c r="EV118" s="177"/>
      <c r="EW118" s="177"/>
      <c r="EX118" s="178"/>
      <c r="EY118" s="346">
        <v>4.5</v>
      </c>
      <c r="EZ118" s="347"/>
      <c r="FA118" s="911" t="s">
        <v>533</v>
      </c>
      <c r="FB118" s="912"/>
      <c r="FC118" s="190"/>
      <c r="FD118" s="192" t="s">
        <v>230</v>
      </c>
      <c r="FE118" s="193"/>
      <c r="FF118" s="196"/>
    </row>
    <row r="119" spans="8:169" ht="48" customHeight="1" thickBot="1" x14ac:dyDescent="0.3">
      <c r="J119" s="166"/>
      <c r="K119" s="179"/>
      <c r="L119" s="180"/>
      <c r="M119" s="180"/>
      <c r="N119" s="180"/>
      <c r="O119" s="180"/>
      <c r="P119" s="180"/>
      <c r="Q119" s="180"/>
      <c r="R119" s="180"/>
      <c r="S119" s="180"/>
      <c r="T119" s="214"/>
      <c r="U119" s="215"/>
      <c r="V119" s="245"/>
      <c r="W119" s="246"/>
      <c r="X119" s="191"/>
      <c r="Y119" s="194"/>
      <c r="Z119" s="195"/>
      <c r="AA119" s="197"/>
      <c r="AB119" s="154"/>
      <c r="AC119" s="154"/>
      <c r="AD119" s="154"/>
      <c r="AE119" s="154"/>
      <c r="AX119" s="227" t="s">
        <v>400</v>
      </c>
      <c r="AY119" s="227"/>
      <c r="AZ119" s="228">
        <f xml:space="preserve"> $BZ$53</f>
        <v>285.736176</v>
      </c>
      <c r="BA119" s="228"/>
      <c r="BQ119" s="317"/>
      <c r="BR119" s="318"/>
      <c r="BS119" s="318"/>
      <c r="BT119" s="318"/>
      <c r="BU119" s="318"/>
      <c r="BV119" s="318"/>
      <c r="BW119" s="318"/>
      <c r="BX119" s="318"/>
      <c r="BY119" s="318"/>
      <c r="BZ119" s="318"/>
      <c r="CA119" s="319"/>
      <c r="EK119" s="237"/>
      <c r="EL119" s="238"/>
      <c r="EM119" s="239"/>
      <c r="EN119" s="163"/>
      <c r="EO119" s="166"/>
      <c r="EP119" s="179"/>
      <c r="EQ119" s="180"/>
      <c r="ER119" s="180"/>
      <c r="ES119" s="180"/>
      <c r="ET119" s="180"/>
      <c r="EU119" s="180"/>
      <c r="EV119" s="180"/>
      <c r="EW119" s="180"/>
      <c r="EX119" s="181"/>
      <c r="EY119" s="348"/>
      <c r="EZ119" s="349"/>
      <c r="FA119" s="913"/>
      <c r="FB119" s="914"/>
      <c r="FC119" s="191"/>
      <c r="FD119" s="194"/>
      <c r="FE119" s="195"/>
      <c r="FF119" s="197"/>
    </row>
    <row r="120" spans="8:169" ht="48" customHeight="1" x14ac:dyDescent="0.25">
      <c r="BQ120" s="317"/>
      <c r="BR120" s="318"/>
      <c r="BS120" s="318"/>
      <c r="BT120" s="318"/>
      <c r="BU120" s="318"/>
      <c r="BV120" s="318"/>
      <c r="BW120" s="318"/>
      <c r="BX120" s="318"/>
      <c r="BY120" s="318"/>
      <c r="BZ120" s="318"/>
      <c r="CA120" s="319"/>
    </row>
    <row r="121" spans="8:169" ht="48" customHeight="1" thickBot="1" x14ac:dyDescent="0.3">
      <c r="J121" s="164"/>
      <c r="K121" s="167">
        <v>14</v>
      </c>
      <c r="L121" s="168"/>
      <c r="M121" s="11"/>
      <c r="N121" s="14" t="s">
        <v>191</v>
      </c>
      <c r="O121" s="198">
        <f>$T$105</f>
        <v>0.53125929703769814</v>
      </c>
      <c r="P121" s="199"/>
      <c r="Q121" s="15"/>
      <c r="R121" s="15"/>
      <c r="S121" s="15"/>
      <c r="T121" s="169" t="s">
        <v>42</v>
      </c>
      <c r="U121" s="170"/>
      <c r="V121" s="171" t="s">
        <v>43</v>
      </c>
      <c r="W121" s="172"/>
      <c r="X121" s="173" t="s">
        <v>44</v>
      </c>
      <c r="Y121" s="174"/>
      <c r="Z121" s="174"/>
      <c r="AA121" s="175"/>
      <c r="AB121" s="152" t="s">
        <v>46</v>
      </c>
      <c r="AC121" s="152"/>
      <c r="AD121" s="152"/>
      <c r="AE121" s="152"/>
      <c r="AY121" s="14" t="s">
        <v>191</v>
      </c>
      <c r="AZ121" s="198">
        <f>$T$105</f>
        <v>0.53125929703769814</v>
      </c>
      <c r="BA121" s="199"/>
      <c r="BQ121" s="317"/>
      <c r="BR121" s="318"/>
      <c r="BS121" s="318"/>
      <c r="BT121" s="318"/>
      <c r="BU121" s="318"/>
      <c r="BV121" s="318"/>
      <c r="BW121" s="318"/>
      <c r="BX121" s="318"/>
      <c r="BY121" s="318"/>
      <c r="BZ121" s="318"/>
      <c r="CA121" s="319"/>
      <c r="EK121" s="164"/>
      <c r="EL121" s="292" t="s">
        <v>40</v>
      </c>
      <c r="EM121" s="168"/>
      <c r="EN121" s="148"/>
      <c r="EO121" s="149" t="s">
        <v>243</v>
      </c>
      <c r="EP121" s="417">
        <f>$GF$93</f>
        <v>0.17280000000000001</v>
      </c>
      <c r="EQ121" s="418"/>
      <c r="ER121" s="15"/>
      <c r="ES121" s="15"/>
      <c r="ET121" s="15"/>
      <c r="EU121" s="169" t="s">
        <v>42</v>
      </c>
      <c r="EV121" s="170"/>
      <c r="EW121" s="171" t="s">
        <v>43</v>
      </c>
      <c r="EX121" s="172"/>
      <c r="EY121" s="203" t="s">
        <v>44</v>
      </c>
      <c r="EZ121" s="204"/>
      <c r="FA121" s="204"/>
      <c r="FB121" s="205"/>
      <c r="FC121" s="152" t="s">
        <v>46</v>
      </c>
      <c r="FD121" s="152"/>
      <c r="FE121" s="152"/>
      <c r="FF121" s="152"/>
      <c r="FH121" s="932" t="s">
        <v>45</v>
      </c>
      <c r="FI121" s="934" t="s">
        <v>562</v>
      </c>
      <c r="FJ121" s="933"/>
      <c r="FK121" s="933"/>
      <c r="FL121" s="933"/>
      <c r="FM121" s="933"/>
    </row>
    <row r="122" spans="8:169" ht="48" customHeight="1" x14ac:dyDescent="0.25">
      <c r="J122" s="165"/>
      <c r="K122" s="378"/>
      <c r="L122" s="379"/>
      <c r="M122" s="379"/>
      <c r="N122" s="379"/>
      <c r="O122" s="379"/>
      <c r="P122" s="379"/>
      <c r="Q122" s="379"/>
      <c r="R122" s="379"/>
      <c r="S122" s="380"/>
      <c r="T122" s="212">
        <f>1.5*O121</f>
        <v>0.79688894555654721</v>
      </c>
      <c r="U122" s="213"/>
      <c r="V122" s="243" t="s">
        <v>181</v>
      </c>
      <c r="W122" s="244"/>
      <c r="X122" s="190"/>
      <c r="Y122" s="192" t="s">
        <v>188</v>
      </c>
      <c r="Z122" s="193"/>
      <c r="AA122" s="196"/>
      <c r="AB122" s="282"/>
      <c r="AC122" s="283"/>
      <c r="AD122" s="283"/>
      <c r="AE122" s="284"/>
      <c r="AY122" s="14" t="s">
        <v>209</v>
      </c>
      <c r="AZ122" s="198">
        <f>$T$122</f>
        <v>0.79688894555654721</v>
      </c>
      <c r="BA122" s="199"/>
      <c r="BQ122" s="317"/>
      <c r="BR122" s="318"/>
      <c r="BS122" s="318"/>
      <c r="BT122" s="318"/>
      <c r="BU122" s="318"/>
      <c r="BV122" s="318"/>
      <c r="BW122" s="318"/>
      <c r="BX122" s="318"/>
      <c r="BY122" s="318"/>
      <c r="BZ122" s="318"/>
      <c r="CA122" s="319"/>
      <c r="EI122" s="25"/>
      <c r="EJ122" s="52" t="s">
        <v>182</v>
      </c>
      <c r="EK122" s="165"/>
      <c r="EL122" s="149" t="s">
        <v>536</v>
      </c>
      <c r="EM122" s="417">
        <f>$GF$93</f>
        <v>0.17280000000000001</v>
      </c>
      <c r="EN122" s="418"/>
      <c r="EO122" s="250"/>
      <c r="EP122" s="177"/>
      <c r="EQ122" s="177"/>
      <c r="ER122" s="177"/>
      <c r="ES122" s="177"/>
      <c r="ET122" s="178"/>
      <c r="EU122" s="212">
        <f>EV106*EM122</f>
        <v>0.3024</v>
      </c>
      <c r="EV122" s="213"/>
      <c r="EW122" s="243" t="s">
        <v>242</v>
      </c>
      <c r="EX122" s="244"/>
      <c r="EY122" s="190"/>
      <c r="EZ122" s="192" t="s">
        <v>540</v>
      </c>
      <c r="FA122" s="193"/>
      <c r="FB122" s="196"/>
      <c r="FC122" s="282"/>
      <c r="FD122" s="283"/>
      <c r="FE122" s="283"/>
      <c r="FF122" s="284"/>
      <c r="FH122" s="932"/>
      <c r="FI122" s="933"/>
      <c r="FJ122" s="933"/>
      <c r="FK122" s="933"/>
      <c r="FL122" s="933"/>
      <c r="FM122" s="933"/>
    </row>
    <row r="123" spans="8:169" ht="48" customHeight="1" thickBot="1" x14ac:dyDescent="0.3">
      <c r="J123" s="166"/>
      <c r="K123" s="225"/>
      <c r="L123" s="226"/>
      <c r="M123" s="226"/>
      <c r="N123" s="226"/>
      <c r="O123" s="226"/>
      <c r="P123" s="226"/>
      <c r="Q123" s="226"/>
      <c r="R123" s="226"/>
      <c r="S123" s="219"/>
      <c r="T123" s="214"/>
      <c r="U123" s="215"/>
      <c r="V123" s="245"/>
      <c r="W123" s="246"/>
      <c r="X123" s="191"/>
      <c r="Y123" s="194"/>
      <c r="Z123" s="195"/>
      <c r="AA123" s="197"/>
      <c r="AB123" s="209"/>
      <c r="AC123" s="210"/>
      <c r="AD123" s="210"/>
      <c r="AE123" s="211"/>
      <c r="BE123" s="45" t="s">
        <v>403</v>
      </c>
      <c r="BF123" s="200" t="s">
        <v>404</v>
      </c>
      <c r="BG123" s="201"/>
      <c r="BI123" s="45" t="s">
        <v>403</v>
      </c>
      <c r="BJ123" s="200" t="s">
        <v>404</v>
      </c>
      <c r="BK123" s="201"/>
      <c r="BQ123" s="317"/>
      <c r="BR123" s="318"/>
      <c r="BS123" s="318"/>
      <c r="BT123" s="318"/>
      <c r="BU123" s="318"/>
      <c r="BV123" s="318"/>
      <c r="BW123" s="318"/>
      <c r="BX123" s="318"/>
      <c r="BY123" s="318"/>
      <c r="BZ123" s="318"/>
      <c r="CA123" s="319"/>
      <c r="EI123" s="25"/>
      <c r="EK123" s="166"/>
      <c r="EL123" s="150" t="s">
        <v>244</v>
      </c>
      <c r="EM123" s="905">
        <f>$EV$106</f>
        <v>1.75</v>
      </c>
      <c r="EN123" s="906"/>
      <c r="EO123" s="179"/>
      <c r="EP123" s="180"/>
      <c r="EQ123" s="180"/>
      <c r="ER123" s="180"/>
      <c r="ES123" s="180"/>
      <c r="ET123" s="181"/>
      <c r="EU123" s="214"/>
      <c r="EV123" s="215"/>
      <c r="EW123" s="245"/>
      <c r="EX123" s="246"/>
      <c r="EY123" s="191"/>
      <c r="EZ123" s="194"/>
      <c r="FA123" s="195"/>
      <c r="FB123" s="197"/>
      <c r="FC123" s="209"/>
      <c r="FD123" s="210"/>
      <c r="FE123" s="210"/>
      <c r="FF123" s="211"/>
      <c r="FH123" s="932"/>
      <c r="FI123" s="933"/>
      <c r="FJ123" s="933"/>
      <c r="FK123" s="933"/>
      <c r="FL123" s="933"/>
      <c r="FM123" s="933"/>
    </row>
    <row r="124" spans="8:169" ht="48" customHeight="1" x14ac:dyDescent="0.25">
      <c r="BE124" s="14" t="s">
        <v>202</v>
      </c>
      <c r="BF124" s="198">
        <f>$BZ$73</f>
        <v>373.41554285954805</v>
      </c>
      <c r="BG124" s="199"/>
      <c r="BI124" s="14" t="s">
        <v>234</v>
      </c>
      <c r="BJ124" s="198">
        <f>$CC$61</f>
        <v>297.57071820377092</v>
      </c>
      <c r="BK124" s="199"/>
      <c r="BQ124" s="317"/>
      <c r="BR124" s="318"/>
      <c r="BS124" s="318"/>
      <c r="BT124" s="318"/>
      <c r="BU124" s="318"/>
      <c r="BV124" s="318"/>
      <c r="BW124" s="318"/>
      <c r="BX124" s="318"/>
      <c r="BY124" s="318"/>
      <c r="BZ124" s="318"/>
      <c r="CA124" s="319"/>
      <c r="EI124" s="25"/>
    </row>
    <row r="125" spans="8:169" ht="48" customHeight="1" thickBot="1" x14ac:dyDescent="0.3">
      <c r="J125" s="161" t="s">
        <v>148</v>
      </c>
      <c r="K125" s="13" t="s">
        <v>84</v>
      </c>
      <c r="L125" s="167">
        <v>15</v>
      </c>
      <c r="M125" s="168"/>
      <c r="N125" s="11"/>
      <c r="O125" s="14" t="s">
        <v>184</v>
      </c>
      <c r="P125" s="198">
        <f>$T$48</f>
        <v>9.6</v>
      </c>
      <c r="Q125" s="199"/>
      <c r="R125" s="51" t="s">
        <v>114</v>
      </c>
      <c r="S125" s="15"/>
      <c r="T125" s="15"/>
      <c r="U125" s="169" t="s">
        <v>42</v>
      </c>
      <c r="V125" s="170"/>
      <c r="W125" s="171" t="s">
        <v>43</v>
      </c>
      <c r="X125" s="172"/>
      <c r="Y125" s="173" t="s">
        <v>44</v>
      </c>
      <c r="Z125" s="174"/>
      <c r="AA125" s="174"/>
      <c r="AB125" s="175"/>
      <c r="BQ125" s="317"/>
      <c r="BR125" s="318"/>
      <c r="BS125" s="318"/>
      <c r="BT125" s="318"/>
      <c r="BU125" s="318"/>
      <c r="BV125" s="318"/>
      <c r="BW125" s="318"/>
      <c r="BX125" s="318"/>
      <c r="BY125" s="318"/>
      <c r="BZ125" s="318"/>
      <c r="CA125" s="319"/>
      <c r="EI125" s="25"/>
      <c r="EK125" s="164"/>
      <c r="EL125" s="292" t="s">
        <v>40</v>
      </c>
      <c r="EM125" s="168"/>
      <c r="EN125" s="148"/>
      <c r="EO125" s="149" t="s">
        <v>534</v>
      </c>
      <c r="EP125" s="417">
        <f>$EU$102</f>
        <v>1.6363636363636365</v>
      </c>
      <c r="EQ125" s="418"/>
      <c r="ER125" s="15"/>
      <c r="ES125" s="15"/>
      <c r="ET125" s="15"/>
      <c r="EU125" s="169" t="s">
        <v>42</v>
      </c>
      <c r="EV125" s="170"/>
      <c r="EW125" s="171" t="s">
        <v>43</v>
      </c>
      <c r="EX125" s="172"/>
      <c r="EY125" s="203" t="s">
        <v>44</v>
      </c>
      <c r="EZ125" s="204"/>
      <c r="FA125" s="204"/>
      <c r="FB125" s="205"/>
      <c r="FC125" s="152" t="s">
        <v>46</v>
      </c>
      <c r="FD125" s="152"/>
      <c r="FE125" s="152"/>
      <c r="FF125" s="152"/>
      <c r="FH125" s="932" t="s">
        <v>45</v>
      </c>
      <c r="FI125" s="156" t="s">
        <v>560</v>
      </c>
      <c r="FJ125" s="156"/>
      <c r="FK125" s="156"/>
      <c r="FL125" s="156"/>
      <c r="FM125" s="156"/>
    </row>
    <row r="126" spans="8:169" ht="48" customHeight="1" x14ac:dyDescent="0.25">
      <c r="J126" s="162"/>
      <c r="K126" s="164"/>
      <c r="L126" s="391" t="s">
        <v>183</v>
      </c>
      <c r="M126" s="392"/>
      <c r="N126" s="392"/>
      <c r="O126" s="392"/>
      <c r="P126" s="392"/>
      <c r="Q126" s="392"/>
      <c r="R126" s="392"/>
      <c r="S126" s="392"/>
      <c r="T126" s="393"/>
      <c r="U126" s="212">
        <f>P125/100</f>
        <v>9.6000000000000002E-2</v>
      </c>
      <c r="V126" s="213"/>
      <c r="W126" s="243" t="s">
        <v>195</v>
      </c>
      <c r="X126" s="244"/>
      <c r="Y126" s="190"/>
      <c r="Z126" s="192" t="s">
        <v>187</v>
      </c>
      <c r="AA126" s="193"/>
      <c r="AB126" s="196"/>
      <c r="BQ126" s="320"/>
      <c r="BR126" s="321"/>
      <c r="BS126" s="321"/>
      <c r="BT126" s="321"/>
      <c r="BU126" s="321"/>
      <c r="BV126" s="321"/>
      <c r="BW126" s="321"/>
      <c r="BX126" s="321"/>
      <c r="BY126" s="321"/>
      <c r="BZ126" s="321"/>
      <c r="CA126" s="322"/>
      <c r="EI126" s="25"/>
      <c r="EJ126" s="52" t="s">
        <v>182</v>
      </c>
      <c r="EK126" s="165"/>
      <c r="EL126" s="149" t="s">
        <v>512</v>
      </c>
      <c r="EM126" s="198">
        <f>$EU$78</f>
        <v>161.33333333333334</v>
      </c>
      <c r="EN126" s="199"/>
      <c r="EO126" s="176" t="s">
        <v>561</v>
      </c>
      <c r="EP126" s="177"/>
      <c r="EQ126" s="177"/>
      <c r="ER126" s="177"/>
      <c r="ES126" s="177"/>
      <c r="ET126" s="178"/>
      <c r="EU126" s="212">
        <f>(EM127-EM126)/EP125</f>
        <v>35.851851851851841</v>
      </c>
      <c r="EV126" s="213"/>
      <c r="EW126" s="243" t="s">
        <v>242</v>
      </c>
      <c r="EX126" s="244"/>
      <c r="EY126" s="190"/>
      <c r="EZ126" s="419" t="s">
        <v>539</v>
      </c>
      <c r="FA126" s="420"/>
      <c r="FB126" s="196"/>
      <c r="FC126" s="282"/>
      <c r="FD126" s="283"/>
      <c r="FE126" s="283"/>
      <c r="FF126" s="284"/>
      <c r="FH126" s="932"/>
      <c r="FI126" s="156"/>
      <c r="FJ126" s="156"/>
      <c r="FK126" s="156"/>
      <c r="FL126" s="156"/>
      <c r="FM126" s="156"/>
    </row>
    <row r="127" spans="8:169" ht="48" customHeight="1" thickBot="1" x14ac:dyDescent="0.3">
      <c r="J127" s="163"/>
      <c r="K127" s="166"/>
      <c r="L127" s="394"/>
      <c r="M127" s="395"/>
      <c r="N127" s="395"/>
      <c r="O127" s="395"/>
      <c r="P127" s="395"/>
      <c r="Q127" s="395"/>
      <c r="R127" s="395"/>
      <c r="S127" s="395"/>
      <c r="T127" s="396"/>
      <c r="U127" s="214"/>
      <c r="V127" s="215"/>
      <c r="W127" s="245"/>
      <c r="X127" s="246"/>
      <c r="Y127" s="191"/>
      <c r="Z127" s="194"/>
      <c r="AA127" s="195"/>
      <c r="AB127" s="197"/>
      <c r="EK127" s="166"/>
      <c r="EL127" s="918" t="s">
        <v>417</v>
      </c>
      <c r="EM127" s="919">
        <f>$EV$40</f>
        <v>220</v>
      </c>
      <c r="EN127" s="920"/>
      <c r="EO127" s="179"/>
      <c r="EP127" s="180"/>
      <c r="EQ127" s="180"/>
      <c r="ER127" s="180"/>
      <c r="ES127" s="180"/>
      <c r="ET127" s="181"/>
      <c r="EU127" s="214"/>
      <c r="EV127" s="215"/>
      <c r="EW127" s="245"/>
      <c r="EX127" s="246"/>
      <c r="EY127" s="191"/>
      <c r="EZ127" s="421"/>
      <c r="FA127" s="422"/>
      <c r="FB127" s="197"/>
      <c r="FC127" s="209"/>
      <c r="FD127" s="210"/>
      <c r="FE127" s="210"/>
      <c r="FF127" s="211"/>
      <c r="FH127" s="932"/>
      <c r="FI127" s="156"/>
      <c r="FJ127" s="156"/>
      <c r="FK127" s="156"/>
      <c r="FL127" s="156"/>
      <c r="FM127" s="156"/>
    </row>
    <row r="128" spans="8:169" ht="48" customHeight="1" x14ac:dyDescent="0.25">
      <c r="BI128" s="14" t="s">
        <v>234</v>
      </c>
      <c r="BJ128" s="198" t="e">
        <f>AZ122*AZ117+(BG114^2-(AZ122*AZ119)^2)^0.5</f>
        <v>#NUM!</v>
      </c>
      <c r="BK128" s="199"/>
    </row>
    <row r="129" spans="141:162" ht="48" customHeight="1" thickBot="1" x14ac:dyDescent="0.3">
      <c r="EK129" s="164"/>
      <c r="EL129" s="292" t="s">
        <v>40</v>
      </c>
      <c r="EM129" s="168"/>
      <c r="EN129" s="148"/>
      <c r="EO129" s="15"/>
      <c r="EP129" s="15"/>
      <c r="EQ129" s="15"/>
      <c r="ER129" s="15"/>
      <c r="ES129" s="15"/>
      <c r="ET129" s="15"/>
      <c r="EU129" s="169" t="s">
        <v>42</v>
      </c>
      <c r="EV129" s="170"/>
      <c r="EW129" s="171" t="s">
        <v>43</v>
      </c>
      <c r="EX129" s="172"/>
      <c r="EY129" s="203" t="s">
        <v>44</v>
      </c>
      <c r="EZ129" s="204"/>
      <c r="FA129" s="204"/>
      <c r="FB129" s="205"/>
      <c r="FC129" s="203" t="s">
        <v>46</v>
      </c>
      <c r="FD129" s="204"/>
      <c r="FE129" s="205"/>
    </row>
    <row r="130" spans="141:162" ht="48" customHeight="1" x14ac:dyDescent="0.25">
      <c r="EK130" s="165"/>
      <c r="EL130" s="149" t="s">
        <v>538</v>
      </c>
      <c r="EM130" s="417">
        <f>$EU$122</f>
        <v>0.3024</v>
      </c>
      <c r="EN130" s="418"/>
      <c r="EO130" s="250"/>
      <c r="EP130" s="177"/>
      <c r="EQ130" s="177"/>
      <c r="ER130" s="177"/>
      <c r="ES130" s="177"/>
      <c r="ET130" s="178"/>
      <c r="EU130" s="381">
        <f>EM131/EM130</f>
        <v>727.51322751322755</v>
      </c>
      <c r="EV130" s="385"/>
      <c r="EW130" s="243" t="s">
        <v>519</v>
      </c>
      <c r="EX130" s="244"/>
      <c r="EY130" s="190"/>
      <c r="EZ130" s="419" t="s">
        <v>543</v>
      </c>
      <c r="FA130" s="420"/>
      <c r="FB130" s="196"/>
      <c r="FC130" s="206"/>
      <c r="FD130" s="207"/>
      <c r="FE130" s="208"/>
    </row>
    <row r="131" spans="141:162" ht="48" customHeight="1" thickBot="1" x14ac:dyDescent="0.3">
      <c r="EK131" s="166"/>
      <c r="EL131" s="918" t="s">
        <v>417</v>
      </c>
      <c r="EM131" s="919">
        <f>$EV$40</f>
        <v>220</v>
      </c>
      <c r="EN131" s="920"/>
      <c r="EO131" s="179"/>
      <c r="EP131" s="180"/>
      <c r="EQ131" s="180"/>
      <c r="ER131" s="180"/>
      <c r="ES131" s="180"/>
      <c r="ET131" s="181"/>
      <c r="EU131" s="383"/>
      <c r="EV131" s="386"/>
      <c r="EW131" s="245"/>
      <c r="EX131" s="246"/>
      <c r="EY131" s="191"/>
      <c r="EZ131" s="421"/>
      <c r="FA131" s="422"/>
      <c r="FB131" s="197"/>
      <c r="FC131" s="209"/>
      <c r="FD131" s="210"/>
      <c r="FE131" s="211"/>
    </row>
    <row r="133" spans="141:162" ht="48" customHeight="1" thickBot="1" x14ac:dyDescent="0.3">
      <c r="EK133" s="164"/>
      <c r="EL133" s="292" t="s">
        <v>40</v>
      </c>
      <c r="EM133" s="168"/>
      <c r="EN133" s="148"/>
      <c r="EO133" s="285" t="s">
        <v>535</v>
      </c>
      <c r="EP133" s="286"/>
      <c r="EQ133" s="229">
        <f>$EV$41</f>
        <v>10000</v>
      </c>
      <c r="ER133" s="230"/>
      <c r="ES133" s="15"/>
      <c r="ET133" s="15"/>
      <c r="EU133" s="169" t="s">
        <v>42</v>
      </c>
      <c r="EV133" s="170"/>
      <c r="EW133" s="171" t="s">
        <v>43</v>
      </c>
      <c r="EX133" s="172"/>
      <c r="EY133" s="203" t="s">
        <v>44</v>
      </c>
      <c r="EZ133" s="204"/>
      <c r="FA133" s="204"/>
      <c r="FB133" s="205"/>
      <c r="FC133" s="152" t="s">
        <v>46</v>
      </c>
      <c r="FD133" s="152"/>
      <c r="FE133" s="152"/>
      <c r="FF133" s="152"/>
    </row>
    <row r="134" spans="141:162" ht="48" customHeight="1" x14ac:dyDescent="0.25">
      <c r="EK134" s="165"/>
      <c r="EL134" s="250" t="s">
        <v>563</v>
      </c>
      <c r="EM134" s="177"/>
      <c r="EN134" s="177"/>
      <c r="EO134" s="177"/>
      <c r="EP134" s="177"/>
      <c r="EQ134" s="177"/>
      <c r="ER134" s="177"/>
      <c r="ES134" s="177"/>
      <c r="ET134" s="178"/>
      <c r="EU134" s="346">
        <f>(3.14 *EQ133)/30</f>
        <v>1046.6666666666667</v>
      </c>
      <c r="EV134" s="347"/>
      <c r="EW134" s="293" t="s">
        <v>401</v>
      </c>
      <c r="EX134" s="221"/>
      <c r="EY134" s="190"/>
      <c r="EZ134" s="192" t="s">
        <v>548</v>
      </c>
      <c r="FA134" s="193"/>
      <c r="FB134" s="196"/>
      <c r="FC134" s="282"/>
      <c r="FD134" s="283"/>
      <c r="FE134" s="283"/>
      <c r="FF134" s="284"/>
    </row>
    <row r="135" spans="141:162" ht="48" customHeight="1" thickBot="1" x14ac:dyDescent="0.3">
      <c r="EK135" s="166"/>
      <c r="EL135" s="179"/>
      <c r="EM135" s="180"/>
      <c r="EN135" s="180"/>
      <c r="EO135" s="180"/>
      <c r="EP135" s="180"/>
      <c r="EQ135" s="180"/>
      <c r="ER135" s="180"/>
      <c r="ES135" s="180"/>
      <c r="ET135" s="181"/>
      <c r="EU135" s="348"/>
      <c r="EV135" s="349"/>
      <c r="EW135" s="179"/>
      <c r="EX135" s="181"/>
      <c r="EY135" s="191"/>
      <c r="EZ135" s="194"/>
      <c r="FA135" s="195"/>
      <c r="FB135" s="197"/>
      <c r="FC135" s="209"/>
      <c r="FD135" s="210"/>
      <c r="FE135" s="210"/>
      <c r="FF135" s="211"/>
    </row>
    <row r="137" spans="141:162" ht="48" customHeight="1" thickBot="1" x14ac:dyDescent="0.3">
      <c r="EK137" s="164"/>
      <c r="EL137" s="292" t="s">
        <v>40</v>
      </c>
      <c r="EM137" s="168"/>
      <c r="EN137" s="148"/>
      <c r="EO137" s="15"/>
      <c r="EP137" s="15"/>
      <c r="EQ137" s="15"/>
      <c r="ER137" s="15"/>
      <c r="ES137" s="15"/>
      <c r="ET137" s="15"/>
      <c r="EU137" s="169" t="s">
        <v>42</v>
      </c>
      <c r="EV137" s="170"/>
      <c r="EW137" s="171" t="s">
        <v>43</v>
      </c>
      <c r="EX137" s="172"/>
      <c r="EY137" s="203" t="s">
        <v>44</v>
      </c>
      <c r="EZ137" s="204"/>
      <c r="FA137" s="204"/>
      <c r="FB137" s="205"/>
      <c r="FC137" s="203" t="s">
        <v>46</v>
      </c>
      <c r="FD137" s="204"/>
      <c r="FE137" s="205"/>
    </row>
    <row r="138" spans="141:162" ht="48" customHeight="1" x14ac:dyDescent="0.25">
      <c r="EK138" s="165"/>
      <c r="EL138" s="149" t="s">
        <v>230</v>
      </c>
      <c r="EM138" s="366">
        <f>$EY$118</f>
        <v>4.5</v>
      </c>
      <c r="EN138" s="367"/>
      <c r="EO138" s="176" t="s">
        <v>558</v>
      </c>
      <c r="EP138" s="177"/>
      <c r="EQ138" s="177"/>
      <c r="ER138" s="177"/>
      <c r="ES138" s="177"/>
      <c r="ET138" s="178"/>
      <c r="EU138" s="212">
        <f>EM139/EM138/1000</f>
        <v>9.0909090909090917E-5</v>
      </c>
      <c r="EV138" s="213"/>
      <c r="EW138" s="243" t="s">
        <v>557</v>
      </c>
      <c r="EX138" s="244"/>
      <c r="EY138" s="190"/>
      <c r="EZ138" s="192" t="s">
        <v>541</v>
      </c>
      <c r="FA138" s="193"/>
      <c r="FB138" s="196"/>
      <c r="FC138" s="206"/>
      <c r="FD138" s="207"/>
      <c r="FE138" s="208"/>
    </row>
    <row r="139" spans="141:162" ht="48" customHeight="1" thickBot="1" x14ac:dyDescent="0.3">
      <c r="EK139" s="166"/>
      <c r="EL139" s="918" t="s">
        <v>542</v>
      </c>
      <c r="EM139" s="921">
        <f>$EU$114</f>
        <v>0.40909090909090912</v>
      </c>
      <c r="EN139" s="922"/>
      <c r="EO139" s="179"/>
      <c r="EP139" s="180"/>
      <c r="EQ139" s="180"/>
      <c r="ER139" s="180"/>
      <c r="ES139" s="180"/>
      <c r="ET139" s="181"/>
      <c r="EU139" s="214"/>
      <c r="EV139" s="215"/>
      <c r="EW139" s="245"/>
      <c r="EX139" s="246"/>
      <c r="EY139" s="191"/>
      <c r="EZ139" s="194"/>
      <c r="FA139" s="195"/>
      <c r="FB139" s="197"/>
      <c r="FC139" s="209"/>
      <c r="FD139" s="210"/>
      <c r="FE139" s="211"/>
    </row>
    <row r="141" spans="141:162" ht="48" customHeight="1" thickBot="1" x14ac:dyDescent="0.3">
      <c r="EK141" s="164"/>
      <c r="EL141" s="292" t="s">
        <v>40</v>
      </c>
      <c r="EM141" s="168"/>
      <c r="EN141" s="148"/>
      <c r="EO141" s="15"/>
      <c r="EP141" s="15"/>
      <c r="EQ141" s="15"/>
      <c r="ER141" s="15"/>
      <c r="ES141" s="15"/>
      <c r="ET141" s="15"/>
      <c r="EU141" s="169" t="s">
        <v>42</v>
      </c>
      <c r="EV141" s="170"/>
      <c r="EW141" s="171" t="s">
        <v>43</v>
      </c>
      <c r="EX141" s="172"/>
      <c r="EY141" s="203" t="s">
        <v>44</v>
      </c>
      <c r="EZ141" s="204"/>
      <c r="FA141" s="204"/>
      <c r="FB141" s="205"/>
      <c r="FC141" s="203" t="s">
        <v>46</v>
      </c>
      <c r="FD141" s="204"/>
      <c r="FE141" s="205"/>
    </row>
    <row r="142" spans="141:162" ht="48" customHeight="1" x14ac:dyDescent="0.25">
      <c r="EK142" s="165"/>
      <c r="EL142" s="149" t="s">
        <v>536</v>
      </c>
      <c r="EM142" s="417">
        <f>$GF$93</f>
        <v>0.17280000000000001</v>
      </c>
      <c r="EN142" s="418"/>
      <c r="EO142" s="250"/>
      <c r="EP142" s="177"/>
      <c r="EQ142" s="177"/>
      <c r="ER142" s="177"/>
      <c r="ES142" s="177"/>
      <c r="ET142" s="178"/>
      <c r="EU142" s="212">
        <f>EM142*EM143</f>
        <v>1.5709090909090912E-5</v>
      </c>
      <c r="EV142" s="213"/>
      <c r="EW142" s="243" t="s">
        <v>252</v>
      </c>
      <c r="EX142" s="244"/>
      <c r="EY142" s="190"/>
      <c r="EZ142" s="419" t="s">
        <v>552</v>
      </c>
      <c r="FA142" s="420"/>
      <c r="FB142" s="196"/>
      <c r="FC142" s="206"/>
      <c r="FD142" s="207"/>
      <c r="FE142" s="208"/>
    </row>
    <row r="143" spans="141:162" ht="48" customHeight="1" thickBot="1" x14ac:dyDescent="0.3">
      <c r="EK143" s="166"/>
      <c r="EL143" s="150" t="s">
        <v>551</v>
      </c>
      <c r="EM143" s="905">
        <f>$EU$138</f>
        <v>9.0909090909090917E-5</v>
      </c>
      <c r="EN143" s="906"/>
      <c r="EO143" s="179"/>
      <c r="EP143" s="180"/>
      <c r="EQ143" s="180"/>
      <c r="ER143" s="180"/>
      <c r="ES143" s="180"/>
      <c r="ET143" s="181"/>
      <c r="EU143" s="214"/>
      <c r="EV143" s="215"/>
      <c r="EW143" s="245"/>
      <c r="EX143" s="246"/>
      <c r="EY143" s="191"/>
      <c r="EZ143" s="421"/>
      <c r="FA143" s="422"/>
      <c r="FB143" s="197"/>
      <c r="FC143" s="209"/>
      <c r="FD143" s="210"/>
      <c r="FE143" s="211"/>
    </row>
    <row r="145" spans="141:194" ht="48" customHeight="1" thickBot="1" x14ac:dyDescent="0.3">
      <c r="EK145" s="164"/>
      <c r="EL145" s="292" t="s">
        <v>40</v>
      </c>
      <c r="EM145" s="168"/>
      <c r="EN145" s="148"/>
      <c r="EO145" s="15"/>
      <c r="EP145" s="15"/>
      <c r="EQ145" s="15"/>
      <c r="ER145" s="15"/>
      <c r="ES145" s="15"/>
      <c r="ET145" s="15"/>
      <c r="EU145" s="169" t="s">
        <v>42</v>
      </c>
      <c r="EV145" s="170"/>
      <c r="EW145" s="171" t="s">
        <v>43</v>
      </c>
      <c r="EX145" s="172"/>
      <c r="EY145" s="203" t="s">
        <v>44</v>
      </c>
      <c r="EZ145" s="204"/>
      <c r="FA145" s="204"/>
      <c r="FB145" s="205"/>
      <c r="FC145" s="152" t="s">
        <v>46</v>
      </c>
      <c r="FD145" s="152"/>
      <c r="FE145" s="152"/>
      <c r="FF145" s="152"/>
    </row>
    <row r="146" spans="141:194" ht="48" customHeight="1" x14ac:dyDescent="0.25">
      <c r="EK146" s="165"/>
      <c r="EL146" s="149" t="s">
        <v>233</v>
      </c>
      <c r="EM146" s="229">
        <f>$EV$110</f>
        <v>8900</v>
      </c>
      <c r="EN146" s="230"/>
      <c r="EO146" s="378" t="s">
        <v>559</v>
      </c>
      <c r="EP146" s="379"/>
      <c r="EQ146" s="379"/>
      <c r="ER146" s="379"/>
      <c r="ES146" s="379"/>
      <c r="ET146" s="380"/>
      <c r="EU146" s="212">
        <f>EM147*EM146</f>
        <v>0.13981090909090912</v>
      </c>
      <c r="EV146" s="213"/>
      <c r="EW146" s="928" t="s">
        <v>241</v>
      </c>
      <c r="EX146" s="929"/>
      <c r="EY146" s="190"/>
      <c r="EZ146" s="419" t="s">
        <v>547</v>
      </c>
      <c r="FA146" s="420"/>
      <c r="FB146" s="196"/>
      <c r="FC146" s="282"/>
      <c r="FD146" s="283"/>
      <c r="FE146" s="283"/>
      <c r="FF146" s="284"/>
    </row>
    <row r="147" spans="141:194" ht="48" customHeight="1" thickBot="1" x14ac:dyDescent="0.3">
      <c r="EK147" s="166"/>
      <c r="EL147" s="150" t="s">
        <v>552</v>
      </c>
      <c r="EM147" s="905">
        <f>$EU$142</f>
        <v>1.5709090909090912E-5</v>
      </c>
      <c r="EN147" s="906"/>
      <c r="EO147" s="225"/>
      <c r="EP147" s="226"/>
      <c r="EQ147" s="226"/>
      <c r="ER147" s="226"/>
      <c r="ES147" s="226"/>
      <c r="ET147" s="219"/>
      <c r="EU147" s="214"/>
      <c r="EV147" s="215"/>
      <c r="EW147" s="930"/>
      <c r="EX147" s="931"/>
      <c r="EY147" s="191"/>
      <c r="EZ147" s="421"/>
      <c r="FA147" s="422"/>
      <c r="FB147" s="197"/>
      <c r="FC147" s="209"/>
      <c r="FD147" s="210"/>
      <c r="FE147" s="210"/>
      <c r="FF147" s="211"/>
    </row>
    <row r="149" spans="141:194" ht="48" customHeight="1" thickBot="1" x14ac:dyDescent="0.3">
      <c r="EK149" s="164"/>
      <c r="EL149" s="292" t="s">
        <v>40</v>
      </c>
      <c r="EM149" s="168"/>
      <c r="EN149" s="148"/>
      <c r="EO149" s="149" t="s">
        <v>505</v>
      </c>
      <c r="EP149" s="417">
        <f>$EU$73</f>
        <v>24.2</v>
      </c>
      <c r="EQ149" s="418"/>
      <c r="ER149" s="15"/>
      <c r="ES149" s="15"/>
      <c r="ET149" s="15"/>
      <c r="EU149" s="169" t="s">
        <v>42</v>
      </c>
      <c r="EV149" s="170"/>
      <c r="EW149" s="171" t="s">
        <v>43</v>
      </c>
      <c r="EX149" s="172"/>
      <c r="EY149" s="203" t="s">
        <v>44</v>
      </c>
      <c r="EZ149" s="204"/>
      <c r="FA149" s="204"/>
      <c r="FB149" s="205"/>
      <c r="FC149" s="152" t="s">
        <v>46</v>
      </c>
      <c r="FD149" s="152"/>
      <c r="FE149" s="152"/>
      <c r="FF149" s="152"/>
    </row>
    <row r="150" spans="141:194" ht="48" customHeight="1" x14ac:dyDescent="0.25">
      <c r="EK150" s="165"/>
      <c r="EL150" s="149" t="s">
        <v>509</v>
      </c>
      <c r="EM150" s="417">
        <f>$EV$43</f>
        <v>0.6</v>
      </c>
      <c r="EN150" s="418"/>
      <c r="EO150" s="250" t="s">
        <v>553</v>
      </c>
      <c r="EP150" s="177"/>
      <c r="EQ150" s="177"/>
      <c r="ER150" s="177"/>
      <c r="ES150" s="177"/>
      <c r="ET150" s="178"/>
      <c r="EU150" s="212">
        <f>(EP149*EM151)/(3.14 * EM150)</f>
        <v>5.2547770700636951</v>
      </c>
      <c r="EV150" s="213"/>
      <c r="EW150" s="243" t="s">
        <v>556</v>
      </c>
      <c r="EX150" s="244"/>
      <c r="EY150" s="190"/>
      <c r="EZ150" s="419" t="s">
        <v>519</v>
      </c>
      <c r="FA150" s="420"/>
      <c r="FB150" s="196"/>
      <c r="FC150" s="282"/>
      <c r="FD150" s="283"/>
      <c r="FE150" s="283"/>
      <c r="FF150" s="284"/>
    </row>
    <row r="151" spans="141:194" ht="48" customHeight="1" thickBot="1" x14ac:dyDescent="0.3">
      <c r="EK151" s="166"/>
      <c r="EL151" s="918" t="s">
        <v>542</v>
      </c>
      <c r="EM151" s="921">
        <f>$EU$114</f>
        <v>0.40909090909090912</v>
      </c>
      <c r="EN151" s="922"/>
      <c r="EO151" s="179"/>
      <c r="EP151" s="180"/>
      <c r="EQ151" s="180"/>
      <c r="ER151" s="180"/>
      <c r="ES151" s="180"/>
      <c r="ET151" s="181"/>
      <c r="EU151" s="214"/>
      <c r="EV151" s="215"/>
      <c r="EW151" s="245"/>
      <c r="EX151" s="246"/>
      <c r="EY151" s="191"/>
      <c r="EZ151" s="421"/>
      <c r="FA151" s="422"/>
      <c r="FB151" s="197"/>
      <c r="FC151" s="209"/>
      <c r="FD151" s="210"/>
      <c r="FE151" s="210"/>
      <c r="FF151" s="211"/>
    </row>
    <row r="152" spans="141:194" ht="48" customHeight="1" thickBot="1" x14ac:dyDescent="0.3">
      <c r="FM152" s="231" t="s">
        <v>568</v>
      </c>
      <c r="FN152" s="232"/>
      <c r="FO152" s="233"/>
      <c r="FP152" s="164"/>
      <c r="FQ152" s="292" t="s">
        <v>40</v>
      </c>
      <c r="FR152" s="168"/>
      <c r="FS152" s="11"/>
      <c r="FT152" s="15"/>
      <c r="FU152" s="15"/>
      <c r="FV152" s="15"/>
      <c r="FW152" s="15"/>
      <c r="FX152" s="15"/>
      <c r="FY152" s="15"/>
      <c r="FZ152" s="169" t="s">
        <v>42</v>
      </c>
      <c r="GA152" s="170"/>
      <c r="GB152" s="171" t="s">
        <v>43</v>
      </c>
      <c r="GC152" s="172"/>
      <c r="GD152" s="203" t="s">
        <v>44</v>
      </c>
      <c r="GE152" s="204"/>
      <c r="GF152" s="204"/>
      <c r="GG152" s="205"/>
      <c r="GH152" s="152" t="s">
        <v>46</v>
      </c>
      <c r="GI152" s="152"/>
      <c r="GJ152" s="152"/>
      <c r="GK152" s="152"/>
      <c r="GL152" s="152"/>
    </row>
    <row r="153" spans="141:194" ht="48" customHeight="1" thickBot="1" x14ac:dyDescent="0.3">
      <c r="EK153" s="164"/>
      <c r="EL153" s="292" t="s">
        <v>40</v>
      </c>
      <c r="EM153" s="168"/>
      <c r="EN153" s="148"/>
      <c r="EO153" s="15"/>
      <c r="EP153" s="15"/>
      <c r="EQ153" s="15"/>
      <c r="ER153" s="15"/>
      <c r="ES153" s="15"/>
      <c r="ET153" s="15"/>
      <c r="EU153" s="169" t="s">
        <v>42</v>
      </c>
      <c r="EV153" s="170"/>
      <c r="EW153" s="171" t="s">
        <v>43</v>
      </c>
      <c r="EX153" s="172"/>
      <c r="EY153" s="203" t="s">
        <v>44</v>
      </c>
      <c r="EZ153" s="204"/>
      <c r="FA153" s="204"/>
      <c r="FB153" s="205"/>
      <c r="FC153" s="152" t="s">
        <v>46</v>
      </c>
      <c r="FD153" s="152"/>
      <c r="FE153" s="152"/>
      <c r="FF153" s="152"/>
      <c r="FG153" s="152"/>
      <c r="FM153" s="234"/>
      <c r="FN153" s="235"/>
      <c r="FO153" s="236"/>
      <c r="FP153" s="165"/>
      <c r="FQ153" s="250"/>
      <c r="FR153" s="177"/>
      <c r="FS153" s="177"/>
      <c r="FT153" s="177"/>
      <c r="FU153" s="177"/>
      <c r="FV153" s="177"/>
      <c r="FW153" s="177"/>
      <c r="FX153" s="177"/>
      <c r="FY153" s="177"/>
      <c r="FZ153" s="212"/>
      <c r="GA153" s="213"/>
      <c r="GB153" s="293" t="s">
        <v>526</v>
      </c>
      <c r="GC153" s="221"/>
      <c r="GD153" s="190"/>
      <c r="GE153" s="192" t="s">
        <v>513</v>
      </c>
      <c r="GF153" s="193"/>
      <c r="GG153" s="196"/>
      <c r="GH153" s="153"/>
      <c r="GI153" s="153"/>
      <c r="GJ153" s="153"/>
      <c r="GK153" s="153"/>
      <c r="GL153" s="153"/>
    </row>
    <row r="154" spans="141:194" ht="48" customHeight="1" thickBot="1" x14ac:dyDescent="0.3">
      <c r="EK154" s="165"/>
      <c r="EL154" s="149" t="s">
        <v>108</v>
      </c>
      <c r="EM154" s="229">
        <f>$EV$41</f>
        <v>10000</v>
      </c>
      <c r="EN154" s="230"/>
      <c r="EO154" s="250" t="s">
        <v>554</v>
      </c>
      <c r="EP154" s="177"/>
      <c r="EQ154" s="177"/>
      <c r="ER154" s="177"/>
      <c r="ES154" s="177"/>
      <c r="ET154" s="178"/>
      <c r="EU154" s="212">
        <f>9.55*EM155/EM154</f>
        <v>0.57299999999999995</v>
      </c>
      <c r="EV154" s="213"/>
      <c r="EW154" s="243" t="s">
        <v>546</v>
      </c>
      <c r="EX154" s="244"/>
      <c r="EY154" s="190"/>
      <c r="EZ154" s="419" t="s">
        <v>549</v>
      </c>
      <c r="FA154" s="420"/>
      <c r="FB154" s="196"/>
      <c r="FC154" s="153"/>
      <c r="FD154" s="153"/>
      <c r="FE154" s="153"/>
      <c r="FF154" s="153"/>
      <c r="FG154" s="153"/>
      <c r="FM154" s="237"/>
      <c r="FN154" s="238"/>
      <c r="FO154" s="239"/>
      <c r="FP154" s="166"/>
      <c r="FQ154" s="179"/>
      <c r="FR154" s="180"/>
      <c r="FS154" s="180"/>
      <c r="FT154" s="180"/>
      <c r="FU154" s="180"/>
      <c r="FV154" s="180"/>
      <c r="FW154" s="180"/>
      <c r="FX154" s="180"/>
      <c r="FY154" s="180"/>
      <c r="FZ154" s="214"/>
      <c r="GA154" s="215"/>
      <c r="GB154" s="179"/>
      <c r="GC154" s="181"/>
      <c r="GD154" s="191"/>
      <c r="GE154" s="194"/>
      <c r="GF154" s="195"/>
      <c r="GG154" s="197"/>
      <c r="GH154" s="154"/>
      <c r="GI154" s="154"/>
      <c r="GJ154" s="154"/>
      <c r="GK154" s="154"/>
      <c r="GL154" s="154"/>
    </row>
    <row r="155" spans="141:194" ht="48" customHeight="1" thickBot="1" x14ac:dyDescent="0.3">
      <c r="EK155" s="166"/>
      <c r="EL155" s="150" t="s">
        <v>192</v>
      </c>
      <c r="EM155" s="915">
        <f>$EV$39</f>
        <v>600</v>
      </c>
      <c r="EN155" s="916"/>
      <c r="EO155" s="179"/>
      <c r="EP155" s="180"/>
      <c r="EQ155" s="180"/>
      <c r="ER155" s="180"/>
      <c r="ES155" s="180"/>
      <c r="ET155" s="181"/>
      <c r="EU155" s="214"/>
      <c r="EV155" s="215"/>
      <c r="EW155" s="245"/>
      <c r="EX155" s="246"/>
      <c r="EY155" s="191"/>
      <c r="EZ155" s="421"/>
      <c r="FA155" s="422"/>
      <c r="FB155" s="197"/>
      <c r="FC155" s="154"/>
      <c r="FD155" s="154"/>
      <c r="FE155" s="154"/>
      <c r="FF155" s="154"/>
      <c r="FG155" s="154"/>
    </row>
    <row r="156" spans="141:194" ht="48" customHeight="1" thickBot="1" x14ac:dyDescent="0.3">
      <c r="FM156" s="231" t="s">
        <v>568</v>
      </c>
      <c r="FN156" s="232"/>
      <c r="FO156" s="233"/>
      <c r="FP156" s="164"/>
      <c r="FQ156" s="292" t="s">
        <v>40</v>
      </c>
      <c r="FR156" s="168"/>
      <c r="FS156" s="148"/>
      <c r="FT156" s="15"/>
      <c r="FU156" s="15"/>
      <c r="FV156" s="15"/>
      <c r="FW156" s="15"/>
      <c r="FX156" s="15"/>
      <c r="FY156" s="15"/>
      <c r="FZ156" s="169" t="s">
        <v>42</v>
      </c>
      <c r="GA156" s="170"/>
      <c r="GB156" s="171" t="s">
        <v>43</v>
      </c>
      <c r="GC156" s="172"/>
      <c r="GD156" s="203" t="s">
        <v>44</v>
      </c>
      <c r="GE156" s="204"/>
      <c r="GF156" s="204"/>
      <c r="GG156" s="205"/>
      <c r="GH156" s="152" t="s">
        <v>46</v>
      </c>
      <c r="GI156" s="152"/>
      <c r="GJ156" s="152"/>
      <c r="GK156" s="152"/>
    </row>
    <row r="157" spans="141:194" ht="48" customHeight="1" thickBot="1" x14ac:dyDescent="0.3">
      <c r="EK157" s="164"/>
      <c r="EL157" s="292" t="s">
        <v>40</v>
      </c>
      <c r="EM157" s="168"/>
      <c r="EN157" s="148"/>
      <c r="EO157" s="149" t="s">
        <v>253</v>
      </c>
      <c r="EP157" s="417">
        <f>$EU$90</f>
        <v>0.20166666666666669</v>
      </c>
      <c r="EQ157" s="418"/>
      <c r="ER157" s="15"/>
      <c r="ES157" s="15"/>
      <c r="ET157" s="15"/>
      <c r="EU157" s="169" t="s">
        <v>42</v>
      </c>
      <c r="EV157" s="170"/>
      <c r="EW157" s="171" t="s">
        <v>43</v>
      </c>
      <c r="EX157" s="172"/>
      <c r="EY157" s="203" t="s">
        <v>44</v>
      </c>
      <c r="EZ157" s="204"/>
      <c r="FA157" s="204"/>
      <c r="FB157" s="205"/>
      <c r="FC157" s="152" t="s">
        <v>46</v>
      </c>
      <c r="FD157" s="152"/>
      <c r="FE157" s="152"/>
      <c r="FF157" s="152"/>
      <c r="FG157" s="152"/>
      <c r="FM157" s="234"/>
      <c r="FN157" s="235"/>
      <c r="FO157" s="236"/>
      <c r="FP157" s="165"/>
      <c r="FQ157" s="250"/>
      <c r="FR157" s="177"/>
      <c r="FS157" s="177"/>
      <c r="FT157" s="177"/>
      <c r="FU157" s="177"/>
      <c r="FV157" s="177"/>
      <c r="FW157" s="177"/>
      <c r="FX157" s="177"/>
      <c r="FY157" s="177"/>
      <c r="FZ157" s="212"/>
      <c r="GA157" s="213"/>
      <c r="GB157" s="923" t="s">
        <v>116</v>
      </c>
      <c r="GC157" s="590"/>
      <c r="GD157" s="190"/>
      <c r="GE157" s="419" t="s">
        <v>567</v>
      </c>
      <c r="GF157" s="420"/>
      <c r="GG157" s="196"/>
      <c r="GH157" s="282"/>
      <c r="GI157" s="283"/>
      <c r="GJ157" s="283"/>
      <c r="GK157" s="284"/>
    </row>
    <row r="158" spans="141:194" ht="48" customHeight="1" thickBot="1" x14ac:dyDescent="0.3">
      <c r="EK158" s="165"/>
      <c r="EL158" s="149" t="s">
        <v>545</v>
      </c>
      <c r="EM158" s="228">
        <f>$EU$130</f>
        <v>727.51322751322755</v>
      </c>
      <c r="EN158" s="228"/>
      <c r="EO158" s="250" t="s">
        <v>555</v>
      </c>
      <c r="EP158" s="177"/>
      <c r="EQ158" s="177"/>
      <c r="ER158" s="177"/>
      <c r="ES158" s="177"/>
      <c r="ET158" s="178"/>
      <c r="EU158" s="212">
        <f>EP157*EM158*EM159</f>
        <v>11.737213403880073</v>
      </c>
      <c r="EV158" s="213"/>
      <c r="EW158" s="243" t="s">
        <v>546</v>
      </c>
      <c r="EX158" s="244"/>
      <c r="EY158" s="190"/>
      <c r="EZ158" s="419" t="s">
        <v>550</v>
      </c>
      <c r="FA158" s="420"/>
      <c r="FB158" s="196"/>
      <c r="FC158" s="153"/>
      <c r="FD158" s="153"/>
      <c r="FE158" s="153"/>
      <c r="FF158" s="153"/>
      <c r="FG158" s="153"/>
      <c r="FM158" s="237"/>
      <c r="FN158" s="238"/>
      <c r="FO158" s="239"/>
      <c r="FP158" s="166"/>
      <c r="FQ158" s="179"/>
      <c r="FR158" s="180"/>
      <c r="FS158" s="180"/>
      <c r="FT158" s="180"/>
      <c r="FU158" s="180"/>
      <c r="FV158" s="180"/>
      <c r="FW158" s="180"/>
      <c r="FX158" s="180"/>
      <c r="FY158" s="180"/>
      <c r="FZ158" s="214"/>
      <c r="GA158" s="215"/>
      <c r="GB158" s="591"/>
      <c r="GC158" s="592"/>
      <c r="GD158" s="191"/>
      <c r="GE158" s="421"/>
      <c r="GF158" s="422"/>
      <c r="GG158" s="197"/>
      <c r="GH158" s="209"/>
      <c r="GI158" s="210"/>
      <c r="GJ158" s="210"/>
      <c r="GK158" s="211"/>
    </row>
    <row r="159" spans="141:194" ht="48" customHeight="1" thickBot="1" x14ac:dyDescent="0.3">
      <c r="EK159" s="166"/>
      <c r="EL159" s="150" t="s">
        <v>208</v>
      </c>
      <c r="EM159" s="905">
        <f>$EX$61</f>
        <v>0.08</v>
      </c>
      <c r="EN159" s="906"/>
      <c r="EO159" s="179"/>
      <c r="EP159" s="180"/>
      <c r="EQ159" s="180"/>
      <c r="ER159" s="180"/>
      <c r="ES159" s="180"/>
      <c r="ET159" s="181"/>
      <c r="EU159" s="214"/>
      <c r="EV159" s="215"/>
      <c r="EW159" s="245"/>
      <c r="EX159" s="246"/>
      <c r="EY159" s="191"/>
      <c r="EZ159" s="421"/>
      <c r="FA159" s="422"/>
      <c r="FB159" s="197"/>
      <c r="FC159" s="154"/>
      <c r="FD159" s="154"/>
      <c r="FE159" s="154"/>
      <c r="FF159" s="154"/>
      <c r="FG159" s="154"/>
    </row>
    <row r="161" spans="141:162" ht="48" customHeight="1" thickBot="1" x14ac:dyDescent="0.3">
      <c r="EK161" s="164"/>
      <c r="EL161" s="292" t="s">
        <v>40</v>
      </c>
      <c r="EM161" s="168"/>
      <c r="EN161" s="148"/>
      <c r="EO161" s="15"/>
      <c r="EP161" s="15"/>
      <c r="EQ161" s="15"/>
      <c r="ER161" s="15"/>
      <c r="ES161" s="15"/>
      <c r="ET161" s="15"/>
      <c r="EU161" s="169" t="s">
        <v>42</v>
      </c>
      <c r="EV161" s="170"/>
      <c r="EW161" s="171" t="s">
        <v>43</v>
      </c>
      <c r="EX161" s="172"/>
      <c r="EY161" s="203" t="s">
        <v>44</v>
      </c>
      <c r="EZ161" s="204"/>
      <c r="FA161" s="204"/>
      <c r="FB161" s="204"/>
      <c r="FC161" s="205"/>
      <c r="FD161" s="152" t="s">
        <v>46</v>
      </c>
      <c r="FE161" s="152"/>
      <c r="FF161" s="152"/>
    </row>
    <row r="162" spans="141:162" ht="48" customHeight="1" x14ac:dyDescent="0.25">
      <c r="EK162" s="165"/>
      <c r="EL162" s="149" t="s">
        <v>565</v>
      </c>
      <c r="EM162" s="917">
        <f>$EU$154</f>
        <v>0.57299999999999995</v>
      </c>
      <c r="EN162" s="917"/>
      <c r="EO162" s="250"/>
      <c r="EP162" s="177"/>
      <c r="EQ162" s="177"/>
      <c r="ER162" s="177"/>
      <c r="ES162" s="177"/>
      <c r="ET162" s="178"/>
      <c r="EU162" s="212">
        <f>EM163/EM162</f>
        <v>20.483793025968716</v>
      </c>
      <c r="EV162" s="213"/>
      <c r="EW162" s="923" t="s">
        <v>116</v>
      </c>
      <c r="EX162" s="590"/>
      <c r="EY162" s="190"/>
      <c r="EZ162" s="419" t="s">
        <v>566</v>
      </c>
      <c r="FA162" s="936"/>
      <c r="FB162" s="420"/>
      <c r="FC162" s="196"/>
      <c r="FD162" s="153"/>
      <c r="FE162" s="153"/>
      <c r="FF162" s="153"/>
    </row>
    <row r="163" spans="141:162" ht="48" customHeight="1" thickBot="1" x14ac:dyDescent="0.3">
      <c r="EK163" s="166"/>
      <c r="EL163" s="150" t="s">
        <v>564</v>
      </c>
      <c r="EM163" s="935">
        <f>$EU$158</f>
        <v>11.737213403880073</v>
      </c>
      <c r="EN163" s="935"/>
      <c r="EO163" s="179"/>
      <c r="EP163" s="180"/>
      <c r="EQ163" s="180"/>
      <c r="ER163" s="180"/>
      <c r="ES163" s="180"/>
      <c r="ET163" s="181"/>
      <c r="EU163" s="214"/>
      <c r="EV163" s="215"/>
      <c r="EW163" s="591"/>
      <c r="EX163" s="592"/>
      <c r="EY163" s="191"/>
      <c r="EZ163" s="421"/>
      <c r="FA163" s="937"/>
      <c r="FB163" s="422"/>
      <c r="FC163" s="197"/>
      <c r="FD163" s="154"/>
      <c r="FE163" s="154"/>
      <c r="FF163" s="154"/>
    </row>
  </sheetData>
  <mergeCells count="2937">
    <mergeCell ref="AY24:BA26"/>
    <mergeCell ref="FM152:FO154"/>
    <mergeCell ref="FM156:FO158"/>
    <mergeCell ref="FC162:FC163"/>
    <mergeCell ref="EM163:EN163"/>
    <mergeCell ref="EM162:EN162"/>
    <mergeCell ref="EO162:ET163"/>
    <mergeCell ref="FC157:FG157"/>
    <mergeCell ref="FC158:FG159"/>
    <mergeCell ref="FC153:FG153"/>
    <mergeCell ref="FC154:FG155"/>
    <mergeCell ref="FD162:FF163"/>
    <mergeCell ref="FD161:FF161"/>
    <mergeCell ref="EZ162:FB163"/>
    <mergeCell ref="EY161:FC161"/>
    <mergeCell ref="FP156:FP158"/>
    <mergeCell ref="FQ156:FR156"/>
    <mergeCell ref="FZ156:GA156"/>
    <mergeCell ref="GB156:GC156"/>
    <mergeCell ref="GD156:GG156"/>
    <mergeCell ref="FQ157:FY158"/>
    <mergeCell ref="FZ157:GA158"/>
    <mergeCell ref="GD157:GD158"/>
    <mergeCell ref="GE157:GF158"/>
    <mergeCell ref="GG157:GG158"/>
    <mergeCell ref="GH156:GK156"/>
    <mergeCell ref="GH157:GK158"/>
    <mergeCell ref="GB157:GC158"/>
    <mergeCell ref="FH125:FH127"/>
    <mergeCell ref="FH121:FH123"/>
    <mergeCell ref="FI121:FM123"/>
    <mergeCell ref="FC149:FF149"/>
    <mergeCell ref="FC150:FF151"/>
    <mergeCell ref="FC145:FF145"/>
    <mergeCell ref="FC146:FF147"/>
    <mergeCell ref="FC141:FE141"/>
    <mergeCell ref="FC142:FE143"/>
    <mergeCell ref="EK161:EK163"/>
    <mergeCell ref="EL161:EM161"/>
    <mergeCell ref="EU161:EV161"/>
    <mergeCell ref="EU162:EV163"/>
    <mergeCell ref="EK125:EK127"/>
    <mergeCell ref="EL125:EM125"/>
    <mergeCell ref="EU125:EV125"/>
    <mergeCell ref="EW125:EX125"/>
    <mergeCell ref="EY125:FB125"/>
    <mergeCell ref="EU126:EV127"/>
    <mergeCell ref="EW126:EX127"/>
    <mergeCell ref="EY126:EY127"/>
    <mergeCell ref="EZ126:FA127"/>
    <mergeCell ref="FB126:FB127"/>
    <mergeCell ref="EM127:EN127"/>
    <mergeCell ref="EM126:EN126"/>
    <mergeCell ref="EP125:EQ125"/>
    <mergeCell ref="EO126:ET127"/>
    <mergeCell ref="FC125:FF125"/>
    <mergeCell ref="FC126:FF127"/>
    <mergeCell ref="EY149:FB149"/>
    <mergeCell ref="EU150:EV151"/>
    <mergeCell ref="EW150:EX151"/>
    <mergeCell ref="EY150:EY151"/>
    <mergeCell ref="EZ150:FA151"/>
    <mergeCell ref="FB150:FB151"/>
    <mergeCell ref="EK141:EK143"/>
    <mergeCell ref="EL141:EM141"/>
    <mergeCell ref="EY141:FB141"/>
    <mergeCell ref="EU142:EV143"/>
    <mergeCell ref="EW142:EX143"/>
    <mergeCell ref="EY142:EY143"/>
    <mergeCell ref="EZ142:FA143"/>
    <mergeCell ref="FB142:FB143"/>
    <mergeCell ref="EM139:EN139"/>
    <mergeCell ref="EO138:ET139"/>
    <mergeCell ref="FC138:FE139"/>
    <mergeCell ref="FC129:FE129"/>
    <mergeCell ref="FC130:FE131"/>
    <mergeCell ref="EM150:EN150"/>
    <mergeCell ref="EM151:EN151"/>
    <mergeCell ref="EP149:EQ149"/>
    <mergeCell ref="EO150:ET151"/>
    <mergeCell ref="EM158:EN158"/>
    <mergeCell ref="EM159:EN159"/>
    <mergeCell ref="EO158:ET159"/>
    <mergeCell ref="EO154:ET155"/>
    <mergeCell ref="EM143:EN143"/>
    <mergeCell ref="EY137:FB137"/>
    <mergeCell ref="EU138:EV139"/>
    <mergeCell ref="EW138:EX139"/>
    <mergeCell ref="EY138:EY139"/>
    <mergeCell ref="EZ138:FA139"/>
    <mergeCell ref="FB138:FB139"/>
    <mergeCell ref="EK153:EK155"/>
    <mergeCell ref="EL153:EM153"/>
    <mergeCell ref="EY153:FB153"/>
    <mergeCell ref="EU154:EV155"/>
    <mergeCell ref="EW154:EX155"/>
    <mergeCell ref="EY154:EY155"/>
    <mergeCell ref="EZ154:FA155"/>
    <mergeCell ref="FB154:FB155"/>
    <mergeCell ref="EK157:EK159"/>
    <mergeCell ref="EL157:EM157"/>
    <mergeCell ref="EY157:FB157"/>
    <mergeCell ref="EU158:EV159"/>
    <mergeCell ref="EW158:EX159"/>
    <mergeCell ref="EY158:EY159"/>
    <mergeCell ref="EZ158:FA159"/>
    <mergeCell ref="FB158:FB159"/>
    <mergeCell ref="FC137:FE137"/>
    <mergeCell ref="EO146:ET147"/>
    <mergeCell ref="EM147:EN147"/>
    <mergeCell ref="FC133:FF133"/>
    <mergeCell ref="FC134:FF135"/>
    <mergeCell ref="FI125:FM127"/>
    <mergeCell ref="EK109:EK111"/>
    <mergeCell ref="EV109:EW109"/>
    <mergeCell ref="EX109:EY109"/>
    <mergeCell ref="EZ109:FC109"/>
    <mergeCell ref="EM110:EU111"/>
    <mergeCell ref="EV110:EW111"/>
    <mergeCell ref="EX110:EY111"/>
    <mergeCell ref="EZ110:EZ111"/>
    <mergeCell ref="FA110:FB111"/>
    <mergeCell ref="FC110:FC111"/>
    <mergeCell ref="EL134:ET135"/>
    <mergeCell ref="EO114:ET115"/>
    <mergeCell ref="EM131:EN131"/>
    <mergeCell ref="EM130:EN130"/>
    <mergeCell ref="EM123:EN123"/>
    <mergeCell ref="EP121:EQ121"/>
    <mergeCell ref="EO130:ET131"/>
    <mergeCell ref="EO122:ET123"/>
    <mergeCell ref="FC121:FF121"/>
    <mergeCell ref="FC122:FF123"/>
    <mergeCell ref="FC113:FE113"/>
    <mergeCell ref="FC114:FE115"/>
    <mergeCell ref="EM138:EN138"/>
    <mergeCell ref="EM146:EN146"/>
    <mergeCell ref="EM142:EN142"/>
    <mergeCell ref="EO142:ET143"/>
    <mergeCell ref="EK145:EK147"/>
    <mergeCell ref="EL145:EM145"/>
    <mergeCell ref="EU145:EV145"/>
    <mergeCell ref="EW145:EX145"/>
    <mergeCell ref="EY145:FB145"/>
    <mergeCell ref="EW146:EX147"/>
    <mergeCell ref="EY146:EY147"/>
    <mergeCell ref="EZ146:FA147"/>
    <mergeCell ref="FB146:FB147"/>
    <mergeCell ref="EK121:EK123"/>
    <mergeCell ref="EL121:EM121"/>
    <mergeCell ref="EU121:EV121"/>
    <mergeCell ref="EW121:EX121"/>
    <mergeCell ref="EY121:FB121"/>
    <mergeCell ref="EU122:EV123"/>
    <mergeCell ref="EW122:EX123"/>
    <mergeCell ref="EY122:EY123"/>
    <mergeCell ref="EZ122:FA123"/>
    <mergeCell ref="FB122:FB123"/>
    <mergeCell ref="EK113:EK115"/>
    <mergeCell ref="EL113:EM113"/>
    <mergeCell ref="EU113:EV113"/>
    <mergeCell ref="EW113:EX113"/>
    <mergeCell ref="EY113:FB113"/>
    <mergeCell ref="EU114:EV115"/>
    <mergeCell ref="EW114:EX115"/>
    <mergeCell ref="EY114:EY115"/>
    <mergeCell ref="EZ114:FA115"/>
    <mergeCell ref="FB114:FB115"/>
    <mergeCell ref="EK129:EK131"/>
    <mergeCell ref="EL129:EM129"/>
    <mergeCell ref="EU129:EV129"/>
    <mergeCell ref="EW129:EX129"/>
    <mergeCell ref="EY129:FB129"/>
    <mergeCell ref="EU130:EV131"/>
    <mergeCell ref="EW130:EX131"/>
    <mergeCell ref="EY130:EY131"/>
    <mergeCell ref="EZ130:FA131"/>
    <mergeCell ref="FB130:FB131"/>
    <mergeCell ref="EM122:EN122"/>
    <mergeCell ref="EK133:EK135"/>
    <mergeCell ref="EL133:EM133"/>
    <mergeCell ref="EU133:EV133"/>
    <mergeCell ref="EW133:EX133"/>
    <mergeCell ref="EY133:FB133"/>
    <mergeCell ref="EU134:EV135"/>
    <mergeCell ref="EW134:EX135"/>
    <mergeCell ref="EY134:EY135"/>
    <mergeCell ref="EZ134:FA135"/>
    <mergeCell ref="FB134:FB135"/>
    <mergeCell ref="EQ133:ER133"/>
    <mergeCell ref="EO133:EP133"/>
    <mergeCell ref="EM154:EN154"/>
    <mergeCell ref="EM155:EN155"/>
    <mergeCell ref="EM115:EN115"/>
    <mergeCell ref="EK105:EK107"/>
    <mergeCell ref="EM105:EN105"/>
    <mergeCell ref="EQ105:ER105"/>
    <mergeCell ref="EV105:EW105"/>
    <mergeCell ref="EX105:EZ105"/>
    <mergeCell ref="FA105:FD105"/>
    <mergeCell ref="EM106:EU107"/>
    <mergeCell ref="EV106:EW107"/>
    <mergeCell ref="EX106:EZ107"/>
    <mergeCell ref="FA106:FA107"/>
    <mergeCell ref="FB106:FC107"/>
    <mergeCell ref="FD106:FD107"/>
    <mergeCell ref="LF80:LI80"/>
    <mergeCell ref="EY117:EZ117"/>
    <mergeCell ref="FA117:FB117"/>
    <mergeCell ref="FC117:FF117"/>
    <mergeCell ref="EP118:EX119"/>
    <mergeCell ref="EY118:EZ119"/>
    <mergeCell ref="FA118:FB119"/>
    <mergeCell ref="FC118:FC119"/>
    <mergeCell ref="FD118:FE119"/>
    <mergeCell ref="FF118:FF119"/>
    <mergeCell ref="EM114:EN114"/>
    <mergeCell ref="EM78:EN78"/>
    <mergeCell ref="EO78:ET79"/>
    <mergeCell ref="EM79:EN79"/>
    <mergeCell ref="EK117:EM119"/>
    <mergeCell ref="CY40:CY42"/>
    <mergeCell ref="DA40:DB40"/>
    <mergeCell ref="DE40:DF40"/>
    <mergeCell ref="DJ40:DK40"/>
    <mergeCell ref="DL40:DN40"/>
    <mergeCell ref="DO40:DR40"/>
    <mergeCell ref="DA41:DI42"/>
    <mergeCell ref="DJ41:DK42"/>
    <mergeCell ref="DL41:DN42"/>
    <mergeCell ref="DO41:DO42"/>
    <mergeCell ref="DP41:DQ42"/>
    <mergeCell ref="DR41:DR42"/>
    <mergeCell ref="LF81:LI82"/>
    <mergeCell ref="KZ80:LD80"/>
    <mergeCell ref="KZ81:LD82"/>
    <mergeCell ref="EP157:EQ157"/>
    <mergeCell ref="EU146:EV147"/>
    <mergeCell ref="EM98:EN98"/>
    <mergeCell ref="FX90:FY90"/>
    <mergeCell ref="FZ89:GE90"/>
    <mergeCell ref="EM90:EN90"/>
    <mergeCell ref="EM91:EN91"/>
    <mergeCell ref="EP89:EQ89"/>
    <mergeCell ref="EK89:EK91"/>
    <mergeCell ref="EL89:EM89"/>
    <mergeCell ref="EU89:EV89"/>
    <mergeCell ref="EW89:EX89"/>
    <mergeCell ref="EY89:FB89"/>
    <mergeCell ref="EU90:EV91"/>
    <mergeCell ref="EW90:EX91"/>
    <mergeCell ref="EY90:EY91"/>
    <mergeCell ref="EZ90:FA91"/>
    <mergeCell ref="FB90:FB91"/>
    <mergeCell ref="EO90:ET91"/>
    <mergeCell ref="EN117:EN119"/>
    <mergeCell ref="EO117:EO119"/>
    <mergeCell ref="EP117:EQ117"/>
    <mergeCell ref="EK85:EK87"/>
    <mergeCell ref="EL85:EM85"/>
    <mergeCell ref="EU85:EV85"/>
    <mergeCell ref="EW85:EX85"/>
    <mergeCell ref="EY85:FB85"/>
    <mergeCell ref="EU86:EV87"/>
    <mergeCell ref="EW86:EX87"/>
    <mergeCell ref="EY86:EY87"/>
    <mergeCell ref="EZ86:FA87"/>
    <mergeCell ref="FB86:FB87"/>
    <mergeCell ref="EP81:EQ81"/>
    <mergeCell ref="EM82:EN82"/>
    <mergeCell ref="EO82:ET83"/>
    <mergeCell ref="EM83:EN83"/>
    <mergeCell ref="EM86:EN86"/>
    <mergeCell ref="EO86:ET87"/>
    <mergeCell ref="GN92:GR92"/>
    <mergeCell ref="GN93:GR94"/>
    <mergeCell ref="FW92:FX92"/>
    <mergeCell ref="FX93:FY93"/>
    <mergeCell ref="GF92:GG92"/>
    <mergeCell ref="GH92:GI92"/>
    <mergeCell ref="GJ92:GM92"/>
    <mergeCell ref="FV93:FV94"/>
    <mergeCell ref="GF93:GG94"/>
    <mergeCell ref="GH93:GI94"/>
    <mergeCell ref="GJ93:GJ94"/>
    <mergeCell ref="GK93:GL94"/>
    <mergeCell ref="GM93:GM94"/>
    <mergeCell ref="FX94:FY94"/>
    <mergeCell ref="FZ93:GE94"/>
    <mergeCell ref="EK81:EK83"/>
    <mergeCell ref="EL81:EM81"/>
    <mergeCell ref="EU81:EV81"/>
    <mergeCell ref="EW81:EX81"/>
    <mergeCell ref="EY81:FB81"/>
    <mergeCell ref="FC81:FG81"/>
    <mergeCell ref="EU82:EV83"/>
    <mergeCell ref="EW82:EX83"/>
    <mergeCell ref="EY82:EY83"/>
    <mergeCell ref="EZ82:FA83"/>
    <mergeCell ref="FB82:FB83"/>
    <mergeCell ref="FC82:FG83"/>
    <mergeCell ref="FC85:FG85"/>
    <mergeCell ref="FV85:FV86"/>
    <mergeCell ref="FW85:GE86"/>
    <mergeCell ref="GF85:GG86"/>
    <mergeCell ref="GH85:GI86"/>
    <mergeCell ref="GJ85:GJ86"/>
    <mergeCell ref="GK85:GL86"/>
    <mergeCell ref="GM85:GM86"/>
    <mergeCell ref="GN84:GQ84"/>
    <mergeCell ref="GN85:GQ86"/>
    <mergeCell ref="FW88:FX88"/>
    <mergeCell ref="GF88:GG88"/>
    <mergeCell ref="GH88:GI88"/>
    <mergeCell ref="GJ88:GM88"/>
    <mergeCell ref="GF89:GG90"/>
    <mergeCell ref="GH89:GI90"/>
    <mergeCell ref="GJ89:GJ90"/>
    <mergeCell ref="GK89:GL90"/>
    <mergeCell ref="GM89:GM90"/>
    <mergeCell ref="FV89:FV90"/>
    <mergeCell ref="FX89:FY89"/>
    <mergeCell ref="FX80:FY80"/>
    <mergeCell ref="GB80:GC80"/>
    <mergeCell ref="GG80:GH80"/>
    <mergeCell ref="GI80:GJ80"/>
    <mergeCell ref="GK80:GN80"/>
    <mergeCell ref="FX81:GF82"/>
    <mergeCell ref="GG81:GH82"/>
    <mergeCell ref="GI81:GJ82"/>
    <mergeCell ref="GK81:GK82"/>
    <mergeCell ref="GL81:GM82"/>
    <mergeCell ref="GN81:GN82"/>
    <mergeCell ref="FW81:FW82"/>
    <mergeCell ref="FW84:FX84"/>
    <mergeCell ref="GA84:GB84"/>
    <mergeCell ref="GF84:GG84"/>
    <mergeCell ref="GH84:GI84"/>
    <mergeCell ref="GJ84:GM84"/>
    <mergeCell ref="EK93:EK95"/>
    <mergeCell ref="EL93:EM93"/>
    <mergeCell ref="EU93:EV93"/>
    <mergeCell ref="EW93:EX93"/>
    <mergeCell ref="EY93:FB93"/>
    <mergeCell ref="FC89:FE89"/>
    <mergeCell ref="EU94:EV95"/>
    <mergeCell ref="EW94:EX95"/>
    <mergeCell ref="EY94:EY95"/>
    <mergeCell ref="EZ94:FA95"/>
    <mergeCell ref="FB94:FB95"/>
    <mergeCell ref="FC90:FE91"/>
    <mergeCell ref="FC93:FF93"/>
    <mergeCell ref="FC94:FF95"/>
    <mergeCell ref="EM95:EN95"/>
    <mergeCell ref="EM102:EN102"/>
    <mergeCell ref="FC86:FG87"/>
    <mergeCell ref="EM87:EN87"/>
    <mergeCell ref="EO94:ET95"/>
    <mergeCell ref="EO102:ET103"/>
    <mergeCell ref="EM103:EN103"/>
    <mergeCell ref="EM99:EN99"/>
    <mergeCell ref="EO98:ET99"/>
    <mergeCell ref="KP72:KR72"/>
    <mergeCell ref="KT72:KY72"/>
    <mergeCell ref="LA72:LE72"/>
    <mergeCell ref="LG72:LJ72"/>
    <mergeCell ref="LL72:LN72"/>
    <mergeCell ref="KP73:KR74"/>
    <mergeCell ref="KT73:KY74"/>
    <mergeCell ref="LA73:LE74"/>
    <mergeCell ref="LG73:LJ74"/>
    <mergeCell ref="LL73:LN74"/>
    <mergeCell ref="FC101:FE101"/>
    <mergeCell ref="KS80:KX80"/>
    <mergeCell ref="GH152:GL152"/>
    <mergeCell ref="GN88:GQ88"/>
    <mergeCell ref="LK80:LM80"/>
    <mergeCell ref="FC102:FE103"/>
    <mergeCell ref="KS81:KX82"/>
    <mergeCell ref="GH153:GL154"/>
    <mergeCell ref="GN89:GQ90"/>
    <mergeCell ref="LK81:LM82"/>
    <mergeCell ref="EL64:EL66"/>
    <mergeCell ref="EM64:EN64"/>
    <mergeCell ref="EV64:EW64"/>
    <mergeCell ref="EX64:EY64"/>
    <mergeCell ref="EZ64:FC64"/>
    <mergeCell ref="EM65:EU66"/>
    <mergeCell ref="EV65:EW66"/>
    <mergeCell ref="EX65:EY66"/>
    <mergeCell ref="EZ65:EZ66"/>
    <mergeCell ref="FA65:FB66"/>
    <mergeCell ref="FC65:FC66"/>
    <mergeCell ref="EK60:EM62"/>
    <mergeCell ref="EN60:EN62"/>
    <mergeCell ref="EO60:EP60"/>
    <mergeCell ref="EX60:EY60"/>
    <mergeCell ref="EZ60:FA60"/>
    <mergeCell ref="FB60:FE60"/>
    <mergeCell ref="EO61:EW62"/>
    <mergeCell ref="EX61:EY62"/>
    <mergeCell ref="EZ61:FA62"/>
    <mergeCell ref="FB61:FB62"/>
    <mergeCell ref="FC61:FD62"/>
    <mergeCell ref="FE61:FE62"/>
    <mergeCell ref="EP68:EQ68"/>
    <mergeCell ref="EP72:EQ72"/>
    <mergeCell ref="ES72:ET72"/>
    <mergeCell ref="EM73:EN73"/>
    <mergeCell ref="EM75:EN75"/>
    <mergeCell ref="EO73:ET75"/>
    <mergeCell ref="FC72:FG72"/>
    <mergeCell ref="FC73:FG75"/>
    <mergeCell ref="EK72:EK75"/>
    <mergeCell ref="KG44:KH44"/>
    <mergeCell ref="KG45:KH45"/>
    <mergeCell ref="KG50:KH50"/>
    <mergeCell ref="JS52:JU52"/>
    <mergeCell ref="JV52:KA52"/>
    <mergeCell ref="KG52:KH52"/>
    <mergeCell ref="KB47:KC47"/>
    <mergeCell ref="KD47:KE47"/>
    <mergeCell ref="KG49:KH49"/>
    <mergeCell ref="JS48:KA48"/>
    <mergeCell ref="KB48:KC48"/>
    <mergeCell ref="KD48:KE48"/>
    <mergeCell ref="KG51:KH51"/>
    <mergeCell ref="JS49:KA49"/>
    <mergeCell ref="KB49:KC49"/>
    <mergeCell ref="KD49:KE49"/>
    <mergeCell ref="EM74:EN74"/>
    <mergeCell ref="LB40:LC40"/>
    <mergeCell ref="JS50:KA50"/>
    <mergeCell ref="KB50:KC50"/>
    <mergeCell ref="KD50:KE50"/>
    <mergeCell ref="LB41:LC41"/>
    <mergeCell ref="JS51:KA51"/>
    <mergeCell ref="KB51:KC51"/>
    <mergeCell ref="KD51:KE51"/>
    <mergeCell ref="LB42:LC42"/>
    <mergeCell ref="JR39:JR52"/>
    <mergeCell ref="JS39:KA40"/>
    <mergeCell ref="KB39:KC40"/>
    <mergeCell ref="KD39:KE40"/>
    <mergeCell ref="KF39:KI40"/>
    <mergeCell ref="JS41:KA41"/>
    <mergeCell ref="KB41:KC41"/>
    <mergeCell ref="KD41:KE41"/>
    <mergeCell ref="KG41:KH41"/>
    <mergeCell ref="JS42:KA42"/>
    <mergeCell ref="KB42:KC42"/>
    <mergeCell ref="KD42:KE42"/>
    <mergeCell ref="KG42:KH42"/>
    <mergeCell ref="JS43:KA43"/>
    <mergeCell ref="KB43:KC43"/>
    <mergeCell ref="KD43:KE43"/>
    <mergeCell ref="KG43:KH43"/>
    <mergeCell ref="JS44:KA44"/>
    <mergeCell ref="KB44:KC44"/>
    <mergeCell ref="KD44:KE44"/>
    <mergeCell ref="KG46:KH46"/>
    <mergeCell ref="JS45:KA45"/>
    <mergeCell ref="KB45:KC45"/>
    <mergeCell ref="KL46:KX53"/>
    <mergeCell ref="KL45:KV45"/>
    <mergeCell ref="KW45:KX45"/>
    <mergeCell ref="KX56:KY56"/>
    <mergeCell ref="LK49:LR49"/>
    <mergeCell ref="LS49:LT49"/>
    <mergeCell ref="LK50:LT62"/>
    <mergeCell ref="KN56:KW56"/>
    <mergeCell ref="KN57:KY67"/>
    <mergeCell ref="KD45:KE45"/>
    <mergeCell ref="KG47:KH47"/>
    <mergeCell ref="JS46:KA46"/>
    <mergeCell ref="KB46:KC46"/>
    <mergeCell ref="KD46:KE46"/>
    <mergeCell ref="KG48:KH48"/>
    <mergeCell ref="JS47:KA47"/>
    <mergeCell ref="FA45:FB45"/>
    <mergeCell ref="FA46:FB46"/>
    <mergeCell ref="FA49:FB49"/>
    <mergeCell ref="KB52:KC52"/>
    <mergeCell ref="KD52:KE52"/>
    <mergeCell ref="EX49:EY49"/>
    <mergeCell ref="FA40:FB40"/>
    <mergeCell ref="EL37:EL50"/>
    <mergeCell ref="EM37:EU38"/>
    <mergeCell ref="EV37:EW38"/>
    <mergeCell ref="EX37:EY38"/>
    <mergeCell ref="EZ37:FC38"/>
    <mergeCell ref="EM39:EU39"/>
    <mergeCell ref="EV39:EW39"/>
    <mergeCell ref="EX39:EY39"/>
    <mergeCell ref="FA39:FB39"/>
    <mergeCell ref="EM50:EU50"/>
    <mergeCell ref="EV40:EW40"/>
    <mergeCell ref="EX40:EY40"/>
    <mergeCell ref="FA50:FB50"/>
    <mergeCell ref="EM41:EU41"/>
    <mergeCell ref="EV41:EW41"/>
    <mergeCell ref="EX41:EY41"/>
    <mergeCell ref="FA41:FB41"/>
    <mergeCell ref="EM43:EU43"/>
    <mergeCell ref="EV42:EW42"/>
    <mergeCell ref="FA47:FB47"/>
    <mergeCell ref="EM42:EU42"/>
    <mergeCell ref="EV43:EW43"/>
    <mergeCell ref="EX42:EY42"/>
    <mergeCell ref="FA42:FB42"/>
    <mergeCell ref="EM49:EU49"/>
    <mergeCell ref="EV44:EW44"/>
    <mergeCell ref="FA48:FB48"/>
    <mergeCell ref="EV50:EW50"/>
    <mergeCell ref="EX50:EY50"/>
    <mergeCell ref="EM47:EU47"/>
    <mergeCell ref="EX44:EY44"/>
    <mergeCell ref="FA43:FB43"/>
    <mergeCell ref="EM45:EU45"/>
    <mergeCell ref="EV45:EW45"/>
    <mergeCell ref="EX45:EY45"/>
    <mergeCell ref="FN104:FW112"/>
    <mergeCell ref="GU68:HF78"/>
    <mergeCell ref="FY104:GI111"/>
    <mergeCell ref="HJ71:HV78"/>
    <mergeCell ref="FV103:FW103"/>
    <mergeCell ref="GH103:GI103"/>
    <mergeCell ref="HU70:HV70"/>
    <mergeCell ref="HE67:HF67"/>
    <mergeCell ref="FY103:GG103"/>
    <mergeCell ref="FN103:FU103"/>
    <mergeCell ref="GU67:HD67"/>
    <mergeCell ref="HJ70:HT70"/>
    <mergeCell ref="FA44:FB44"/>
    <mergeCell ref="EM46:EU46"/>
    <mergeCell ref="EV46:EW46"/>
    <mergeCell ref="FX39:FY39"/>
    <mergeCell ref="FZ39:GA39"/>
    <mergeCell ref="FO39:FW39"/>
    <mergeCell ref="EV47:EW47"/>
    <mergeCell ref="EX47:EY47"/>
    <mergeCell ref="EM48:EU48"/>
    <mergeCell ref="EV48:EW48"/>
    <mergeCell ref="EX48:EY48"/>
    <mergeCell ref="DH73:DI73"/>
    <mergeCell ref="DK75:DL76"/>
    <mergeCell ref="DM75:DM76"/>
    <mergeCell ref="DH82:DI82"/>
    <mergeCell ref="DJ82:DM82"/>
    <mergeCell ref="CU83:CU84"/>
    <mergeCell ref="DF83:DG84"/>
    <mergeCell ref="DH83:DI84"/>
    <mergeCell ref="DH78:DI78"/>
    <mergeCell ref="DJ78:DM78"/>
    <mergeCell ref="CU79:CU80"/>
    <mergeCell ref="DF79:DG80"/>
    <mergeCell ref="DH79:DI80"/>
    <mergeCell ref="DJ79:DJ80"/>
    <mergeCell ref="DK79:DL80"/>
    <mergeCell ref="DM79:DM80"/>
    <mergeCell ref="DJ83:DJ84"/>
    <mergeCell ref="DK83:DL84"/>
    <mergeCell ref="DM83:DM84"/>
    <mergeCell ref="CV83:DE84"/>
    <mergeCell ref="HV82:HW82"/>
    <mergeCell ref="HK82:HU82"/>
    <mergeCell ref="HK83:HW93"/>
    <mergeCell ref="HF82:HG82"/>
    <mergeCell ref="GX82:HE82"/>
    <mergeCell ref="GX83:HG94"/>
    <mergeCell ref="EW72:EX72"/>
    <mergeCell ref="EY72:FB72"/>
    <mergeCell ref="EU73:EV74"/>
    <mergeCell ref="EW73:EX74"/>
    <mergeCell ref="EY73:EY74"/>
    <mergeCell ref="EZ73:FA74"/>
    <mergeCell ref="FB73:FB74"/>
    <mergeCell ref="CU74:CU76"/>
    <mergeCell ref="DN74:DP74"/>
    <mergeCell ref="EW101:EX101"/>
    <mergeCell ref="DJ73:DK73"/>
    <mergeCell ref="DL73:DM73"/>
    <mergeCell ref="DH75:DI76"/>
    <mergeCell ref="CT72:CU72"/>
    <mergeCell ref="CV72:CW72"/>
    <mergeCell ref="CX72:CY72"/>
    <mergeCell ref="CZ72:DA72"/>
    <mergeCell ref="DF75:DG76"/>
    <mergeCell ref="CV74:CW74"/>
    <mergeCell ref="DF74:DG74"/>
    <mergeCell ref="DH74:DI74"/>
    <mergeCell ref="DJ74:DM74"/>
    <mergeCell ref="DJ75:DJ76"/>
    <mergeCell ref="DN75:DP76"/>
    <mergeCell ref="DN72:DO72"/>
    <mergeCell ref="DG19:DI19"/>
    <mergeCell ref="DA20:DC20"/>
    <mergeCell ref="DD20:DF20"/>
    <mergeCell ref="DG20:DI20"/>
    <mergeCell ref="DG24:DI24"/>
    <mergeCell ref="DG27:DI27"/>
    <mergeCell ref="DA28:DC28"/>
    <mergeCell ref="DD28:DF28"/>
    <mergeCell ref="DG28:DI28"/>
    <mergeCell ref="DA25:DC25"/>
    <mergeCell ref="DD25:DF25"/>
    <mergeCell ref="DG25:DI25"/>
    <mergeCell ref="CV23:CX23"/>
    <mergeCell ref="DG26:DI26"/>
    <mergeCell ref="DA23:DC23"/>
    <mergeCell ref="DD23:DF23"/>
    <mergeCell ref="DG23:DI23"/>
    <mergeCell ref="DA24:DC24"/>
    <mergeCell ref="DD24:DF24"/>
    <mergeCell ref="CV24:CX24"/>
    <mergeCell ref="DA22:DC22"/>
    <mergeCell ref="CY44:CY46"/>
    <mergeCell ref="DA44:DB44"/>
    <mergeCell ref="DJ44:DK44"/>
    <mergeCell ref="DL44:DM44"/>
    <mergeCell ref="DN44:DQ44"/>
    <mergeCell ref="DA45:DI46"/>
    <mergeCell ref="DJ45:DK46"/>
    <mergeCell ref="DL45:DM46"/>
    <mergeCell ref="DO18:DQ18"/>
    <mergeCell ref="DR18:DT18"/>
    <mergeCell ref="DL19:DN19"/>
    <mergeCell ref="DO19:DQ19"/>
    <mergeCell ref="DR19:DT19"/>
    <mergeCell ref="DA33:DC33"/>
    <mergeCell ref="DD33:DF33"/>
    <mergeCell ref="DG33:DI33"/>
    <mergeCell ref="DA34:DC34"/>
    <mergeCell ref="DD34:DF34"/>
    <mergeCell ref="DG34:DI34"/>
    <mergeCell ref="DA31:DC31"/>
    <mergeCell ref="DD31:DF31"/>
    <mergeCell ref="DG31:DI31"/>
    <mergeCell ref="DA32:DC32"/>
    <mergeCell ref="DD32:DF32"/>
    <mergeCell ref="DG32:DI32"/>
    <mergeCell ref="DA29:DC29"/>
    <mergeCell ref="DD29:DF29"/>
    <mergeCell ref="DG29:DI29"/>
    <mergeCell ref="DA30:DC30"/>
    <mergeCell ref="DD30:DF30"/>
    <mergeCell ref="DG30:DI30"/>
    <mergeCell ref="DA27:DC27"/>
    <mergeCell ref="CP34:CR34"/>
    <mergeCell ref="CS34:CU34"/>
    <mergeCell ref="CV34:CX34"/>
    <mergeCell ref="CP31:CR31"/>
    <mergeCell ref="CS31:CU31"/>
    <mergeCell ref="CV31:CX31"/>
    <mergeCell ref="CP32:CR32"/>
    <mergeCell ref="CS32:CU32"/>
    <mergeCell ref="CV32:CX32"/>
    <mergeCell ref="CP29:CR29"/>
    <mergeCell ref="CS29:CU29"/>
    <mergeCell ref="CV29:CX29"/>
    <mergeCell ref="CP30:CR30"/>
    <mergeCell ref="CS30:CU30"/>
    <mergeCell ref="CV30:CX30"/>
    <mergeCell ref="DJ17:DK34"/>
    <mergeCell ref="DD27:DF27"/>
    <mergeCell ref="DD26:DF26"/>
    <mergeCell ref="DA26:DC26"/>
    <mergeCell ref="DD21:DF21"/>
    <mergeCell ref="DG21:DI21"/>
    <mergeCell ref="DD22:DF22"/>
    <mergeCell ref="DG22:DI22"/>
    <mergeCell ref="DA19:DC19"/>
    <mergeCell ref="DD19:DF19"/>
    <mergeCell ref="CE33:CG33"/>
    <mergeCell ref="CH33:CJ33"/>
    <mergeCell ref="CK33:CM33"/>
    <mergeCell ref="CE25:CG25"/>
    <mergeCell ref="CH25:CJ25"/>
    <mergeCell ref="CK25:CM25"/>
    <mergeCell ref="CE26:CG26"/>
    <mergeCell ref="CH26:CJ26"/>
    <mergeCell ref="CK26:CM26"/>
    <mergeCell ref="CE23:CG23"/>
    <mergeCell ref="CH23:CJ23"/>
    <mergeCell ref="CK23:CM23"/>
    <mergeCell ref="CE24:CG24"/>
    <mergeCell ref="CH24:CJ24"/>
    <mergeCell ref="CK24:CM24"/>
    <mergeCell ref="CE21:CG21"/>
    <mergeCell ref="CP33:CR33"/>
    <mergeCell ref="CS33:CU33"/>
    <mergeCell ref="CV33:CX33"/>
    <mergeCell ref="CP25:CR25"/>
    <mergeCell ref="CS25:CU25"/>
    <mergeCell ref="CH21:CJ21"/>
    <mergeCell ref="CK21:CM21"/>
    <mergeCell ref="CP24:CR24"/>
    <mergeCell ref="CH22:CJ22"/>
    <mergeCell ref="CS24:CU24"/>
    <mergeCell ref="CH34:CJ34"/>
    <mergeCell ref="CK34:CM34"/>
    <mergeCell ref="CE31:CG31"/>
    <mergeCell ref="CH31:CJ31"/>
    <mergeCell ref="CK31:CM31"/>
    <mergeCell ref="CE32:CG32"/>
    <mergeCell ref="CH32:CJ32"/>
    <mergeCell ref="CK32:CM32"/>
    <mergeCell ref="CE29:CG29"/>
    <mergeCell ref="CH29:CJ29"/>
    <mergeCell ref="CK29:CM29"/>
    <mergeCell ref="CE30:CG30"/>
    <mergeCell ref="CH30:CJ30"/>
    <mergeCell ref="CK30:CM30"/>
    <mergeCell ref="CE27:CG27"/>
    <mergeCell ref="CH27:CJ27"/>
    <mergeCell ref="CK27:CM27"/>
    <mergeCell ref="CE28:CG28"/>
    <mergeCell ref="CH28:CJ28"/>
    <mergeCell ref="CK28:CM28"/>
    <mergeCell ref="CK22:CM22"/>
    <mergeCell ref="CP21:CR21"/>
    <mergeCell ref="CP27:CR27"/>
    <mergeCell ref="CS27:CU27"/>
    <mergeCell ref="CP28:CR28"/>
    <mergeCell ref="CS28:CU28"/>
    <mergeCell ref="CE19:CG19"/>
    <mergeCell ref="CH19:CJ19"/>
    <mergeCell ref="CK19:CM19"/>
    <mergeCell ref="CE20:CG20"/>
    <mergeCell ref="CH20:CJ20"/>
    <mergeCell ref="CK20:CM20"/>
    <mergeCell ref="CE13:DZ13"/>
    <mergeCell ref="CE17:CG17"/>
    <mergeCell ref="CH17:CJ17"/>
    <mergeCell ref="CK17:CM17"/>
    <mergeCell ref="CE18:CG18"/>
    <mergeCell ref="CH18:CJ18"/>
    <mergeCell ref="CK18:CM18"/>
    <mergeCell ref="CP17:CR17"/>
    <mergeCell ref="CS17:CU17"/>
    <mergeCell ref="CV17:CX17"/>
    <mergeCell ref="CE14:CG16"/>
    <mergeCell ref="CH14:CJ16"/>
    <mergeCell ref="CK14:CM16"/>
    <mergeCell ref="DD17:DF17"/>
    <mergeCell ref="DG17:DI17"/>
    <mergeCell ref="DD18:DF18"/>
    <mergeCell ref="DG18:DI18"/>
    <mergeCell ref="DG14:DI16"/>
    <mergeCell ref="DL14:DN16"/>
    <mergeCell ref="CV19:CX19"/>
    <mergeCell ref="DO14:DQ16"/>
    <mergeCell ref="CN14:CO16"/>
    <mergeCell ref="CN17:CO34"/>
    <mergeCell ref="CY14:CZ16"/>
    <mergeCell ref="CY17:CZ34"/>
    <mergeCell ref="DJ14:DK16"/>
    <mergeCell ref="DU14:DV16"/>
    <mergeCell ref="DU17:DV34"/>
    <mergeCell ref="DW14:EB20"/>
    <mergeCell ref="DR14:DT16"/>
    <mergeCell ref="CP18:CR18"/>
    <mergeCell ref="CS18:CU18"/>
    <mergeCell ref="CV18:CX18"/>
    <mergeCell ref="DL17:DN17"/>
    <mergeCell ref="DO17:DQ17"/>
    <mergeCell ref="DR17:DT17"/>
    <mergeCell ref="DL18:DN18"/>
    <mergeCell ref="CV25:CX25"/>
    <mergeCell ref="CP26:CR26"/>
    <mergeCell ref="CS26:CU26"/>
    <mergeCell ref="CV26:CX26"/>
    <mergeCell ref="CP23:CR23"/>
    <mergeCell ref="CS23:CU23"/>
    <mergeCell ref="CS21:CU21"/>
    <mergeCell ref="CV21:CX21"/>
    <mergeCell ref="CP22:CR22"/>
    <mergeCell ref="CS22:CU22"/>
    <mergeCell ref="CV22:CX22"/>
    <mergeCell ref="CP19:CR19"/>
    <mergeCell ref="CS19:CU19"/>
    <mergeCell ref="CP20:CR20"/>
    <mergeCell ref="CS20:CU20"/>
    <mergeCell ref="CV27:CX27"/>
    <mergeCell ref="CV28:CX28"/>
    <mergeCell ref="CV20:CX20"/>
    <mergeCell ref="DA17:DC17"/>
    <mergeCell ref="DA18:DC18"/>
    <mergeCell ref="DA21:DC21"/>
    <mergeCell ref="FI3:FJ3"/>
    <mergeCell ref="EK3:FH3"/>
    <mergeCell ref="EW34:EX34"/>
    <mergeCell ref="EY34:EZ34"/>
    <mergeCell ref="FA34:FB34"/>
    <mergeCell ref="FC34:FD34"/>
    <mergeCell ref="FE34:FF34"/>
    <mergeCell ref="FG34:FH34"/>
    <mergeCell ref="FC33:FD33"/>
    <mergeCell ref="FE33:FF33"/>
    <mergeCell ref="FG33:FH33"/>
    <mergeCell ref="FI33:FJ33"/>
    <mergeCell ref="EK34:EL34"/>
    <mergeCell ref="EM34:EN34"/>
    <mergeCell ref="EO34:EP34"/>
    <mergeCell ref="EQ34:ER34"/>
    <mergeCell ref="ES34:ET34"/>
    <mergeCell ref="EU34:EV34"/>
    <mergeCell ref="FI32:FJ32"/>
    <mergeCell ref="EK33:EL33"/>
    <mergeCell ref="EM33:EN33"/>
    <mergeCell ref="EO33:EP33"/>
    <mergeCell ref="EQ33:ER33"/>
    <mergeCell ref="ES33:ET33"/>
    <mergeCell ref="EU33:EV33"/>
    <mergeCell ref="EW33:EX33"/>
    <mergeCell ref="EY33:EZ33"/>
    <mergeCell ref="FA33:FB33"/>
    <mergeCell ref="EW32:EX32"/>
    <mergeCell ref="EY32:EZ32"/>
    <mergeCell ref="FA32:FB32"/>
    <mergeCell ref="FC32:FD32"/>
    <mergeCell ref="FE32:FF32"/>
    <mergeCell ref="FG32:FH32"/>
    <mergeCell ref="FC31:FD31"/>
    <mergeCell ref="FE31:FF31"/>
    <mergeCell ref="FG31:FH31"/>
    <mergeCell ref="FI31:FJ31"/>
    <mergeCell ref="EK32:EL32"/>
    <mergeCell ref="EM32:EN32"/>
    <mergeCell ref="EO32:EP32"/>
    <mergeCell ref="EQ32:ER32"/>
    <mergeCell ref="ES32:ET32"/>
    <mergeCell ref="EU32:EV32"/>
    <mergeCell ref="FI30:FJ30"/>
    <mergeCell ref="EK31:EL31"/>
    <mergeCell ref="EM31:EN31"/>
    <mergeCell ref="EO31:EP31"/>
    <mergeCell ref="EQ31:ER31"/>
    <mergeCell ref="ES31:ET31"/>
    <mergeCell ref="EU31:EV31"/>
    <mergeCell ref="EW31:EX31"/>
    <mergeCell ref="EY31:EZ31"/>
    <mergeCell ref="FA31:FB31"/>
    <mergeCell ref="EW30:EX30"/>
    <mergeCell ref="EY30:EZ30"/>
    <mergeCell ref="FA30:FB30"/>
    <mergeCell ref="FC30:FD30"/>
    <mergeCell ref="FE30:FF30"/>
    <mergeCell ref="FG30:FH30"/>
    <mergeCell ref="FC29:FD29"/>
    <mergeCell ref="FE29:FF29"/>
    <mergeCell ref="FG29:FH29"/>
    <mergeCell ref="FI29:FJ29"/>
    <mergeCell ref="EK30:EL30"/>
    <mergeCell ref="EM30:EN30"/>
    <mergeCell ref="EO30:EP30"/>
    <mergeCell ref="EQ30:ER30"/>
    <mergeCell ref="ES30:ET30"/>
    <mergeCell ref="EU30:EV30"/>
    <mergeCell ref="FI28:FJ28"/>
    <mergeCell ref="EK29:EL29"/>
    <mergeCell ref="EM29:EN29"/>
    <mergeCell ref="EO29:EP29"/>
    <mergeCell ref="EQ29:ER29"/>
    <mergeCell ref="ES29:ET29"/>
    <mergeCell ref="EU29:EV29"/>
    <mergeCell ref="EW29:EX29"/>
    <mergeCell ref="EY29:EZ29"/>
    <mergeCell ref="FA29:FB29"/>
    <mergeCell ref="EW28:EX28"/>
    <mergeCell ref="EY28:EZ28"/>
    <mergeCell ref="FA28:FB28"/>
    <mergeCell ref="FC28:FD28"/>
    <mergeCell ref="FE28:FF28"/>
    <mergeCell ref="FG28:FH28"/>
    <mergeCell ref="FC27:FD27"/>
    <mergeCell ref="FE27:FF27"/>
    <mergeCell ref="FG27:FH27"/>
    <mergeCell ref="FI27:FJ27"/>
    <mergeCell ref="EK28:EL28"/>
    <mergeCell ref="EM28:EN28"/>
    <mergeCell ref="EO28:EP28"/>
    <mergeCell ref="EQ28:ER28"/>
    <mergeCell ref="ES28:ET28"/>
    <mergeCell ref="EU28:EV28"/>
    <mergeCell ref="FI26:FJ26"/>
    <mergeCell ref="EK27:EL27"/>
    <mergeCell ref="EM27:EN27"/>
    <mergeCell ref="EO27:EP27"/>
    <mergeCell ref="EQ27:ER27"/>
    <mergeCell ref="ES27:ET27"/>
    <mergeCell ref="EU27:EV27"/>
    <mergeCell ref="EW27:EX27"/>
    <mergeCell ref="EY27:EZ27"/>
    <mergeCell ref="FA27:FB27"/>
    <mergeCell ref="EW26:EX26"/>
    <mergeCell ref="EY26:EZ26"/>
    <mergeCell ref="FA26:FB26"/>
    <mergeCell ref="FC26:FD26"/>
    <mergeCell ref="FE26:FF26"/>
    <mergeCell ref="FG26:FH26"/>
    <mergeCell ref="FC25:FD25"/>
    <mergeCell ref="FE25:FF25"/>
    <mergeCell ref="FG25:FH25"/>
    <mergeCell ref="FI25:FJ25"/>
    <mergeCell ref="EK26:EL26"/>
    <mergeCell ref="EM26:EN26"/>
    <mergeCell ref="EO26:EP26"/>
    <mergeCell ref="EQ26:ER26"/>
    <mergeCell ref="ES26:ET26"/>
    <mergeCell ref="EU26:EV26"/>
    <mergeCell ref="FI24:FJ24"/>
    <mergeCell ref="EK25:EL25"/>
    <mergeCell ref="EM25:EN25"/>
    <mergeCell ref="EO25:EP25"/>
    <mergeCell ref="EQ25:ER25"/>
    <mergeCell ref="ES25:ET25"/>
    <mergeCell ref="EU25:EV25"/>
    <mergeCell ref="EW25:EX25"/>
    <mergeCell ref="EY25:EZ25"/>
    <mergeCell ref="FA25:FB25"/>
    <mergeCell ref="EW24:EX24"/>
    <mergeCell ref="EY24:EZ24"/>
    <mergeCell ref="FA24:FB24"/>
    <mergeCell ref="FC24:FD24"/>
    <mergeCell ref="FE24:FF24"/>
    <mergeCell ref="FG24:FH24"/>
    <mergeCell ref="FC23:FD23"/>
    <mergeCell ref="FE23:FF23"/>
    <mergeCell ref="FG23:FH23"/>
    <mergeCell ref="FI23:FJ23"/>
    <mergeCell ref="EK24:EL24"/>
    <mergeCell ref="EM24:EN24"/>
    <mergeCell ref="EO24:EP24"/>
    <mergeCell ref="EQ24:ER24"/>
    <mergeCell ref="ES24:ET24"/>
    <mergeCell ref="EU24:EV24"/>
    <mergeCell ref="FI22:FJ22"/>
    <mergeCell ref="EK23:EL23"/>
    <mergeCell ref="EM23:EN23"/>
    <mergeCell ref="EO23:EP23"/>
    <mergeCell ref="EQ23:ER23"/>
    <mergeCell ref="ES23:ET23"/>
    <mergeCell ref="EU23:EV23"/>
    <mergeCell ref="EW23:EX23"/>
    <mergeCell ref="EY23:EZ23"/>
    <mergeCell ref="FA23:FB23"/>
    <mergeCell ref="EW22:EX22"/>
    <mergeCell ref="EY22:EZ22"/>
    <mergeCell ref="FA22:FB22"/>
    <mergeCell ref="FC22:FD22"/>
    <mergeCell ref="FE22:FF22"/>
    <mergeCell ref="FG22:FH22"/>
    <mergeCell ref="FC21:FD21"/>
    <mergeCell ref="FE21:FF21"/>
    <mergeCell ref="FG21:FH21"/>
    <mergeCell ref="FI21:FJ21"/>
    <mergeCell ref="EK22:EL22"/>
    <mergeCell ref="EM22:EN22"/>
    <mergeCell ref="EO22:EP22"/>
    <mergeCell ref="EQ22:ER22"/>
    <mergeCell ref="ES22:ET22"/>
    <mergeCell ref="EU22:EV22"/>
    <mergeCell ref="FI20:FJ20"/>
    <mergeCell ref="EK21:EL21"/>
    <mergeCell ref="EM21:EN21"/>
    <mergeCell ref="EO21:EP21"/>
    <mergeCell ref="EQ21:ER21"/>
    <mergeCell ref="ES21:ET21"/>
    <mergeCell ref="EU21:EV21"/>
    <mergeCell ref="EW21:EX21"/>
    <mergeCell ref="EY21:EZ21"/>
    <mergeCell ref="FA21:FB21"/>
    <mergeCell ref="EW20:EX20"/>
    <mergeCell ref="EY20:EZ20"/>
    <mergeCell ref="FA20:FB20"/>
    <mergeCell ref="FC20:FD20"/>
    <mergeCell ref="FE20:FF20"/>
    <mergeCell ref="FG20:FH20"/>
    <mergeCell ref="FC19:FD19"/>
    <mergeCell ref="FE19:FF19"/>
    <mergeCell ref="FG19:FH19"/>
    <mergeCell ref="FI19:FJ19"/>
    <mergeCell ref="EK20:EL20"/>
    <mergeCell ref="EM20:EN20"/>
    <mergeCell ref="EO20:EP20"/>
    <mergeCell ref="EQ20:ER20"/>
    <mergeCell ref="ES20:ET20"/>
    <mergeCell ref="EU20:EV20"/>
    <mergeCell ref="FI18:FJ18"/>
    <mergeCell ref="EK19:EL19"/>
    <mergeCell ref="EM19:EN19"/>
    <mergeCell ref="EO19:EP19"/>
    <mergeCell ref="EQ19:ER19"/>
    <mergeCell ref="ES19:ET19"/>
    <mergeCell ref="EU19:EV19"/>
    <mergeCell ref="EW19:EX19"/>
    <mergeCell ref="EY19:EZ19"/>
    <mergeCell ref="FA19:FB19"/>
    <mergeCell ref="EW18:EX18"/>
    <mergeCell ref="EY18:EZ18"/>
    <mergeCell ref="FA18:FB18"/>
    <mergeCell ref="FC18:FD18"/>
    <mergeCell ref="FE18:FF18"/>
    <mergeCell ref="FG18:FH18"/>
    <mergeCell ref="FC17:FD17"/>
    <mergeCell ref="FE17:FF17"/>
    <mergeCell ref="FG17:FH17"/>
    <mergeCell ref="FI17:FJ17"/>
    <mergeCell ref="EK18:EL18"/>
    <mergeCell ref="EM18:EN18"/>
    <mergeCell ref="EO18:EP18"/>
    <mergeCell ref="EQ18:ER18"/>
    <mergeCell ref="ES18:ET18"/>
    <mergeCell ref="EU18:EV18"/>
    <mergeCell ref="FI16:FJ16"/>
    <mergeCell ref="EK17:EL17"/>
    <mergeCell ref="EM17:EN17"/>
    <mergeCell ref="EO17:EP17"/>
    <mergeCell ref="EQ17:ER17"/>
    <mergeCell ref="ES17:ET17"/>
    <mergeCell ref="EU17:EV17"/>
    <mergeCell ref="EW17:EX17"/>
    <mergeCell ref="EY17:EZ17"/>
    <mergeCell ref="FA17:FB17"/>
    <mergeCell ref="EW16:EX16"/>
    <mergeCell ref="EY16:EZ16"/>
    <mergeCell ref="FA16:FB16"/>
    <mergeCell ref="FC16:FD16"/>
    <mergeCell ref="FE16:FF16"/>
    <mergeCell ref="FG16:FH16"/>
    <mergeCell ref="FC15:FD15"/>
    <mergeCell ref="FE15:FF15"/>
    <mergeCell ref="FG15:FH15"/>
    <mergeCell ref="FI15:FJ15"/>
    <mergeCell ref="EK16:EL16"/>
    <mergeCell ref="EM16:EN16"/>
    <mergeCell ref="EO16:EP16"/>
    <mergeCell ref="EQ16:ER16"/>
    <mergeCell ref="ES16:ET16"/>
    <mergeCell ref="EU16:EV16"/>
    <mergeCell ref="FI14:FJ14"/>
    <mergeCell ref="EK15:EL15"/>
    <mergeCell ref="EM15:EN15"/>
    <mergeCell ref="EO15:EP15"/>
    <mergeCell ref="EQ15:ER15"/>
    <mergeCell ref="ES15:ET15"/>
    <mergeCell ref="EU15:EV15"/>
    <mergeCell ref="EW15:EX15"/>
    <mergeCell ref="EY15:EZ15"/>
    <mergeCell ref="FA15:FB15"/>
    <mergeCell ref="EW14:EX14"/>
    <mergeCell ref="EY14:EZ14"/>
    <mergeCell ref="FA14:FB14"/>
    <mergeCell ref="FC14:FD14"/>
    <mergeCell ref="FE14:FF14"/>
    <mergeCell ref="FG14:FH14"/>
    <mergeCell ref="FC13:FD13"/>
    <mergeCell ref="FE13:FF13"/>
    <mergeCell ref="FG13:FH13"/>
    <mergeCell ref="FI13:FJ13"/>
    <mergeCell ref="EK14:EL14"/>
    <mergeCell ref="EM14:EN14"/>
    <mergeCell ref="EO14:EP14"/>
    <mergeCell ref="EQ14:ER14"/>
    <mergeCell ref="ES14:ET14"/>
    <mergeCell ref="EU14:EV14"/>
    <mergeCell ref="FI12:FJ12"/>
    <mergeCell ref="EK13:EL13"/>
    <mergeCell ref="EM13:EN13"/>
    <mergeCell ref="EO13:EP13"/>
    <mergeCell ref="EQ13:ER13"/>
    <mergeCell ref="ES13:ET13"/>
    <mergeCell ref="EU13:EV13"/>
    <mergeCell ref="EW13:EX13"/>
    <mergeCell ref="EY13:EZ13"/>
    <mergeCell ref="FA13:FB13"/>
    <mergeCell ref="EW12:EX12"/>
    <mergeCell ref="EY12:EZ12"/>
    <mergeCell ref="FA12:FB12"/>
    <mergeCell ref="FC12:FD12"/>
    <mergeCell ref="FE12:FF12"/>
    <mergeCell ref="FG12:FH12"/>
    <mergeCell ref="FC11:FD11"/>
    <mergeCell ref="FE11:FF11"/>
    <mergeCell ref="FG11:FH11"/>
    <mergeCell ref="FI11:FJ11"/>
    <mergeCell ref="EK12:EL12"/>
    <mergeCell ref="EM12:EN12"/>
    <mergeCell ref="EO12:EP12"/>
    <mergeCell ref="EQ12:ER12"/>
    <mergeCell ref="ES12:ET12"/>
    <mergeCell ref="EU12:EV12"/>
    <mergeCell ref="FI10:FJ10"/>
    <mergeCell ref="EK11:EL11"/>
    <mergeCell ref="EM11:EN11"/>
    <mergeCell ref="EO11:EP11"/>
    <mergeCell ref="EQ11:ER11"/>
    <mergeCell ref="ES11:ET11"/>
    <mergeCell ref="EU11:EV11"/>
    <mergeCell ref="EW11:EX11"/>
    <mergeCell ref="EY11:EZ11"/>
    <mergeCell ref="FA11:FB11"/>
    <mergeCell ref="EW10:EX10"/>
    <mergeCell ref="EY10:EZ10"/>
    <mergeCell ref="FA10:FB10"/>
    <mergeCell ref="FC10:FD10"/>
    <mergeCell ref="FE10:FF10"/>
    <mergeCell ref="FG10:FH10"/>
    <mergeCell ref="FC9:FD9"/>
    <mergeCell ref="FE9:FF9"/>
    <mergeCell ref="FG9:FH9"/>
    <mergeCell ref="FI9:FJ9"/>
    <mergeCell ref="EK10:EL10"/>
    <mergeCell ref="EM10:EN10"/>
    <mergeCell ref="EO10:EP10"/>
    <mergeCell ref="EQ10:ER10"/>
    <mergeCell ref="ES10:ET10"/>
    <mergeCell ref="EU10:EV10"/>
    <mergeCell ref="FI8:FJ8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EW8:EX8"/>
    <mergeCell ref="EY8:EZ8"/>
    <mergeCell ref="FA8:FB8"/>
    <mergeCell ref="FC8:FD8"/>
    <mergeCell ref="FE8:FF8"/>
    <mergeCell ref="FG8:FH8"/>
    <mergeCell ref="FC7:FD7"/>
    <mergeCell ref="FE7:FF7"/>
    <mergeCell ref="FG7:FH7"/>
    <mergeCell ref="FI7:FJ7"/>
    <mergeCell ref="EK8:EL8"/>
    <mergeCell ref="EM8:EN8"/>
    <mergeCell ref="EO8:EP8"/>
    <mergeCell ref="EQ8:ER8"/>
    <mergeCell ref="ES8:ET8"/>
    <mergeCell ref="EU8:EV8"/>
    <mergeCell ref="FI6:FJ6"/>
    <mergeCell ref="EK7:EL7"/>
    <mergeCell ref="EM7:EN7"/>
    <mergeCell ref="EO7:EP7"/>
    <mergeCell ref="EQ7:ER7"/>
    <mergeCell ref="ES7:ET7"/>
    <mergeCell ref="EU7:EV7"/>
    <mergeCell ref="EW7:EX7"/>
    <mergeCell ref="EY7:EZ7"/>
    <mergeCell ref="FA7:FB7"/>
    <mergeCell ref="EW6:EX6"/>
    <mergeCell ref="EY6:EZ6"/>
    <mergeCell ref="FA6:FB6"/>
    <mergeCell ref="FC6:FD6"/>
    <mergeCell ref="FE6:FF6"/>
    <mergeCell ref="FG6:FH6"/>
    <mergeCell ref="EK6:EL6"/>
    <mergeCell ref="EM6:EN6"/>
    <mergeCell ref="EO6:EP6"/>
    <mergeCell ref="EQ6:ER6"/>
    <mergeCell ref="ES6:ET6"/>
    <mergeCell ref="EU6:EV6"/>
    <mergeCell ref="FC5:FD5"/>
    <mergeCell ref="FE5:FF5"/>
    <mergeCell ref="FG5:FH5"/>
    <mergeCell ref="FI5:FJ5"/>
    <mergeCell ref="EM5:EN5"/>
    <mergeCell ref="EO5:EP5"/>
    <mergeCell ref="EQ5:ER5"/>
    <mergeCell ref="ES5:ET5"/>
    <mergeCell ref="EU5:EV5"/>
    <mergeCell ref="EW5:EX5"/>
    <mergeCell ref="EY4:EZ4"/>
    <mergeCell ref="FA4:FB4"/>
    <mergeCell ref="FC4:FD4"/>
    <mergeCell ref="FE4:FF4"/>
    <mergeCell ref="FG4:FH4"/>
    <mergeCell ref="FI4:FJ4"/>
    <mergeCell ref="EQ4:ER4"/>
    <mergeCell ref="ES4:ET4"/>
    <mergeCell ref="EU4:EV4"/>
    <mergeCell ref="EW4:EX4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Q34:R34"/>
    <mergeCell ref="S34:T34"/>
    <mergeCell ref="U34:V34"/>
    <mergeCell ref="W34:X34"/>
    <mergeCell ref="Y34:Z34"/>
    <mergeCell ref="E6:F6"/>
    <mergeCell ref="E7:F7"/>
    <mergeCell ref="E8:F8"/>
    <mergeCell ref="E9:F9"/>
    <mergeCell ref="E10:F10"/>
    <mergeCell ref="Q33:R33"/>
    <mergeCell ref="S33:T33"/>
    <mergeCell ref="U33:V33"/>
    <mergeCell ref="W33:X33"/>
    <mergeCell ref="Y33:Z33"/>
    <mergeCell ref="G34:H34"/>
    <mergeCell ref="I34:J34"/>
    <mergeCell ref="K34:L34"/>
    <mergeCell ref="M34:N34"/>
    <mergeCell ref="O34:P34"/>
    <mergeCell ref="Q32:R32"/>
    <mergeCell ref="S32:T32"/>
    <mergeCell ref="U32:V32"/>
    <mergeCell ref="W32:X32"/>
    <mergeCell ref="Y32:Z32"/>
    <mergeCell ref="G33:H33"/>
    <mergeCell ref="I33:J33"/>
    <mergeCell ref="K33:L33"/>
    <mergeCell ref="M33:N33"/>
    <mergeCell ref="O33:P33"/>
    <mergeCell ref="Q31:R31"/>
    <mergeCell ref="S31:T31"/>
    <mergeCell ref="U31:V31"/>
    <mergeCell ref="W31:X31"/>
    <mergeCell ref="Y31:Z31"/>
    <mergeCell ref="G32:H32"/>
    <mergeCell ref="I32:J32"/>
    <mergeCell ref="K32:L32"/>
    <mergeCell ref="M32:N32"/>
    <mergeCell ref="O32:P32"/>
    <mergeCell ref="Q30:R30"/>
    <mergeCell ref="S30:T30"/>
    <mergeCell ref="U30:V30"/>
    <mergeCell ref="W30:X30"/>
    <mergeCell ref="Y30:Z30"/>
    <mergeCell ref="G31:H31"/>
    <mergeCell ref="I31:J31"/>
    <mergeCell ref="K31:L31"/>
    <mergeCell ref="M31:N31"/>
    <mergeCell ref="O31:P31"/>
    <mergeCell ref="Q29:R29"/>
    <mergeCell ref="S29:T29"/>
    <mergeCell ref="U29:V29"/>
    <mergeCell ref="W29:X29"/>
    <mergeCell ref="Y29:Z29"/>
    <mergeCell ref="G30:H30"/>
    <mergeCell ref="I30:J30"/>
    <mergeCell ref="K30:L30"/>
    <mergeCell ref="M30:N30"/>
    <mergeCell ref="O30:P30"/>
    <mergeCell ref="Q28:R28"/>
    <mergeCell ref="S28:T28"/>
    <mergeCell ref="U28:V28"/>
    <mergeCell ref="W28:X28"/>
    <mergeCell ref="Y28:Z28"/>
    <mergeCell ref="G29:H29"/>
    <mergeCell ref="I29:J29"/>
    <mergeCell ref="K29:L29"/>
    <mergeCell ref="M29:N29"/>
    <mergeCell ref="O29:P29"/>
    <mergeCell ref="Q27:R27"/>
    <mergeCell ref="S27:T27"/>
    <mergeCell ref="U27:V27"/>
    <mergeCell ref="W27:X27"/>
    <mergeCell ref="Y27:Z27"/>
    <mergeCell ref="G28:H28"/>
    <mergeCell ref="I28:J28"/>
    <mergeCell ref="K28:L28"/>
    <mergeCell ref="M28:N28"/>
    <mergeCell ref="O28:P28"/>
    <mergeCell ref="Q26:R26"/>
    <mergeCell ref="S26:T26"/>
    <mergeCell ref="U26:V26"/>
    <mergeCell ref="W26:X26"/>
    <mergeCell ref="Y26:Z26"/>
    <mergeCell ref="G27:H27"/>
    <mergeCell ref="I27:J27"/>
    <mergeCell ref="K27:L27"/>
    <mergeCell ref="M27:N27"/>
    <mergeCell ref="O27:P27"/>
    <mergeCell ref="Q25:R25"/>
    <mergeCell ref="S25:T25"/>
    <mergeCell ref="U25:V25"/>
    <mergeCell ref="W25:X25"/>
    <mergeCell ref="Y25:Z25"/>
    <mergeCell ref="G26:H26"/>
    <mergeCell ref="I26:J26"/>
    <mergeCell ref="K26:L26"/>
    <mergeCell ref="M26:N26"/>
    <mergeCell ref="O26:P26"/>
    <mergeCell ref="Q24:R24"/>
    <mergeCell ref="S24:T24"/>
    <mergeCell ref="U24:V24"/>
    <mergeCell ref="W24:X24"/>
    <mergeCell ref="Y24:Z24"/>
    <mergeCell ref="G25:H25"/>
    <mergeCell ref="I25:J25"/>
    <mergeCell ref="K25:L25"/>
    <mergeCell ref="M25:N25"/>
    <mergeCell ref="O25:P25"/>
    <mergeCell ref="Q23:R23"/>
    <mergeCell ref="S23:T23"/>
    <mergeCell ref="U23:V23"/>
    <mergeCell ref="W23:X23"/>
    <mergeCell ref="Y23:Z23"/>
    <mergeCell ref="G24:H24"/>
    <mergeCell ref="I24:J24"/>
    <mergeCell ref="K24:L24"/>
    <mergeCell ref="M24:N24"/>
    <mergeCell ref="O24:P24"/>
    <mergeCell ref="Q22:R22"/>
    <mergeCell ref="S22:T22"/>
    <mergeCell ref="U22:V22"/>
    <mergeCell ref="W22:X22"/>
    <mergeCell ref="Y22:Z22"/>
    <mergeCell ref="G23:H23"/>
    <mergeCell ref="I23:J23"/>
    <mergeCell ref="K23:L23"/>
    <mergeCell ref="M23:N23"/>
    <mergeCell ref="O23:P23"/>
    <mergeCell ref="Q21:R21"/>
    <mergeCell ref="S21:T21"/>
    <mergeCell ref="U21:V21"/>
    <mergeCell ref="W21:X21"/>
    <mergeCell ref="Y21:Z21"/>
    <mergeCell ref="G22:H22"/>
    <mergeCell ref="I22:J22"/>
    <mergeCell ref="K22:L22"/>
    <mergeCell ref="M22:N22"/>
    <mergeCell ref="O22:P22"/>
    <mergeCell ref="Q20:R20"/>
    <mergeCell ref="S20:T20"/>
    <mergeCell ref="U20:V20"/>
    <mergeCell ref="W20:X20"/>
    <mergeCell ref="Y20:Z20"/>
    <mergeCell ref="G21:H21"/>
    <mergeCell ref="I21:J21"/>
    <mergeCell ref="K21:L21"/>
    <mergeCell ref="M21:N21"/>
    <mergeCell ref="O21:P21"/>
    <mergeCell ref="Q19:R19"/>
    <mergeCell ref="S19:T19"/>
    <mergeCell ref="U19:V19"/>
    <mergeCell ref="W19:X19"/>
    <mergeCell ref="Y19:Z19"/>
    <mergeCell ref="G20:H20"/>
    <mergeCell ref="I20:J20"/>
    <mergeCell ref="K20:L20"/>
    <mergeCell ref="M20:N20"/>
    <mergeCell ref="O20:P20"/>
    <mergeCell ref="Q18:R18"/>
    <mergeCell ref="S18:T18"/>
    <mergeCell ref="U18:V18"/>
    <mergeCell ref="W18:X18"/>
    <mergeCell ref="Y18:Z18"/>
    <mergeCell ref="G19:H19"/>
    <mergeCell ref="I19:J19"/>
    <mergeCell ref="K19:L19"/>
    <mergeCell ref="M19:N19"/>
    <mergeCell ref="O19:P19"/>
    <mergeCell ref="Q17:R17"/>
    <mergeCell ref="S17:T17"/>
    <mergeCell ref="U17:V17"/>
    <mergeCell ref="W17:X17"/>
    <mergeCell ref="Y17:Z17"/>
    <mergeCell ref="G18:H18"/>
    <mergeCell ref="I18:J18"/>
    <mergeCell ref="K18:L18"/>
    <mergeCell ref="M18:N18"/>
    <mergeCell ref="O18:P18"/>
    <mergeCell ref="Q16:R16"/>
    <mergeCell ref="S16:T16"/>
    <mergeCell ref="U16:V16"/>
    <mergeCell ref="W16:X16"/>
    <mergeCell ref="Y16:Z16"/>
    <mergeCell ref="G17:H17"/>
    <mergeCell ref="I17:J17"/>
    <mergeCell ref="K17:L17"/>
    <mergeCell ref="M17:N17"/>
    <mergeCell ref="O17:P17"/>
    <mergeCell ref="Q15:R15"/>
    <mergeCell ref="S15:T15"/>
    <mergeCell ref="U15:V15"/>
    <mergeCell ref="W15:X15"/>
    <mergeCell ref="Y15:Z15"/>
    <mergeCell ref="G16:H16"/>
    <mergeCell ref="I16:J16"/>
    <mergeCell ref="K16:L16"/>
    <mergeCell ref="M16:N16"/>
    <mergeCell ref="O16:P16"/>
    <mergeCell ref="Q14:R14"/>
    <mergeCell ref="S14:T14"/>
    <mergeCell ref="U14:V14"/>
    <mergeCell ref="W14:X14"/>
    <mergeCell ref="Y14:Z14"/>
    <mergeCell ref="G15:H15"/>
    <mergeCell ref="I15:J15"/>
    <mergeCell ref="K15:L15"/>
    <mergeCell ref="M15:N15"/>
    <mergeCell ref="O15:P15"/>
    <mergeCell ref="Q13:R13"/>
    <mergeCell ref="S13:T13"/>
    <mergeCell ref="U13:V13"/>
    <mergeCell ref="W13:X13"/>
    <mergeCell ref="Y13:Z13"/>
    <mergeCell ref="G14:H14"/>
    <mergeCell ref="I14:J14"/>
    <mergeCell ref="K14:L14"/>
    <mergeCell ref="M14:N14"/>
    <mergeCell ref="O14:P14"/>
    <mergeCell ref="Q12:R12"/>
    <mergeCell ref="S12:T12"/>
    <mergeCell ref="U12:V12"/>
    <mergeCell ref="W12:X12"/>
    <mergeCell ref="Y12:Z12"/>
    <mergeCell ref="G13:H13"/>
    <mergeCell ref="I13:J13"/>
    <mergeCell ref="K13:L13"/>
    <mergeCell ref="M13:N13"/>
    <mergeCell ref="O13:P13"/>
    <mergeCell ref="Q11:R11"/>
    <mergeCell ref="S11:T11"/>
    <mergeCell ref="U11:V11"/>
    <mergeCell ref="W11:X11"/>
    <mergeCell ref="Y11:Z11"/>
    <mergeCell ref="G12:H12"/>
    <mergeCell ref="I12:J12"/>
    <mergeCell ref="K12:L12"/>
    <mergeCell ref="M12:N12"/>
    <mergeCell ref="O12:P12"/>
    <mergeCell ref="Q10:R10"/>
    <mergeCell ref="S10:T10"/>
    <mergeCell ref="U10:V10"/>
    <mergeCell ref="W10:X10"/>
    <mergeCell ref="Y10:Z10"/>
    <mergeCell ref="G11:H11"/>
    <mergeCell ref="I11:J11"/>
    <mergeCell ref="K11:L11"/>
    <mergeCell ref="M11:N11"/>
    <mergeCell ref="O11:P11"/>
    <mergeCell ref="Q9:R9"/>
    <mergeCell ref="S9:T9"/>
    <mergeCell ref="U9:V9"/>
    <mergeCell ref="W9:X9"/>
    <mergeCell ref="Y9:Z9"/>
    <mergeCell ref="G10:H10"/>
    <mergeCell ref="I10:J10"/>
    <mergeCell ref="K10:L10"/>
    <mergeCell ref="M10:N10"/>
    <mergeCell ref="O10:P10"/>
    <mergeCell ref="Q8:R8"/>
    <mergeCell ref="S8:T8"/>
    <mergeCell ref="U8:V8"/>
    <mergeCell ref="W8:X8"/>
    <mergeCell ref="Y8:Z8"/>
    <mergeCell ref="G9:H9"/>
    <mergeCell ref="I9:J9"/>
    <mergeCell ref="K9:L9"/>
    <mergeCell ref="M9:N9"/>
    <mergeCell ref="O9:P9"/>
    <mergeCell ref="Q7:R7"/>
    <mergeCell ref="S7:T7"/>
    <mergeCell ref="U7:V7"/>
    <mergeCell ref="W7:X7"/>
    <mergeCell ref="Y7:Z7"/>
    <mergeCell ref="G8:H8"/>
    <mergeCell ref="I8:J8"/>
    <mergeCell ref="K8:L8"/>
    <mergeCell ref="M8:N8"/>
    <mergeCell ref="O8:P8"/>
    <mergeCell ref="Q6:R6"/>
    <mergeCell ref="S6:T6"/>
    <mergeCell ref="U6:V6"/>
    <mergeCell ref="W6:X6"/>
    <mergeCell ref="Y6:Z6"/>
    <mergeCell ref="G7:H7"/>
    <mergeCell ref="I7:J7"/>
    <mergeCell ref="K7:L7"/>
    <mergeCell ref="M7:N7"/>
    <mergeCell ref="O7:P7"/>
    <mergeCell ref="E4:F4"/>
    <mergeCell ref="E5:F5"/>
    <mergeCell ref="G4:H4"/>
    <mergeCell ref="I4:J4"/>
    <mergeCell ref="K4:L4"/>
    <mergeCell ref="M4:N4"/>
    <mergeCell ref="O4:P4"/>
    <mergeCell ref="E3:X3"/>
    <mergeCell ref="Q5:R5"/>
    <mergeCell ref="S5:T5"/>
    <mergeCell ref="U5:V5"/>
    <mergeCell ref="W5:X5"/>
    <mergeCell ref="Y5:Z5"/>
    <mergeCell ref="G6:H6"/>
    <mergeCell ref="I6:J6"/>
    <mergeCell ref="K6:L6"/>
    <mergeCell ref="M6:N6"/>
    <mergeCell ref="O6:P6"/>
    <mergeCell ref="Q4:R4"/>
    <mergeCell ref="S4:T4"/>
    <mergeCell ref="U4:V4"/>
    <mergeCell ref="W4:X4"/>
    <mergeCell ref="Y4:Z4"/>
    <mergeCell ref="G5:H5"/>
    <mergeCell ref="I5:J5"/>
    <mergeCell ref="K5:L5"/>
    <mergeCell ref="M5:N5"/>
    <mergeCell ref="O5:P5"/>
    <mergeCell ref="Y3:Z3"/>
    <mergeCell ref="JS4:JT4"/>
    <mergeCell ref="JU4:JV4"/>
    <mergeCell ref="JW4:JX4"/>
    <mergeCell ref="JY4:JZ4"/>
    <mergeCell ref="KA4:KB4"/>
    <mergeCell ref="KC4:KD4"/>
    <mergeCell ref="KE4:KF4"/>
    <mergeCell ref="KG4:KH4"/>
    <mergeCell ref="KI4:KJ4"/>
    <mergeCell ref="KK4:KL4"/>
    <mergeCell ref="KM4:KN4"/>
    <mergeCell ref="KO4:KP4"/>
    <mergeCell ref="JS5:JT5"/>
    <mergeCell ref="JU5:JV5"/>
    <mergeCell ref="JW5:JX5"/>
    <mergeCell ref="JY5:JZ5"/>
    <mergeCell ref="KA5:KB5"/>
    <mergeCell ref="KC5:KD5"/>
    <mergeCell ref="KE5:KF5"/>
    <mergeCell ref="KG5:KH5"/>
    <mergeCell ref="KI5:KJ5"/>
    <mergeCell ref="KK5:KL5"/>
    <mergeCell ref="KM5:KN5"/>
    <mergeCell ref="KO5:KP5"/>
    <mergeCell ref="JS6:JT6"/>
    <mergeCell ref="JU6:JV6"/>
    <mergeCell ref="JW6:JX6"/>
    <mergeCell ref="JY6:JZ6"/>
    <mergeCell ref="KA6:KB6"/>
    <mergeCell ref="KC6:KD6"/>
    <mergeCell ref="KE6:KF6"/>
    <mergeCell ref="KG6:KH6"/>
    <mergeCell ref="KI6:KJ6"/>
    <mergeCell ref="KK6:KL6"/>
    <mergeCell ref="KM6:KN6"/>
    <mergeCell ref="KO6:KP6"/>
    <mergeCell ref="JS7:JT7"/>
    <mergeCell ref="JU7:JV7"/>
    <mergeCell ref="JW7:JX7"/>
    <mergeCell ref="JY7:JZ7"/>
    <mergeCell ref="KA7:KB7"/>
    <mergeCell ref="KC7:KD7"/>
    <mergeCell ref="KE7:KF7"/>
    <mergeCell ref="KG7:KH7"/>
    <mergeCell ref="KI7:KJ7"/>
    <mergeCell ref="KK7:KL7"/>
    <mergeCell ref="KM7:KN7"/>
    <mergeCell ref="KO7:KP7"/>
    <mergeCell ref="JS8:JT8"/>
    <mergeCell ref="JU8:JV8"/>
    <mergeCell ref="JW8:JX8"/>
    <mergeCell ref="JY8:JZ8"/>
    <mergeCell ref="KA8:KB8"/>
    <mergeCell ref="KC8:KD8"/>
    <mergeCell ref="KE8:KF8"/>
    <mergeCell ref="KG8:KH8"/>
    <mergeCell ref="KI8:KJ8"/>
    <mergeCell ref="KK8:KL8"/>
    <mergeCell ref="KM8:KN8"/>
    <mergeCell ref="KO8:KP8"/>
    <mergeCell ref="JS9:JT9"/>
    <mergeCell ref="JU9:JV9"/>
    <mergeCell ref="JW9:JX9"/>
    <mergeCell ref="JY9:JZ9"/>
    <mergeCell ref="KA9:KB9"/>
    <mergeCell ref="KC9:KD9"/>
    <mergeCell ref="KE9:KF9"/>
    <mergeCell ref="KG9:KH9"/>
    <mergeCell ref="KI9:KJ9"/>
    <mergeCell ref="KK9:KL9"/>
    <mergeCell ref="KM9:KN9"/>
    <mergeCell ref="KO9:KP9"/>
    <mergeCell ref="JS10:JT10"/>
    <mergeCell ref="JU10:JV10"/>
    <mergeCell ref="JW10:JX10"/>
    <mergeCell ref="JY10:JZ10"/>
    <mergeCell ref="KA10:KB10"/>
    <mergeCell ref="KC10:KD10"/>
    <mergeCell ref="KE10:KF10"/>
    <mergeCell ref="KG10:KH10"/>
    <mergeCell ref="KI10:KJ10"/>
    <mergeCell ref="KK10:KL10"/>
    <mergeCell ref="KM10:KN10"/>
    <mergeCell ref="KO10:KP10"/>
    <mergeCell ref="JS11:JT11"/>
    <mergeCell ref="JU11:JV11"/>
    <mergeCell ref="JW11:JX11"/>
    <mergeCell ref="JY11:JZ11"/>
    <mergeCell ref="KA11:KB11"/>
    <mergeCell ref="KC11:KD11"/>
    <mergeCell ref="KE11:KF11"/>
    <mergeCell ref="KG11:KH11"/>
    <mergeCell ref="KI11:KJ11"/>
    <mergeCell ref="KK11:KL11"/>
    <mergeCell ref="KM11:KN11"/>
    <mergeCell ref="KO11:KP11"/>
    <mergeCell ref="JS12:JT12"/>
    <mergeCell ref="JU12:JV12"/>
    <mergeCell ref="JW12:JX12"/>
    <mergeCell ref="JY12:JZ12"/>
    <mergeCell ref="KA12:KB12"/>
    <mergeCell ref="KC12:KD12"/>
    <mergeCell ref="KE12:KF12"/>
    <mergeCell ref="KG12:KH12"/>
    <mergeCell ref="KI12:KJ12"/>
    <mergeCell ref="KK12:KL12"/>
    <mergeCell ref="KM12:KN12"/>
    <mergeCell ref="KO12:KP12"/>
    <mergeCell ref="JS13:JT13"/>
    <mergeCell ref="JU13:JV13"/>
    <mergeCell ref="JW13:JX13"/>
    <mergeCell ref="JY13:JZ13"/>
    <mergeCell ref="KA13:KB13"/>
    <mergeCell ref="KC13:KD13"/>
    <mergeCell ref="KE13:KF13"/>
    <mergeCell ref="KG13:KH13"/>
    <mergeCell ref="KI13:KJ13"/>
    <mergeCell ref="KK13:KL13"/>
    <mergeCell ref="KM13:KN13"/>
    <mergeCell ref="KO13:KP13"/>
    <mergeCell ref="JS14:JT14"/>
    <mergeCell ref="JU14:JV14"/>
    <mergeCell ref="JW14:JX14"/>
    <mergeCell ref="JY14:JZ14"/>
    <mergeCell ref="KA14:KB14"/>
    <mergeCell ref="KC14:KD14"/>
    <mergeCell ref="KE14:KF14"/>
    <mergeCell ref="KG14:KH14"/>
    <mergeCell ref="KI14:KJ14"/>
    <mergeCell ref="KK14:KL14"/>
    <mergeCell ref="KM14:KN14"/>
    <mergeCell ref="KO14:KP14"/>
    <mergeCell ref="JS15:JT15"/>
    <mergeCell ref="JU15:JV15"/>
    <mergeCell ref="JW15:JX15"/>
    <mergeCell ref="JY15:JZ15"/>
    <mergeCell ref="KA15:KB15"/>
    <mergeCell ref="KC15:KD15"/>
    <mergeCell ref="KE15:KF15"/>
    <mergeCell ref="KG15:KH15"/>
    <mergeCell ref="KI15:KJ15"/>
    <mergeCell ref="KK15:KL15"/>
    <mergeCell ref="KM15:KN15"/>
    <mergeCell ref="KO15:KP15"/>
    <mergeCell ref="JS16:JT16"/>
    <mergeCell ref="JU16:JV16"/>
    <mergeCell ref="JW16:JX16"/>
    <mergeCell ref="JY16:JZ16"/>
    <mergeCell ref="KA16:KB16"/>
    <mergeCell ref="KC16:KD16"/>
    <mergeCell ref="KE16:KF16"/>
    <mergeCell ref="KG16:KH16"/>
    <mergeCell ref="KI16:KJ16"/>
    <mergeCell ref="KK16:KL16"/>
    <mergeCell ref="KM16:KN16"/>
    <mergeCell ref="KO16:KP16"/>
    <mergeCell ref="JS17:JT17"/>
    <mergeCell ref="JU17:JV17"/>
    <mergeCell ref="JW17:JX17"/>
    <mergeCell ref="JY17:JZ17"/>
    <mergeCell ref="KA17:KB17"/>
    <mergeCell ref="KC17:KD17"/>
    <mergeCell ref="KE17:KF17"/>
    <mergeCell ref="KG17:KH17"/>
    <mergeCell ref="KI17:KJ17"/>
    <mergeCell ref="KK17:KL17"/>
    <mergeCell ref="KM17:KN17"/>
    <mergeCell ref="KO17:KP17"/>
    <mergeCell ref="JS18:JT18"/>
    <mergeCell ref="JU18:JV18"/>
    <mergeCell ref="JW18:JX18"/>
    <mergeCell ref="JY18:JZ18"/>
    <mergeCell ref="KA18:KB18"/>
    <mergeCell ref="KC18:KD18"/>
    <mergeCell ref="KE18:KF18"/>
    <mergeCell ref="KG18:KH18"/>
    <mergeCell ref="KI18:KJ18"/>
    <mergeCell ref="KK18:KL18"/>
    <mergeCell ref="KM18:KN18"/>
    <mergeCell ref="KO18:KP18"/>
    <mergeCell ref="JS19:JT19"/>
    <mergeCell ref="JU19:JV19"/>
    <mergeCell ref="JW19:JX19"/>
    <mergeCell ref="JY19:JZ19"/>
    <mergeCell ref="KA19:KB19"/>
    <mergeCell ref="KC19:KD19"/>
    <mergeCell ref="KE19:KF19"/>
    <mergeCell ref="KG19:KH19"/>
    <mergeCell ref="KI19:KJ19"/>
    <mergeCell ref="KK19:KL19"/>
    <mergeCell ref="KM19:KN19"/>
    <mergeCell ref="KO19:KP19"/>
    <mergeCell ref="JS20:JT20"/>
    <mergeCell ref="JU20:JV20"/>
    <mergeCell ref="JW20:JX20"/>
    <mergeCell ref="JY20:JZ20"/>
    <mergeCell ref="KA20:KB20"/>
    <mergeCell ref="KC20:KD20"/>
    <mergeCell ref="KE20:KF20"/>
    <mergeCell ref="KG20:KH20"/>
    <mergeCell ref="KI20:KJ20"/>
    <mergeCell ref="KK20:KL20"/>
    <mergeCell ref="KM20:KN20"/>
    <mergeCell ref="KO20:KP20"/>
    <mergeCell ref="JS21:JT21"/>
    <mergeCell ref="JU21:JV21"/>
    <mergeCell ref="JW21:JX21"/>
    <mergeCell ref="JY21:JZ21"/>
    <mergeCell ref="KA21:KB21"/>
    <mergeCell ref="KC21:KD21"/>
    <mergeCell ref="KE21:KF21"/>
    <mergeCell ref="KG21:KH21"/>
    <mergeCell ref="KI21:KJ21"/>
    <mergeCell ref="KK21:KL21"/>
    <mergeCell ref="KM21:KN21"/>
    <mergeCell ref="KO21:KP21"/>
    <mergeCell ref="JS22:JT22"/>
    <mergeCell ref="JU22:JV22"/>
    <mergeCell ref="JW22:JX22"/>
    <mergeCell ref="JY22:JZ22"/>
    <mergeCell ref="KA22:KB22"/>
    <mergeCell ref="KC22:KD22"/>
    <mergeCell ref="KE22:KF22"/>
    <mergeCell ref="KG22:KH22"/>
    <mergeCell ref="KI22:KJ22"/>
    <mergeCell ref="KK22:KL22"/>
    <mergeCell ref="KM22:KN22"/>
    <mergeCell ref="KO22:KP22"/>
    <mergeCell ref="JS23:JT23"/>
    <mergeCell ref="JU23:JV23"/>
    <mergeCell ref="JW23:JX23"/>
    <mergeCell ref="JY23:JZ23"/>
    <mergeCell ref="KA23:KB23"/>
    <mergeCell ref="KC23:KD23"/>
    <mergeCell ref="KE23:KF23"/>
    <mergeCell ref="KG23:KH23"/>
    <mergeCell ref="KI23:KJ23"/>
    <mergeCell ref="KK23:KL23"/>
    <mergeCell ref="KM23:KN23"/>
    <mergeCell ref="KO23:KP23"/>
    <mergeCell ref="JS24:JT24"/>
    <mergeCell ref="JU24:JV24"/>
    <mergeCell ref="JW24:JX24"/>
    <mergeCell ref="JY24:JZ24"/>
    <mergeCell ref="KA24:KB24"/>
    <mergeCell ref="KC24:KD24"/>
    <mergeCell ref="KE24:KF24"/>
    <mergeCell ref="KG24:KH24"/>
    <mergeCell ref="KI24:KJ24"/>
    <mergeCell ref="KK24:KL24"/>
    <mergeCell ref="KM24:KN24"/>
    <mergeCell ref="KO24:KP24"/>
    <mergeCell ref="JS25:JT25"/>
    <mergeCell ref="JU25:JV25"/>
    <mergeCell ref="JW25:JX25"/>
    <mergeCell ref="JY25:JZ25"/>
    <mergeCell ref="KA25:KB25"/>
    <mergeCell ref="KC25:KD25"/>
    <mergeCell ref="KE25:KF25"/>
    <mergeCell ref="KG25:KH25"/>
    <mergeCell ref="KI25:KJ25"/>
    <mergeCell ref="KK25:KL25"/>
    <mergeCell ref="KM25:KN25"/>
    <mergeCell ref="KO25:KP25"/>
    <mergeCell ref="JS26:JT26"/>
    <mergeCell ref="JU26:JV26"/>
    <mergeCell ref="JW26:JX26"/>
    <mergeCell ref="JY26:JZ26"/>
    <mergeCell ref="KA26:KB26"/>
    <mergeCell ref="KC26:KD26"/>
    <mergeCell ref="KE26:KF26"/>
    <mergeCell ref="KG26:KH26"/>
    <mergeCell ref="KI26:KJ26"/>
    <mergeCell ref="KK26:KL26"/>
    <mergeCell ref="KM26:KN26"/>
    <mergeCell ref="KO26:KP26"/>
    <mergeCell ref="JS27:JT27"/>
    <mergeCell ref="JU27:JV27"/>
    <mergeCell ref="JW27:JX27"/>
    <mergeCell ref="JY27:JZ27"/>
    <mergeCell ref="KA27:KB27"/>
    <mergeCell ref="KC27:KD27"/>
    <mergeCell ref="KE27:KF27"/>
    <mergeCell ref="KG27:KH27"/>
    <mergeCell ref="KI27:KJ27"/>
    <mergeCell ref="KK27:KL27"/>
    <mergeCell ref="KM27:KN27"/>
    <mergeCell ref="KO27:KP27"/>
    <mergeCell ref="JS28:JT28"/>
    <mergeCell ref="JU28:JV28"/>
    <mergeCell ref="JW28:JX28"/>
    <mergeCell ref="JY28:JZ28"/>
    <mergeCell ref="KA28:KB28"/>
    <mergeCell ref="KC28:KD28"/>
    <mergeCell ref="KE28:KF28"/>
    <mergeCell ref="KG28:KH28"/>
    <mergeCell ref="KI28:KJ28"/>
    <mergeCell ref="KK28:KL28"/>
    <mergeCell ref="KM28:KN28"/>
    <mergeCell ref="KO28:KP28"/>
    <mergeCell ref="JS29:JT29"/>
    <mergeCell ref="JU29:JV29"/>
    <mergeCell ref="JW29:JX29"/>
    <mergeCell ref="JY29:JZ29"/>
    <mergeCell ref="KA29:KB29"/>
    <mergeCell ref="KC29:KD29"/>
    <mergeCell ref="KE29:KF29"/>
    <mergeCell ref="KG29:KH29"/>
    <mergeCell ref="KI29:KJ29"/>
    <mergeCell ref="KK29:KL29"/>
    <mergeCell ref="KM29:KN29"/>
    <mergeCell ref="KO29:KP29"/>
    <mergeCell ref="JY30:JZ30"/>
    <mergeCell ref="KA30:KB30"/>
    <mergeCell ref="KC30:KD30"/>
    <mergeCell ref="KE30:KF30"/>
    <mergeCell ref="KG30:KH30"/>
    <mergeCell ref="KI30:KJ30"/>
    <mergeCell ref="KK30:KL30"/>
    <mergeCell ref="KM30:KN30"/>
    <mergeCell ref="KO30:KP30"/>
    <mergeCell ref="JS31:JT31"/>
    <mergeCell ref="JU31:JV31"/>
    <mergeCell ref="JW31:JX31"/>
    <mergeCell ref="JY31:JZ31"/>
    <mergeCell ref="KA31:KB31"/>
    <mergeCell ref="KC31:KD31"/>
    <mergeCell ref="KE31:KF31"/>
    <mergeCell ref="KG31:KH31"/>
    <mergeCell ref="KI31:KJ31"/>
    <mergeCell ref="KK31:KL31"/>
    <mergeCell ref="KM31:KN31"/>
    <mergeCell ref="KO31:KP31"/>
    <mergeCell ref="FA35:FB35"/>
    <mergeCell ref="FC35:FD35"/>
    <mergeCell ref="FE35:FF35"/>
    <mergeCell ref="AU56:AV56"/>
    <mergeCell ref="AZ56:BA56"/>
    <mergeCell ref="KM34:KN34"/>
    <mergeCell ref="KO34:KP34"/>
    <mergeCell ref="JS3:KN3"/>
    <mergeCell ref="KO3:KP3"/>
    <mergeCell ref="JS32:JT32"/>
    <mergeCell ref="JU32:JV32"/>
    <mergeCell ref="JW32:JX32"/>
    <mergeCell ref="JY32:JZ32"/>
    <mergeCell ref="KA32:KB32"/>
    <mergeCell ref="KC32:KD32"/>
    <mergeCell ref="KE32:KF32"/>
    <mergeCell ref="KG32:KH32"/>
    <mergeCell ref="KI32:KJ32"/>
    <mergeCell ref="KK32:KL32"/>
    <mergeCell ref="KM32:KN32"/>
    <mergeCell ref="KO32:KP32"/>
    <mergeCell ref="JS33:JT33"/>
    <mergeCell ref="JU33:JV33"/>
    <mergeCell ref="JW33:JX33"/>
    <mergeCell ref="JY33:JZ33"/>
    <mergeCell ref="KI33:KJ33"/>
    <mergeCell ref="KK33:KL33"/>
    <mergeCell ref="KM33:KN33"/>
    <mergeCell ref="KO33:KP33"/>
    <mergeCell ref="JS30:JT30"/>
    <mergeCell ref="JU30:JV30"/>
    <mergeCell ref="JW30:JX30"/>
    <mergeCell ref="X56:AA56"/>
    <mergeCell ref="K65:S66"/>
    <mergeCell ref="T57:U58"/>
    <mergeCell ref="V57:W58"/>
    <mergeCell ref="X57:X58"/>
    <mergeCell ref="Y57:Z58"/>
    <mergeCell ref="AA57:AA58"/>
    <mergeCell ref="J76:J78"/>
    <mergeCell ref="T76:U76"/>
    <mergeCell ref="V76:W76"/>
    <mergeCell ref="K69:S70"/>
    <mergeCell ref="T77:U78"/>
    <mergeCell ref="V77:W78"/>
    <mergeCell ref="K60:K62"/>
    <mergeCell ref="U60:V60"/>
    <mergeCell ref="W60:X60"/>
    <mergeCell ref="Y60:AB60"/>
    <mergeCell ref="K57:S58"/>
    <mergeCell ref="U61:V62"/>
    <mergeCell ref="W61:X62"/>
    <mergeCell ref="X65:X66"/>
    <mergeCell ref="AB64:AD64"/>
    <mergeCell ref="AB65:AD66"/>
    <mergeCell ref="J68:J70"/>
    <mergeCell ref="T68:U68"/>
    <mergeCell ref="V68:W68"/>
    <mergeCell ref="X76:AA76"/>
    <mergeCell ref="T69:U70"/>
    <mergeCell ref="V69:W70"/>
    <mergeCell ref="L60:M60"/>
    <mergeCell ref="K64:L64"/>
    <mergeCell ref="Y61:Y62"/>
    <mergeCell ref="BG65:BG66"/>
    <mergeCell ref="BH64:BL64"/>
    <mergeCell ref="BH65:BL66"/>
    <mergeCell ref="AU64:AV64"/>
    <mergeCell ref="EL97:EM97"/>
    <mergeCell ref="CD68:CG68"/>
    <mergeCell ref="CR64:CR66"/>
    <mergeCell ref="CS64:CT64"/>
    <mergeCell ref="DB64:DC64"/>
    <mergeCell ref="DD64:DE64"/>
    <mergeCell ref="DF64:DI64"/>
    <mergeCell ref="CS65:DA66"/>
    <mergeCell ref="DB65:DC66"/>
    <mergeCell ref="DD65:DE66"/>
    <mergeCell ref="DF65:DF66"/>
    <mergeCell ref="DG65:DH66"/>
    <mergeCell ref="DI65:DI66"/>
    <mergeCell ref="CR68:CT70"/>
    <mergeCell ref="CW64:CX64"/>
    <mergeCell ref="BQ70:BR70"/>
    <mergeCell ref="BZ65:CA66"/>
    <mergeCell ref="CB65:CC66"/>
    <mergeCell ref="DH72:DI72"/>
    <mergeCell ref="DJ72:DK72"/>
    <mergeCell ref="DL72:DM72"/>
    <mergeCell ref="CT73:CU73"/>
    <mergeCell ref="CV73:CW73"/>
    <mergeCell ref="CX73:CY73"/>
    <mergeCell ref="CZ73:DA73"/>
    <mergeCell ref="DB73:DC73"/>
    <mergeCell ref="DD73:DE73"/>
    <mergeCell ref="DF73:DG73"/>
    <mergeCell ref="JR56:JR58"/>
    <mergeCell ref="JS56:JT56"/>
    <mergeCell ref="KB56:KC56"/>
    <mergeCell ref="KD56:KE56"/>
    <mergeCell ref="KF56:KI56"/>
    <mergeCell ref="JS57:KA58"/>
    <mergeCell ref="KB57:KC58"/>
    <mergeCell ref="KD57:KE58"/>
    <mergeCell ref="KF57:KF58"/>
    <mergeCell ref="KG57:KH58"/>
    <mergeCell ref="KI57:KI58"/>
    <mergeCell ref="JR60:JR62"/>
    <mergeCell ref="JS60:JT60"/>
    <mergeCell ref="KB60:KC60"/>
    <mergeCell ref="KD60:KE60"/>
    <mergeCell ref="KF60:KI60"/>
    <mergeCell ref="JS61:KA62"/>
    <mergeCell ref="KB61:KC62"/>
    <mergeCell ref="KD61:KE62"/>
    <mergeCell ref="KF61:KF62"/>
    <mergeCell ref="KG61:KH62"/>
    <mergeCell ref="KI61:KI62"/>
    <mergeCell ref="DO4:DR6"/>
    <mergeCell ref="CE8:CJ8"/>
    <mergeCell ref="CL8:CP8"/>
    <mergeCell ref="CR8:CU8"/>
    <mergeCell ref="CW8:CY8"/>
    <mergeCell ref="CE9:CJ10"/>
    <mergeCell ref="CL9:CP10"/>
    <mergeCell ref="CR9:CU10"/>
    <mergeCell ref="CW9:CY10"/>
    <mergeCell ref="EU68:EV68"/>
    <mergeCell ref="EW68:EX68"/>
    <mergeCell ref="EY68:FB68"/>
    <mergeCell ref="EL69:ET70"/>
    <mergeCell ref="EU69:EV70"/>
    <mergeCell ref="EW69:EX70"/>
    <mergeCell ref="EY69:EY70"/>
    <mergeCell ref="EZ69:FA70"/>
    <mergeCell ref="FB69:FB70"/>
    <mergeCell ref="EK68:EK70"/>
    <mergeCell ref="EL68:EM68"/>
    <mergeCell ref="EK4:EL4"/>
    <mergeCell ref="EM4:EN4"/>
    <mergeCell ref="EO4:EP4"/>
    <mergeCell ref="EK5:EL5"/>
    <mergeCell ref="EY5:EZ5"/>
    <mergeCell ref="FA5:FB5"/>
    <mergeCell ref="EA13:EB13"/>
    <mergeCell ref="CP14:CR16"/>
    <mergeCell ref="CS14:CU16"/>
    <mergeCell ref="CV14:CX16"/>
    <mergeCell ref="DA14:DC16"/>
    <mergeCell ref="DD14:DF16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T39:U39"/>
    <mergeCell ref="V39:W39"/>
    <mergeCell ref="Y39:Z39"/>
    <mergeCell ref="T41:U41"/>
    <mergeCell ref="V41:W41"/>
    <mergeCell ref="Y41:Z41"/>
    <mergeCell ref="T40:U40"/>
    <mergeCell ref="K39:S39"/>
    <mergeCell ref="K41:S41"/>
    <mergeCell ref="K40:S40"/>
    <mergeCell ref="K42:S42"/>
    <mergeCell ref="K43:S43"/>
    <mergeCell ref="K44:S44"/>
    <mergeCell ref="Y44:Z44"/>
    <mergeCell ref="EU102:EV103"/>
    <mergeCell ref="EW102:EX103"/>
    <mergeCell ref="EL77:EM77"/>
    <mergeCell ref="EU77:EV77"/>
    <mergeCell ref="EW77:EX77"/>
    <mergeCell ref="X72:AA72"/>
    <mergeCell ref="X73:X74"/>
    <mergeCell ref="Y73:Z74"/>
    <mergeCell ref="AA73:AA74"/>
    <mergeCell ref="EL72:EM72"/>
    <mergeCell ref="EU72:EV72"/>
    <mergeCell ref="EM54:EO54"/>
    <mergeCell ref="EQ54:EZ54"/>
    <mergeCell ref="O68:P68"/>
    <mergeCell ref="AQ56:AR56"/>
    <mergeCell ref="EY77:FB77"/>
    <mergeCell ref="EU78:EV79"/>
    <mergeCell ref="EW78:EX79"/>
    <mergeCell ref="EY78:EY79"/>
    <mergeCell ref="EZ78:FA79"/>
    <mergeCell ref="FB78:FB79"/>
    <mergeCell ref="EK97:EK99"/>
    <mergeCell ref="K46:S46"/>
    <mergeCell ref="K56:L56"/>
    <mergeCell ref="BP72:BP74"/>
    <mergeCell ref="JT54:JV54"/>
    <mergeCell ref="JX54:KG54"/>
    <mergeCell ref="P53:Y54"/>
    <mergeCell ref="O53:O54"/>
    <mergeCell ref="K53:K54"/>
    <mergeCell ref="L53:N54"/>
    <mergeCell ref="Z53:Z54"/>
    <mergeCell ref="AN29:AO29"/>
    <mergeCell ref="BD8:BF10"/>
    <mergeCell ref="BH8:BJ10"/>
    <mergeCell ref="BL8:BN10"/>
    <mergeCell ref="BP8:BR10"/>
    <mergeCell ref="AY12:BA12"/>
    <mergeCell ref="AX13:AX14"/>
    <mergeCell ref="AY13:BA14"/>
    <mergeCell ref="Y46:Z46"/>
    <mergeCell ref="K47:S47"/>
    <mergeCell ref="T47:U47"/>
    <mergeCell ref="V47:W47"/>
    <mergeCell ref="Y47:Z47"/>
    <mergeCell ref="K48:S48"/>
    <mergeCell ref="T48:U48"/>
    <mergeCell ref="V48:W48"/>
    <mergeCell ref="Y48:Z48"/>
    <mergeCell ref="K45:S45"/>
    <mergeCell ref="T45:U45"/>
    <mergeCell ref="AD21:AI22"/>
    <mergeCell ref="JS34:JT34"/>
    <mergeCell ref="JU34:JV34"/>
    <mergeCell ref="JW34:JX34"/>
    <mergeCell ref="JY34:JZ34"/>
    <mergeCell ref="KA34:KB34"/>
    <mergeCell ref="KO35:KP35"/>
    <mergeCell ref="AH8:AM8"/>
    <mergeCell ref="AO8:AS8"/>
    <mergeCell ref="AU8:AX8"/>
    <mergeCell ref="AZ8:BB8"/>
    <mergeCell ref="AH9:AM10"/>
    <mergeCell ref="AO9:AS10"/>
    <mergeCell ref="AU9:AX10"/>
    <mergeCell ref="AZ9:BB10"/>
    <mergeCell ref="AD3:AL3"/>
    <mergeCell ref="AN3:AS3"/>
    <mergeCell ref="AU3:AY3"/>
    <mergeCell ref="BA3:BD3"/>
    <mergeCell ref="AD4:AL6"/>
    <mergeCell ref="AN4:AS6"/>
    <mergeCell ref="AU4:AY6"/>
    <mergeCell ref="BA4:BD6"/>
    <mergeCell ref="JS35:JT35"/>
    <mergeCell ref="JU35:JV35"/>
    <mergeCell ref="JW35:JX35"/>
    <mergeCell ref="FG35:FH35"/>
    <mergeCell ref="FI35:FJ35"/>
    <mergeCell ref="BQ4:BS5"/>
    <mergeCell ref="CE3:CP3"/>
    <mergeCell ref="CR3:CZ3"/>
    <mergeCell ref="DB3:DG3"/>
    <mergeCell ref="DI3:DM3"/>
    <mergeCell ref="DO3:DR3"/>
    <mergeCell ref="CE4:CP6"/>
    <mergeCell ref="CR4:CZ6"/>
    <mergeCell ref="DB4:DG6"/>
    <mergeCell ref="DI4:DM6"/>
    <mergeCell ref="JY35:JZ35"/>
    <mergeCell ref="KA35:KB35"/>
    <mergeCell ref="KC35:KD35"/>
    <mergeCell ref="KE35:KF35"/>
    <mergeCell ref="KG35:KH35"/>
    <mergeCell ref="KI35:KJ35"/>
    <mergeCell ref="KK35:KL35"/>
    <mergeCell ref="KM35:KN35"/>
    <mergeCell ref="AK24:AN24"/>
    <mergeCell ref="V40:W40"/>
    <mergeCell ref="Y40:Z40"/>
    <mergeCell ref="K37:S38"/>
    <mergeCell ref="V37:W38"/>
    <mergeCell ref="T37:U38"/>
    <mergeCell ref="X37:AA38"/>
    <mergeCell ref="EK35:EL35"/>
    <mergeCell ref="EM35:EN35"/>
    <mergeCell ref="EO35:EP35"/>
    <mergeCell ref="EQ35:ER35"/>
    <mergeCell ref="ES35:ET35"/>
    <mergeCell ref="EU35:EV35"/>
    <mergeCell ref="EW35:EX35"/>
    <mergeCell ref="KC34:KD34"/>
    <mergeCell ref="KE34:KF34"/>
    <mergeCell ref="KG34:KH34"/>
    <mergeCell ref="KI34:KJ34"/>
    <mergeCell ref="KK34:KL34"/>
    <mergeCell ref="FI34:FJ34"/>
    <mergeCell ref="KA33:KB33"/>
    <mergeCell ref="KC33:KD33"/>
    <mergeCell ref="KE33:KF33"/>
    <mergeCell ref="KG33:KH33"/>
    <mergeCell ref="T50:U50"/>
    <mergeCell ref="V50:W50"/>
    <mergeCell ref="Y50:Z50"/>
    <mergeCell ref="T122:U123"/>
    <mergeCell ref="N93:V94"/>
    <mergeCell ref="R80:S80"/>
    <mergeCell ref="L85:T86"/>
    <mergeCell ref="R88:S88"/>
    <mergeCell ref="AB100:AE100"/>
    <mergeCell ref="AB101:AE102"/>
    <mergeCell ref="L61:T62"/>
    <mergeCell ref="T46:U46"/>
    <mergeCell ref="V46:W46"/>
    <mergeCell ref="X121:AA121"/>
    <mergeCell ref="X122:X123"/>
    <mergeCell ref="Y122:Z123"/>
    <mergeCell ref="AA122:AA123"/>
    <mergeCell ref="T113:U114"/>
    <mergeCell ref="V113:W114"/>
    <mergeCell ref="T72:U72"/>
    <mergeCell ref="V72:W72"/>
    <mergeCell ref="T73:U74"/>
    <mergeCell ref="V73:W74"/>
    <mergeCell ref="K72:L72"/>
    <mergeCell ref="Y65:Z66"/>
    <mergeCell ref="AA65:AA66"/>
    <mergeCell ref="T56:U56"/>
    <mergeCell ref="V56:W56"/>
    <mergeCell ref="Y113:Z114"/>
    <mergeCell ref="AA113:AA114"/>
    <mergeCell ref="Z61:AA62"/>
    <mergeCell ref="AB61:AB62"/>
    <mergeCell ref="BJ3:BO3"/>
    <mergeCell ref="CC81:CD82"/>
    <mergeCell ref="CE81:CE82"/>
    <mergeCell ref="CF81:CG82"/>
    <mergeCell ref="CH81:CH82"/>
    <mergeCell ref="BJ4:BO5"/>
    <mergeCell ref="BU80:BV80"/>
    <mergeCell ref="BX80:BY80"/>
    <mergeCell ref="CE73:CF74"/>
    <mergeCell ref="CG73:CG74"/>
    <mergeCell ref="BQ73:BY74"/>
    <mergeCell ref="BT8:BT10"/>
    <mergeCell ref="X68:AA68"/>
    <mergeCell ref="X69:X70"/>
    <mergeCell ref="Y69:Z70"/>
    <mergeCell ref="AA69:AA70"/>
    <mergeCell ref="O88:P88"/>
    <mergeCell ref="T88:U88"/>
    <mergeCell ref="V88:W88"/>
    <mergeCell ref="T80:U80"/>
    <mergeCell ref="V80:W80"/>
    <mergeCell ref="T81:U82"/>
    <mergeCell ref="V81:W82"/>
    <mergeCell ref="U85:V86"/>
    <mergeCell ref="W85:X86"/>
    <mergeCell ref="Y85:Y86"/>
    <mergeCell ref="Z85:AA86"/>
    <mergeCell ref="AB85:AB86"/>
    <mergeCell ref="O80:P80"/>
    <mergeCell ref="N81:S82"/>
    <mergeCell ref="V43:W43"/>
    <mergeCell ref="T44:U44"/>
    <mergeCell ref="CH109:CL110"/>
    <mergeCell ref="O64:P64"/>
    <mergeCell ref="R64:S64"/>
    <mergeCell ref="R56:S56"/>
    <mergeCell ref="O56:P56"/>
    <mergeCell ref="O72:P72"/>
    <mergeCell ref="O76:P76"/>
    <mergeCell ref="N73:S74"/>
    <mergeCell ref="R76:S76"/>
    <mergeCell ref="AD93:AD94"/>
    <mergeCell ref="X104:AA104"/>
    <mergeCell ref="V105:W106"/>
    <mergeCell ref="X105:X106"/>
    <mergeCell ref="Y105:Z106"/>
    <mergeCell ref="AA105:AA106"/>
    <mergeCell ref="AA77:AA78"/>
    <mergeCell ref="X80:AA80"/>
    <mergeCell ref="X81:X82"/>
    <mergeCell ref="Y81:Z82"/>
    <mergeCell ref="AA81:AA82"/>
    <mergeCell ref="AB80:AG80"/>
    <mergeCell ref="AY84:BI84"/>
    <mergeCell ref="AY85:BK96"/>
    <mergeCell ref="K77:S78"/>
    <mergeCell ref="X77:X78"/>
    <mergeCell ref="Y77:Z78"/>
    <mergeCell ref="K88:L88"/>
    <mergeCell ref="L82:M82"/>
    <mergeCell ref="AB97:AD98"/>
    <mergeCell ref="N97:S98"/>
    <mergeCell ref="T97:U98"/>
    <mergeCell ref="V97:W98"/>
    <mergeCell ref="AB77:AD78"/>
    <mergeCell ref="AB104:AD104"/>
    <mergeCell ref="AB105:AD106"/>
    <mergeCell ref="J60:J62"/>
    <mergeCell ref="J88:J90"/>
    <mergeCell ref="J80:J82"/>
    <mergeCell ref="L84:M84"/>
    <mergeCell ref="U84:V84"/>
    <mergeCell ref="W84:X84"/>
    <mergeCell ref="Y84:AB84"/>
    <mergeCell ref="J104:J106"/>
    <mergeCell ref="K104:L104"/>
    <mergeCell ref="T104:U104"/>
    <mergeCell ref="V104:W104"/>
    <mergeCell ref="K105:S106"/>
    <mergeCell ref="T105:U106"/>
    <mergeCell ref="J84:J86"/>
    <mergeCell ref="K80:L80"/>
    <mergeCell ref="K84:K86"/>
    <mergeCell ref="L81:M81"/>
    <mergeCell ref="AB68:AF68"/>
    <mergeCell ref="AB69:AF70"/>
    <mergeCell ref="L74:M74"/>
    <mergeCell ref="R72:S72"/>
    <mergeCell ref="K76:L76"/>
    <mergeCell ref="K68:L68"/>
    <mergeCell ref="J64:J66"/>
    <mergeCell ref="T64:U64"/>
    <mergeCell ref="V64:W64"/>
    <mergeCell ref="X64:AA64"/>
    <mergeCell ref="T65:U66"/>
    <mergeCell ref="V65:W66"/>
    <mergeCell ref="X112:AA112"/>
    <mergeCell ref="X97:X98"/>
    <mergeCell ref="Y97:Z98"/>
    <mergeCell ref="J72:J74"/>
    <mergeCell ref="Y126:Y127"/>
    <mergeCell ref="Z126:AA127"/>
    <mergeCell ref="AB126:AB127"/>
    <mergeCell ref="K108:L108"/>
    <mergeCell ref="O104:P104"/>
    <mergeCell ref="T108:U108"/>
    <mergeCell ref="V108:W108"/>
    <mergeCell ref="AB112:AF112"/>
    <mergeCell ref="J100:J102"/>
    <mergeCell ref="L125:M125"/>
    <mergeCell ref="P125:Q125"/>
    <mergeCell ref="U125:V125"/>
    <mergeCell ref="K115:L115"/>
    <mergeCell ref="V122:W123"/>
    <mergeCell ref="M115:N115"/>
    <mergeCell ref="M113:N113"/>
    <mergeCell ref="AB72:AI72"/>
    <mergeCell ref="AB88:AD88"/>
    <mergeCell ref="AB89:AD90"/>
    <mergeCell ref="W92:X92"/>
    <mergeCell ref="V109:W110"/>
    <mergeCell ref="X109:X110"/>
    <mergeCell ref="AB109:AB110"/>
    <mergeCell ref="M110:N110"/>
    <mergeCell ref="L73:M73"/>
    <mergeCell ref="AB81:AG82"/>
    <mergeCell ref="J92:L94"/>
    <mergeCell ref="AB76:AD76"/>
    <mergeCell ref="CG97:CH98"/>
    <mergeCell ref="CI97:CI98"/>
    <mergeCell ref="L126:T127"/>
    <mergeCell ref="O109:S110"/>
    <mergeCell ref="K110:L110"/>
    <mergeCell ref="K122:S123"/>
    <mergeCell ref="CE93:CE94"/>
    <mergeCell ref="CF93:CG94"/>
    <mergeCell ref="CH93:CH94"/>
    <mergeCell ref="AQ60:AR60"/>
    <mergeCell ref="AB121:AE121"/>
    <mergeCell ref="AB122:AE123"/>
    <mergeCell ref="X108:AB108"/>
    <mergeCell ref="AB113:AF115"/>
    <mergeCell ref="AJ84:AU84"/>
    <mergeCell ref="AV84:AW84"/>
    <mergeCell ref="AJ85:AW96"/>
    <mergeCell ref="BJ84:BK84"/>
    <mergeCell ref="L97:M97"/>
    <mergeCell ref="AC108:AF108"/>
    <mergeCell ref="AC109:AF110"/>
    <mergeCell ref="K100:L100"/>
    <mergeCell ref="T100:U100"/>
    <mergeCell ref="V100:W100"/>
    <mergeCell ref="X100:AA100"/>
    <mergeCell ref="K101:S102"/>
    <mergeCell ref="T101:U102"/>
    <mergeCell ref="V101:W102"/>
    <mergeCell ref="X101:X102"/>
    <mergeCell ref="Y101:Z102"/>
    <mergeCell ref="T112:U112"/>
    <mergeCell ref="V112:W112"/>
    <mergeCell ref="K96:L96"/>
    <mergeCell ref="O96:P96"/>
    <mergeCell ref="T96:U96"/>
    <mergeCell ref="V96:W96"/>
    <mergeCell ref="Y125:AB125"/>
    <mergeCell ref="U126:V127"/>
    <mergeCell ref="W126:X127"/>
    <mergeCell ref="K126:K127"/>
    <mergeCell ref="BR93:BZ94"/>
    <mergeCell ref="BQ81:BY82"/>
    <mergeCell ref="BP96:BP98"/>
    <mergeCell ref="BR96:BS96"/>
    <mergeCell ref="CA96:CB96"/>
    <mergeCell ref="CF96:CI96"/>
    <mergeCell ref="BR97:BZ98"/>
    <mergeCell ref="CA97:CB98"/>
    <mergeCell ref="CF97:CF98"/>
    <mergeCell ref="Y93:Z94"/>
    <mergeCell ref="AA93:AA94"/>
    <mergeCell ref="AB93:AC94"/>
    <mergeCell ref="T109:U110"/>
    <mergeCell ref="AB96:AD96"/>
    <mergeCell ref="CC96:CE96"/>
    <mergeCell ref="CC97:CE98"/>
    <mergeCell ref="BV96:BW96"/>
    <mergeCell ref="BP92:BP94"/>
    <mergeCell ref="BP80:BP82"/>
    <mergeCell ref="BQ80:BR80"/>
    <mergeCell ref="CC80:CD80"/>
    <mergeCell ref="CE80:CH80"/>
    <mergeCell ref="X96:AA96"/>
    <mergeCell ref="W125:X125"/>
    <mergeCell ref="FQ152:FR152"/>
    <mergeCell ref="FZ152:GA152"/>
    <mergeCell ref="KD77:KE78"/>
    <mergeCell ref="KF77:KF78"/>
    <mergeCell ref="KG77:KH78"/>
    <mergeCell ref="BZ73:CA74"/>
    <mergeCell ref="CB73:CC74"/>
    <mergeCell ref="KI77:KI78"/>
    <mergeCell ref="JR72:JR74"/>
    <mergeCell ref="JS72:JT72"/>
    <mergeCell ref="AA97:AA98"/>
    <mergeCell ref="L98:M98"/>
    <mergeCell ref="BT60:BU60"/>
    <mergeCell ref="CC60:CD60"/>
    <mergeCell ref="CE60:CF60"/>
    <mergeCell ref="CG60:CJ60"/>
    <mergeCell ref="CC61:CD62"/>
    <mergeCell ref="JR64:JR66"/>
    <mergeCell ref="JS64:JT64"/>
    <mergeCell ref="KB64:KC64"/>
    <mergeCell ref="KD64:KE64"/>
    <mergeCell ref="KF64:KI64"/>
    <mergeCell ref="JS65:KA66"/>
    <mergeCell ref="KB65:KC66"/>
    <mergeCell ref="KD65:KE66"/>
    <mergeCell ref="KF65:KF66"/>
    <mergeCell ref="KG65:KH66"/>
    <mergeCell ref="KI65:KI66"/>
    <mergeCell ref="BP68:BP70"/>
    <mergeCell ref="BQ68:BR68"/>
    <mergeCell ref="BZ68:CA68"/>
    <mergeCell ref="CB68:CC68"/>
    <mergeCell ref="GD153:GD154"/>
    <mergeCell ref="GE153:GF154"/>
    <mergeCell ref="GG153:GG154"/>
    <mergeCell ref="JR76:JR78"/>
    <mergeCell ref="JS76:JT76"/>
    <mergeCell ref="KB76:KC76"/>
    <mergeCell ref="KD76:KE76"/>
    <mergeCell ref="KF76:KI76"/>
    <mergeCell ref="JS77:KA78"/>
    <mergeCell ref="KB77:KC78"/>
    <mergeCell ref="KB72:KC72"/>
    <mergeCell ref="KD72:KE72"/>
    <mergeCell ref="KF72:KI72"/>
    <mergeCell ref="JS73:KA74"/>
    <mergeCell ref="KB73:KC74"/>
    <mergeCell ref="KD73:KE74"/>
    <mergeCell ref="KF73:KF74"/>
    <mergeCell ref="KG73:KH74"/>
    <mergeCell ref="KI73:KI74"/>
    <mergeCell ref="EY101:FB101"/>
    <mergeCell ref="EY102:EY103"/>
    <mergeCell ref="EZ102:FA103"/>
    <mergeCell ref="EY97:FB97"/>
    <mergeCell ref="EY98:EY99"/>
    <mergeCell ref="EZ98:FA99"/>
    <mergeCell ref="FB98:FB99"/>
    <mergeCell ref="EQ64:ER64"/>
    <mergeCell ref="EK64:EK66"/>
    <mergeCell ref="EM94:EN94"/>
    <mergeCell ref="FV80:FV82"/>
    <mergeCell ref="BB56:BC56"/>
    <mergeCell ref="BD56:BG56"/>
    <mergeCell ref="AZ57:BA58"/>
    <mergeCell ref="BB57:BC58"/>
    <mergeCell ref="BD57:BD58"/>
    <mergeCell ref="JS69:KA70"/>
    <mergeCell ref="KB69:KC70"/>
    <mergeCell ref="KD69:KE70"/>
    <mergeCell ref="KF69:KF70"/>
    <mergeCell ref="KG69:KH70"/>
    <mergeCell ref="FP152:FP154"/>
    <mergeCell ref="CD73:CD74"/>
    <mergeCell ref="BH56:BK56"/>
    <mergeCell ref="BH57:BK58"/>
    <mergeCell ref="BG57:BG58"/>
    <mergeCell ref="BH61:BK62"/>
    <mergeCell ref="CB57:CC58"/>
    <mergeCell ref="JS68:JT68"/>
    <mergeCell ref="KB68:KC68"/>
    <mergeCell ref="KD68:KE68"/>
    <mergeCell ref="KF68:KI68"/>
    <mergeCell ref="JR68:JR70"/>
    <mergeCell ref="FB102:FB103"/>
    <mergeCell ref="EK101:EK103"/>
    <mergeCell ref="EL101:EM101"/>
    <mergeCell ref="EU101:EV101"/>
    <mergeCell ref="KI69:KI70"/>
    <mergeCell ref="GB152:GC152"/>
    <mergeCell ref="GD152:GG152"/>
    <mergeCell ref="FQ153:FY154"/>
    <mergeCell ref="FZ153:GA154"/>
    <mergeCell ref="GB153:GC154"/>
    <mergeCell ref="Y92:Z92"/>
    <mergeCell ref="BQ100:BR100"/>
    <mergeCell ref="CA92:CB92"/>
    <mergeCell ref="CC92:CD92"/>
    <mergeCell ref="CE92:CH92"/>
    <mergeCell ref="CA93:CB94"/>
    <mergeCell ref="CC93:CD94"/>
    <mergeCell ref="O121:P121"/>
    <mergeCell ref="J112:J115"/>
    <mergeCell ref="M114:N114"/>
    <mergeCell ref="K109:L109"/>
    <mergeCell ref="M109:N109"/>
    <mergeCell ref="O113:S115"/>
    <mergeCell ref="K113:L113"/>
    <mergeCell ref="K114:L114"/>
    <mergeCell ref="K121:L121"/>
    <mergeCell ref="T121:U121"/>
    <mergeCell ref="V121:W121"/>
    <mergeCell ref="J117:J119"/>
    <mergeCell ref="K118:S119"/>
    <mergeCell ref="T118:U119"/>
    <mergeCell ref="V118:W119"/>
    <mergeCell ref="X118:X119"/>
    <mergeCell ref="Y118:Z119"/>
    <mergeCell ref="AA118:AA119"/>
    <mergeCell ref="K117:L117"/>
    <mergeCell ref="T117:U117"/>
    <mergeCell ref="V117:W117"/>
    <mergeCell ref="X117:AA117"/>
    <mergeCell ref="CG101:CG102"/>
    <mergeCell ref="CH100:CJ100"/>
    <mergeCell ref="BQ114:BY114"/>
    <mergeCell ref="J125:J127"/>
    <mergeCell ref="J121:J123"/>
    <mergeCell ref="AA101:AA102"/>
    <mergeCell ref="AA92:AD92"/>
    <mergeCell ref="W93:X94"/>
    <mergeCell ref="K112:L112"/>
    <mergeCell ref="AD8:AF8"/>
    <mergeCell ref="AD9:AF10"/>
    <mergeCell ref="AX16:AZ16"/>
    <mergeCell ref="AX17:AZ18"/>
    <mergeCell ref="AB117:AE117"/>
    <mergeCell ref="AB118:AE119"/>
    <mergeCell ref="O117:P117"/>
    <mergeCell ref="R117:S117"/>
    <mergeCell ref="AX64:AY64"/>
    <mergeCell ref="X88:AA88"/>
    <mergeCell ref="K89:S90"/>
    <mergeCell ref="T89:U90"/>
    <mergeCell ref="V89:W90"/>
    <mergeCell ref="X89:X90"/>
    <mergeCell ref="Y89:Z90"/>
    <mergeCell ref="AA89:AA90"/>
    <mergeCell ref="M92:M94"/>
    <mergeCell ref="N92:O92"/>
    <mergeCell ref="X113:X114"/>
    <mergeCell ref="AG50:AO51"/>
    <mergeCell ref="AR50:AS51"/>
    <mergeCell ref="AT50:AT51"/>
    <mergeCell ref="AU50:AV51"/>
    <mergeCell ref="AW50:AW51"/>
    <mergeCell ref="AG40:AN40"/>
    <mergeCell ref="AO40:AP40"/>
    <mergeCell ref="AB56:AD56"/>
    <mergeCell ref="AB57:AD58"/>
    <mergeCell ref="Y109:AA110"/>
    <mergeCell ref="CH84:CL84"/>
    <mergeCell ref="CH85:CL86"/>
    <mergeCell ref="CH108:CL108"/>
    <mergeCell ref="CH72:CJ72"/>
    <mergeCell ref="CE69:CF70"/>
    <mergeCell ref="CG69:CG70"/>
    <mergeCell ref="CH68:CL68"/>
    <mergeCell ref="CH64:CJ64"/>
    <mergeCell ref="AS16:AV16"/>
    <mergeCell ref="AS17:AV18"/>
    <mergeCell ref="AD12:AG12"/>
    <mergeCell ref="AD13:AG14"/>
    <mergeCell ref="AS12:AV12"/>
    <mergeCell ref="AI12:AL12"/>
    <mergeCell ref="AS13:AV14"/>
    <mergeCell ref="AI13:AL14"/>
    <mergeCell ref="BQ72:BR72"/>
    <mergeCell ref="BU72:BV72"/>
    <mergeCell ref="BZ72:CA72"/>
    <mergeCell ref="CB72:CC72"/>
    <mergeCell ref="CD72:CG72"/>
    <mergeCell ref="BT61:CB62"/>
    <mergeCell ref="CD57:CD58"/>
    <mergeCell ref="CE57:CF58"/>
    <mergeCell ref="CG57:CG58"/>
    <mergeCell ref="AI31:AM31"/>
    <mergeCell ref="CE34:CG34"/>
    <mergeCell ref="AU61:AY62"/>
    <mergeCell ref="AQ61:AR61"/>
    <mergeCell ref="AQ62:AR62"/>
    <mergeCell ref="BH60:BK60"/>
    <mergeCell ref="AD20:AI20"/>
    <mergeCell ref="AN12:AQ12"/>
    <mergeCell ref="AN13:AQ14"/>
    <mergeCell ref="AF42:AF43"/>
    <mergeCell ref="AF46:AF47"/>
    <mergeCell ref="AF50:AF51"/>
    <mergeCell ref="CE22:CG22"/>
    <mergeCell ref="BQ3:BS3"/>
    <mergeCell ref="BF3:BH3"/>
    <mergeCell ref="DG68:DH68"/>
    <mergeCell ref="DI68:DL68"/>
    <mergeCell ref="CV69:DD70"/>
    <mergeCell ref="DE69:DF70"/>
    <mergeCell ref="DG69:DH70"/>
    <mergeCell ref="DI69:DI70"/>
    <mergeCell ref="DJ69:DK70"/>
    <mergeCell ref="DL69:DL70"/>
    <mergeCell ref="BE65:BF66"/>
    <mergeCell ref="CE61:CF62"/>
    <mergeCell ref="CG61:CG62"/>
    <mergeCell ref="CH61:CI62"/>
    <mergeCell ref="DJ64:DL64"/>
    <mergeCell ref="DJ65:DL66"/>
    <mergeCell ref="BT25:BW26"/>
    <mergeCell ref="CJ61:CJ62"/>
    <mergeCell ref="BQ56:BR56"/>
    <mergeCell ref="BZ56:CA56"/>
    <mergeCell ref="CB56:CC56"/>
    <mergeCell ref="CD56:CG56"/>
    <mergeCell ref="BQ57:BY58"/>
    <mergeCell ref="BZ57:CA58"/>
    <mergeCell ref="BU3:BW3"/>
    <mergeCell ref="BF4:BH5"/>
    <mergeCell ref="CH52:CL52"/>
    <mergeCell ref="CH53:CL54"/>
    <mergeCell ref="AS61:AT61"/>
    <mergeCell ref="AS62:AT62"/>
    <mergeCell ref="AP61:AP62"/>
    <mergeCell ref="AP65:AP66"/>
    <mergeCell ref="AZ61:BA62"/>
    <mergeCell ref="BB61:BC62"/>
    <mergeCell ref="BD61:BD62"/>
    <mergeCell ref="BE61:BF62"/>
    <mergeCell ref="BG61:BG62"/>
    <mergeCell ref="AQ64:AR64"/>
    <mergeCell ref="AZ64:BA64"/>
    <mergeCell ref="BB64:BC64"/>
    <mergeCell ref="BD64:BG64"/>
    <mergeCell ref="AQ65:AY66"/>
    <mergeCell ref="AZ65:BA66"/>
    <mergeCell ref="BB65:BC66"/>
    <mergeCell ref="BD65:BD66"/>
    <mergeCell ref="AQ57:AY58"/>
    <mergeCell ref="BU4:BW5"/>
    <mergeCell ref="CH56:CK56"/>
    <mergeCell ref="CH57:CK58"/>
    <mergeCell ref="BE57:BF58"/>
    <mergeCell ref="AZ60:BA60"/>
    <mergeCell ref="BB60:BC60"/>
    <mergeCell ref="BD60:BG60"/>
    <mergeCell ref="CD104:CG104"/>
    <mergeCell ref="BZ105:CA106"/>
    <mergeCell ref="CB105:CC106"/>
    <mergeCell ref="CD105:CD106"/>
    <mergeCell ref="CE105:CF106"/>
    <mergeCell ref="CG105:CG106"/>
    <mergeCell ref="BP108:BP110"/>
    <mergeCell ref="BQ108:BR108"/>
    <mergeCell ref="BZ108:CA108"/>
    <mergeCell ref="CB108:CC108"/>
    <mergeCell ref="CD108:CG108"/>
    <mergeCell ref="BQ109:BY110"/>
    <mergeCell ref="BZ109:CA110"/>
    <mergeCell ref="CB109:CC110"/>
    <mergeCell ref="CD109:CD110"/>
    <mergeCell ref="CE109:CF110"/>
    <mergeCell ref="CG109:CG110"/>
    <mergeCell ref="BR106:BS106"/>
    <mergeCell ref="BT105:BY106"/>
    <mergeCell ref="BU108:BV108"/>
    <mergeCell ref="BX108:BY108"/>
    <mergeCell ref="BP84:BP86"/>
    <mergeCell ref="BQ84:BR84"/>
    <mergeCell ref="BZ84:CA84"/>
    <mergeCell ref="BT77:BY78"/>
    <mergeCell ref="BQ78:BS78"/>
    <mergeCell ref="BP76:BP78"/>
    <mergeCell ref="BU64:BV64"/>
    <mergeCell ref="BX64:BY64"/>
    <mergeCell ref="BR77:BS77"/>
    <mergeCell ref="CD65:CD66"/>
    <mergeCell ref="CE65:CF66"/>
    <mergeCell ref="CG65:CG66"/>
    <mergeCell ref="CH65:CJ66"/>
    <mergeCell ref="CB84:CC84"/>
    <mergeCell ref="CD84:CG84"/>
    <mergeCell ref="BZ85:CA86"/>
    <mergeCell ref="CB85:CC86"/>
    <mergeCell ref="CD85:CD86"/>
    <mergeCell ref="CE85:CF86"/>
    <mergeCell ref="CG85:CG86"/>
    <mergeCell ref="CH73:CJ74"/>
    <mergeCell ref="CU68:CU70"/>
    <mergeCell ref="CV68:CW68"/>
    <mergeCell ref="CV79:DE80"/>
    <mergeCell ref="CV75:DE76"/>
    <mergeCell ref="CI80:CL80"/>
    <mergeCell ref="CI81:CL82"/>
    <mergeCell ref="CR78:CT80"/>
    <mergeCell ref="CV78:CW78"/>
    <mergeCell ref="CR74:CT76"/>
    <mergeCell ref="DB72:DC72"/>
    <mergeCell ref="DD72:DE72"/>
    <mergeCell ref="DE68:DF68"/>
    <mergeCell ref="BZ81:CB82"/>
    <mergeCell ref="BU76:BW76"/>
    <mergeCell ref="BQ76:BR76"/>
    <mergeCell ref="BZ76:CA76"/>
    <mergeCell ref="CB76:CC76"/>
    <mergeCell ref="CH76:CK76"/>
    <mergeCell ref="CH77:CK78"/>
    <mergeCell ref="CR82:CT84"/>
    <mergeCell ref="CV82:CW82"/>
    <mergeCell ref="DF82:DG82"/>
    <mergeCell ref="BX72:BY72"/>
    <mergeCell ref="BZ69:CA70"/>
    <mergeCell ref="CB69:CC70"/>
    <mergeCell ref="CD69:CD70"/>
    <mergeCell ref="CH69:CL70"/>
    <mergeCell ref="BU69:BY70"/>
    <mergeCell ref="BS70:BT70"/>
    <mergeCell ref="DF78:DG78"/>
    <mergeCell ref="DF72:DG72"/>
    <mergeCell ref="DN45:DN46"/>
    <mergeCell ref="DO45:DP46"/>
    <mergeCell ref="DQ45:DQ46"/>
    <mergeCell ref="AZ119:BA119"/>
    <mergeCell ref="BR86:BS86"/>
    <mergeCell ref="BT85:BY86"/>
    <mergeCell ref="BU84:BV84"/>
    <mergeCell ref="BX88:BY88"/>
    <mergeCell ref="BP100:BP102"/>
    <mergeCell ref="BR92:BS92"/>
    <mergeCell ref="BZ100:CA100"/>
    <mergeCell ref="CB100:CC100"/>
    <mergeCell ref="CD100:CG100"/>
    <mergeCell ref="BQ101:BY102"/>
    <mergeCell ref="BZ101:CA102"/>
    <mergeCell ref="CB101:CC102"/>
    <mergeCell ref="CD101:CD102"/>
    <mergeCell ref="CE101:CF102"/>
    <mergeCell ref="BQ88:BR88"/>
    <mergeCell ref="BZ114:CA114"/>
    <mergeCell ref="BQ115:CA126"/>
    <mergeCell ref="CH88:CK88"/>
    <mergeCell ref="CH89:CK90"/>
    <mergeCell ref="BU100:BV100"/>
    <mergeCell ref="BX100:BY100"/>
    <mergeCell ref="BP104:BP106"/>
    <mergeCell ref="BQ104:BR104"/>
    <mergeCell ref="BZ104:CA104"/>
    <mergeCell ref="CB104:CC104"/>
    <mergeCell ref="CH104:CK104"/>
    <mergeCell ref="CH101:CJ102"/>
    <mergeCell ref="AZ121:BA121"/>
    <mergeCell ref="BB24:BB26"/>
    <mergeCell ref="BC24:BD24"/>
    <mergeCell ref="BL24:BM24"/>
    <mergeCell ref="BN24:BO24"/>
    <mergeCell ref="BP24:BS24"/>
    <mergeCell ref="BC25:BK26"/>
    <mergeCell ref="BL25:BM26"/>
    <mergeCell ref="BN25:BO26"/>
    <mergeCell ref="BP25:BP26"/>
    <mergeCell ref="BQ25:BR26"/>
    <mergeCell ref="BS25:BS26"/>
    <mergeCell ref="BT24:BW24"/>
    <mergeCell ref="BU56:BV56"/>
    <mergeCell ref="BP88:BP90"/>
    <mergeCell ref="BZ88:CA88"/>
    <mergeCell ref="CB88:CC88"/>
    <mergeCell ref="CD88:CG88"/>
    <mergeCell ref="BQ89:BY90"/>
    <mergeCell ref="BZ89:CA90"/>
    <mergeCell ref="CB89:CC90"/>
    <mergeCell ref="CD89:CD90"/>
    <mergeCell ref="BP64:BP66"/>
    <mergeCell ref="BQ64:BR64"/>
    <mergeCell ref="BZ64:CA64"/>
    <mergeCell ref="CB64:CC64"/>
    <mergeCell ref="CD64:CG64"/>
    <mergeCell ref="BQ65:BY66"/>
    <mergeCell ref="BU88:BV88"/>
    <mergeCell ref="BR85:BS85"/>
    <mergeCell ref="BK39:BP39"/>
    <mergeCell ref="CE89:CF90"/>
    <mergeCell ref="CG89:CG90"/>
    <mergeCell ref="CH105:CK106"/>
    <mergeCell ref="BU104:BV104"/>
    <mergeCell ref="BR105:BS105"/>
    <mergeCell ref="BS69:BT69"/>
    <mergeCell ref="BQ69:BR69"/>
    <mergeCell ref="BP56:BP58"/>
    <mergeCell ref="BG114:BH114"/>
    <mergeCell ref="CD76:CG76"/>
    <mergeCell ref="BZ77:CA78"/>
    <mergeCell ref="CB77:CC78"/>
    <mergeCell ref="CD77:CD78"/>
    <mergeCell ref="CE77:CF78"/>
    <mergeCell ref="CG77:CG78"/>
    <mergeCell ref="BZ80:CB80"/>
    <mergeCell ref="AZ122:BA122"/>
    <mergeCell ref="BG115:BH115"/>
    <mergeCell ref="BF124:BG124"/>
    <mergeCell ref="EM109:EN109"/>
    <mergeCell ref="EU137:EV137"/>
    <mergeCell ref="EW137:EX137"/>
    <mergeCell ref="EK137:EK139"/>
    <mergeCell ref="EL137:EM137"/>
    <mergeCell ref="EU153:EV153"/>
    <mergeCell ref="EW153:EX153"/>
    <mergeCell ref="EW162:EX163"/>
    <mergeCell ref="EY162:EY163"/>
    <mergeCell ref="EU157:EV157"/>
    <mergeCell ref="EW157:EX157"/>
    <mergeCell ref="EU149:EV149"/>
    <mergeCell ref="EW149:EX149"/>
    <mergeCell ref="EK149:EK151"/>
    <mergeCell ref="EL149:EM149"/>
    <mergeCell ref="EU141:EV141"/>
    <mergeCell ref="EW141:EX141"/>
    <mergeCell ref="EW161:EX161"/>
    <mergeCell ref="AZ117:BA117"/>
    <mergeCell ref="BK40:BP40"/>
    <mergeCell ref="BK41:BP41"/>
    <mergeCell ref="CT92:CY92"/>
    <mergeCell ref="CT93:CY93"/>
    <mergeCell ref="CT94:CY94"/>
    <mergeCell ref="DZ47:EE47"/>
    <mergeCell ref="DZ48:EE48"/>
    <mergeCell ref="DZ49:EE49"/>
    <mergeCell ref="JE47:JJ47"/>
    <mergeCell ref="JE48:JJ48"/>
    <mergeCell ref="JE49:JJ49"/>
    <mergeCell ref="Y45:Z45"/>
    <mergeCell ref="AG41:AH41"/>
    <mergeCell ref="AP41:AQ41"/>
    <mergeCell ref="AR41:AS41"/>
    <mergeCell ref="AT41:AW41"/>
    <mergeCell ref="AG42:AO43"/>
    <mergeCell ref="AP50:AQ51"/>
    <mergeCell ref="AR42:AS43"/>
    <mergeCell ref="AT42:AT43"/>
    <mergeCell ref="AU42:AV43"/>
    <mergeCell ref="AW42:AW43"/>
    <mergeCell ref="AG45:AH45"/>
    <mergeCell ref="AP45:AQ45"/>
    <mergeCell ref="AR45:AS45"/>
    <mergeCell ref="AT45:AW45"/>
    <mergeCell ref="AG46:AO47"/>
    <mergeCell ref="AR46:AS47"/>
    <mergeCell ref="AT46:AT47"/>
    <mergeCell ref="AU46:AV47"/>
    <mergeCell ref="AW46:AW47"/>
    <mergeCell ref="AG49:AH49"/>
    <mergeCell ref="AP49:AQ49"/>
    <mergeCell ref="AR49:AS49"/>
    <mergeCell ref="AT49:AW49"/>
    <mergeCell ref="BF123:BG123"/>
    <mergeCell ref="K50:M50"/>
    <mergeCell ref="N50:S50"/>
    <mergeCell ref="AC41:AE43"/>
    <mergeCell ref="AC45:AE47"/>
    <mergeCell ref="AC49:AE51"/>
    <mergeCell ref="BP52:BP54"/>
    <mergeCell ref="BQ52:BR52"/>
    <mergeCell ref="BZ52:CA52"/>
    <mergeCell ref="CB52:CC52"/>
    <mergeCell ref="CD52:CG52"/>
    <mergeCell ref="BZ53:CA54"/>
    <mergeCell ref="CB53:CC54"/>
    <mergeCell ref="CD53:CD54"/>
    <mergeCell ref="CE53:CF54"/>
    <mergeCell ref="CG53:CG54"/>
    <mergeCell ref="BQ53:BR53"/>
    <mergeCell ref="BS53:BT53"/>
    <mergeCell ref="BQ54:BR54"/>
    <mergeCell ref="BS54:BT54"/>
    <mergeCell ref="BU53:BY54"/>
    <mergeCell ref="K49:S49"/>
    <mergeCell ref="T49:U49"/>
    <mergeCell ref="V49:W49"/>
    <mergeCell ref="Y49:Z49"/>
    <mergeCell ref="Y42:Z42"/>
    <mergeCell ref="Y43:Z43"/>
    <mergeCell ref="T42:U42"/>
    <mergeCell ref="V42:W42"/>
    <mergeCell ref="T43:U43"/>
    <mergeCell ref="V44:W44"/>
    <mergeCell ref="V45:W45"/>
    <mergeCell ref="O100:P100"/>
    <mergeCell ref="BJ124:BK124"/>
    <mergeCell ref="BJ123:BK123"/>
    <mergeCell ref="BJ128:BK128"/>
    <mergeCell ref="CZ64:DA64"/>
    <mergeCell ref="J37:J50"/>
    <mergeCell ref="CO60:DA60"/>
    <mergeCell ref="CO61:DA62"/>
    <mergeCell ref="AP46:AQ47"/>
    <mergeCell ref="BH46:BI47"/>
    <mergeCell ref="BH45:BI45"/>
    <mergeCell ref="BA45:BB45"/>
    <mergeCell ref="BL45:BO45"/>
    <mergeCell ref="BL46:BL47"/>
    <mergeCell ref="BM46:BN47"/>
    <mergeCell ref="BO46:BO47"/>
    <mergeCell ref="BJ45:BK45"/>
    <mergeCell ref="BJ46:BK47"/>
    <mergeCell ref="AZ45:AZ47"/>
    <mergeCell ref="BA46:BG47"/>
    <mergeCell ref="AX113:AY113"/>
    <mergeCell ref="AZ113:BA113"/>
    <mergeCell ref="AX119:AY119"/>
    <mergeCell ref="AP42:AQ43"/>
    <mergeCell ref="J57:J58"/>
    <mergeCell ref="BG117:BH117"/>
    <mergeCell ref="BG118:BH118"/>
    <mergeCell ref="AX117:AY117"/>
    <mergeCell ref="BP60:BR62"/>
    <mergeCell ref="CK60:CN60"/>
    <mergeCell ref="CK61:CN62"/>
    <mergeCell ref="BS61:BS62"/>
    <mergeCell ref="FC68:FF68"/>
    <mergeCell ref="FC69:FF70"/>
    <mergeCell ref="FC77:FG77"/>
    <mergeCell ref="FC78:FG79"/>
    <mergeCell ref="FC97:FE97"/>
    <mergeCell ref="FC98:FE99"/>
    <mergeCell ref="EM40:EU40"/>
    <mergeCell ref="GC39:GD39"/>
    <mergeCell ref="EX46:EY46"/>
    <mergeCell ref="EV49:EW49"/>
    <mergeCell ref="EX43:EY43"/>
    <mergeCell ref="EM44:EU44"/>
    <mergeCell ref="EK56:EK58"/>
    <mergeCell ref="EL56:EL58"/>
    <mergeCell ref="EM56:EN56"/>
    <mergeCell ref="EV56:EW56"/>
    <mergeCell ref="EX56:EY56"/>
    <mergeCell ref="EZ56:FC56"/>
    <mergeCell ref="EM57:EU58"/>
    <mergeCell ref="EV57:EW58"/>
    <mergeCell ref="EX57:EY58"/>
    <mergeCell ref="EZ57:EZ58"/>
    <mergeCell ref="FA57:FB58"/>
    <mergeCell ref="FC57:FC58"/>
    <mergeCell ref="EU97:EV97"/>
    <mergeCell ref="EW97:EX97"/>
    <mergeCell ref="EU98:EV99"/>
    <mergeCell ref="EW98:EX99"/>
    <mergeCell ref="EK77:EK79"/>
    <mergeCell ref="EY35:EZ35"/>
  </mergeCells>
  <hyperlinks>
    <hyperlink ref="DD74" location="'Программные таблицы'!B60:U81" display=""/>
    <hyperlink ref="DD78" location="'Программные таблицы'!B60:U81" display=""/>
    <hyperlink ref="DD82" location="'Программные таблицы'!B60:U81" display=""/>
    <hyperlink ref="BQ39" r:id="rId1"/>
    <hyperlink ref="BQ40" location="'Расчетный лист'!GJ99:HO193" display=""/>
    <hyperlink ref="CZ92" r:id="rId2"/>
    <hyperlink ref="CZ93" location="Лист1!GJ99:HO193" display=""/>
    <hyperlink ref="EF47" r:id="rId3"/>
    <hyperlink ref="EF48" location="Лист1!GJ99:HO193" display=""/>
    <hyperlink ref="JK47" r:id="rId4"/>
    <hyperlink ref="JK48" location="Лист1!GJ99:HO193" display=""/>
    <hyperlink ref="AN41" location="'Расчетный лист'!GJ99:HO193" display=""/>
    <hyperlink ref="AN45" location="'Расчетный лист'!GJ99:HO193" display=""/>
    <hyperlink ref="AN49" location="'Расчетный лист'!GJ99:HO193" display=""/>
  </hyperlinks>
  <pageMargins left="0.7" right="0.7" top="0.75" bottom="0.75" header="0.3" footer="0.3"/>
  <pageSetup paperSize="9" orientation="portrait" r:id="rId5"/>
  <drawing r:id="rId6"/>
  <legacyDrawing r:id="rId7"/>
  <oleObjects>
    <mc:AlternateContent xmlns:mc="http://schemas.openxmlformats.org/markup-compatibility/2006">
      <mc:Choice Requires="x14">
        <oleObject progId="Equation.DSMT4" shapeId="1033" r:id="rId8">
          <objectPr defaultSize="0" autoPict="0" r:id="rId9">
            <anchor moveWithCells="1">
              <from>
                <xdr:col>27</xdr:col>
                <xdr:colOff>285750</xdr:colOff>
                <xdr:row>64</xdr:row>
                <xdr:rowOff>133350</xdr:rowOff>
              </from>
              <to>
                <xdr:col>29</xdr:col>
                <xdr:colOff>238125</xdr:colOff>
                <xdr:row>65</xdr:row>
                <xdr:rowOff>457200</xdr:rowOff>
              </to>
            </anchor>
          </objectPr>
        </oleObject>
      </mc:Choice>
      <mc:Fallback>
        <oleObject progId="Equation.DSMT4" shapeId="1033" r:id="rId8"/>
      </mc:Fallback>
    </mc:AlternateContent>
    <mc:AlternateContent xmlns:mc="http://schemas.openxmlformats.org/markup-compatibility/2006">
      <mc:Choice Requires="x14">
        <oleObject progId="Equation.DSMT4" shapeId="1034" r:id="rId10">
          <objectPr defaultSize="0" autoPict="0" r:id="rId11">
            <anchor moveWithCells="1">
              <from>
                <xdr:col>27</xdr:col>
                <xdr:colOff>457200</xdr:colOff>
                <xdr:row>68</xdr:row>
                <xdr:rowOff>352425</xdr:rowOff>
              </from>
              <to>
                <xdr:col>31</xdr:col>
                <xdr:colOff>276225</xdr:colOff>
                <xdr:row>69</xdr:row>
                <xdr:rowOff>323850</xdr:rowOff>
              </to>
            </anchor>
          </objectPr>
        </oleObject>
      </mc:Choice>
      <mc:Fallback>
        <oleObject progId="Equation.DSMT4" shapeId="1034" r:id="rId10"/>
      </mc:Fallback>
    </mc:AlternateContent>
    <mc:AlternateContent xmlns:mc="http://schemas.openxmlformats.org/markup-compatibility/2006">
      <mc:Choice Requires="x14">
        <oleObject progId="Equation.DSMT4" shapeId="1037" r:id="rId12">
          <objectPr defaultSize="0" autoPict="0" r:id="rId13">
            <anchor moveWithCells="1">
              <from>
                <xdr:col>27</xdr:col>
                <xdr:colOff>238125</xdr:colOff>
                <xdr:row>56</xdr:row>
                <xdr:rowOff>114300</xdr:rowOff>
              </from>
              <to>
                <xdr:col>29</xdr:col>
                <xdr:colOff>438150</xdr:colOff>
                <xdr:row>57</xdr:row>
                <xdr:rowOff>447675</xdr:rowOff>
              </to>
            </anchor>
          </objectPr>
        </oleObject>
      </mc:Choice>
      <mc:Fallback>
        <oleObject progId="Equation.DSMT4" shapeId="1037" r:id="rId12"/>
      </mc:Fallback>
    </mc:AlternateContent>
    <mc:AlternateContent xmlns:mc="http://schemas.openxmlformats.org/markup-compatibility/2006">
      <mc:Choice Requires="x14">
        <oleObject progId="Equation.DSMT4" shapeId="1041" r:id="rId14">
          <objectPr defaultSize="0" autoPict="0" r:id="rId15">
            <anchor moveWithCells="1">
              <from>
                <xdr:col>27</xdr:col>
                <xdr:colOff>285750</xdr:colOff>
                <xdr:row>88</xdr:row>
                <xdr:rowOff>114300</xdr:rowOff>
              </from>
              <to>
                <xdr:col>29</xdr:col>
                <xdr:colOff>323850</xdr:colOff>
                <xdr:row>89</xdr:row>
                <xdr:rowOff>514350</xdr:rowOff>
              </to>
            </anchor>
          </objectPr>
        </oleObject>
      </mc:Choice>
      <mc:Fallback>
        <oleObject progId="Equation.DSMT4" shapeId="1041" r:id="rId14"/>
      </mc:Fallback>
    </mc:AlternateContent>
    <mc:AlternateContent xmlns:mc="http://schemas.openxmlformats.org/markup-compatibility/2006">
      <mc:Choice Requires="x14">
        <oleObject progId="Equation.DSMT4" shapeId="1042" r:id="rId16">
          <objectPr defaultSize="0" autoPict="0" r:id="rId17">
            <anchor moveWithCells="1">
              <from>
                <xdr:col>27</xdr:col>
                <xdr:colOff>352425</xdr:colOff>
                <xdr:row>100</xdr:row>
                <xdr:rowOff>266700</xdr:rowOff>
              </from>
              <to>
                <xdr:col>30</xdr:col>
                <xdr:colOff>352425</xdr:colOff>
                <xdr:row>101</xdr:row>
                <xdr:rowOff>228600</xdr:rowOff>
              </to>
            </anchor>
          </objectPr>
        </oleObject>
      </mc:Choice>
      <mc:Fallback>
        <oleObject progId="Equation.DSMT4" shapeId="1042" r:id="rId16"/>
      </mc:Fallback>
    </mc:AlternateContent>
    <mc:AlternateContent xmlns:mc="http://schemas.openxmlformats.org/markup-compatibility/2006">
      <mc:Choice Requires="x14">
        <oleObject progId="Equation.DSMT4" shapeId="1045" r:id="rId18">
          <objectPr defaultSize="0" autoPict="0" r:id="rId19">
            <anchor moveWithCells="1">
              <from>
                <xdr:col>27</xdr:col>
                <xdr:colOff>247650</xdr:colOff>
                <xdr:row>76</xdr:row>
                <xdr:rowOff>95250</xdr:rowOff>
              </from>
              <to>
                <xdr:col>29</xdr:col>
                <xdr:colOff>228600</xdr:colOff>
                <xdr:row>77</xdr:row>
                <xdr:rowOff>495300</xdr:rowOff>
              </to>
            </anchor>
          </objectPr>
        </oleObject>
      </mc:Choice>
      <mc:Fallback>
        <oleObject progId="Equation.DSMT4" shapeId="1045" r:id="rId18"/>
      </mc:Fallback>
    </mc:AlternateContent>
    <mc:AlternateContent xmlns:mc="http://schemas.openxmlformats.org/markup-compatibility/2006">
      <mc:Choice Requires="x14">
        <oleObject progId="Equation.DSMT4" shapeId="1051" r:id="rId20">
          <objectPr defaultSize="0" autoPict="0" r:id="rId21">
            <anchor moveWithCells="1">
              <from>
                <xdr:col>59</xdr:col>
                <xdr:colOff>266700</xdr:colOff>
                <xdr:row>56</xdr:row>
                <xdr:rowOff>304800</xdr:rowOff>
              </from>
              <to>
                <xdr:col>62</xdr:col>
                <xdr:colOff>295275</xdr:colOff>
                <xdr:row>57</xdr:row>
                <xdr:rowOff>276225</xdr:rowOff>
              </to>
            </anchor>
          </objectPr>
        </oleObject>
      </mc:Choice>
      <mc:Fallback>
        <oleObject progId="Equation.DSMT4" shapeId="1051" r:id="rId20"/>
      </mc:Fallback>
    </mc:AlternateContent>
    <mc:AlternateContent xmlns:mc="http://schemas.openxmlformats.org/markup-compatibility/2006">
      <mc:Choice Requires="x14">
        <oleObject progId="Equation.DSMT4" shapeId="1055" r:id="rId22">
          <objectPr defaultSize="0" autoPict="0" r:id="rId23">
            <anchor moveWithCells="1">
              <from>
                <xdr:col>27</xdr:col>
                <xdr:colOff>209550</xdr:colOff>
                <xdr:row>80</xdr:row>
                <xdr:rowOff>95250</xdr:rowOff>
              </from>
              <to>
                <xdr:col>32</xdr:col>
                <xdr:colOff>438150</xdr:colOff>
                <xdr:row>81</xdr:row>
                <xdr:rowOff>495300</xdr:rowOff>
              </to>
            </anchor>
          </objectPr>
        </oleObject>
      </mc:Choice>
      <mc:Fallback>
        <oleObject progId="Equation.DSMT4" shapeId="1055" r:id="rId22"/>
      </mc:Fallback>
    </mc:AlternateContent>
    <mc:AlternateContent xmlns:mc="http://schemas.openxmlformats.org/markup-compatibility/2006">
      <mc:Choice Requires="x14">
        <oleObject progId="Equation.DSMT4" shapeId="1059" r:id="rId24">
          <objectPr defaultSize="0" autoPict="0" r:id="rId25">
            <anchor moveWithCells="1">
              <from>
                <xdr:col>27</xdr:col>
                <xdr:colOff>390525</xdr:colOff>
                <xdr:row>72</xdr:row>
                <xdr:rowOff>352425</xdr:rowOff>
              </from>
              <to>
                <xdr:col>34</xdr:col>
                <xdr:colOff>428625</xdr:colOff>
                <xdr:row>73</xdr:row>
                <xdr:rowOff>323850</xdr:rowOff>
              </to>
            </anchor>
          </objectPr>
        </oleObject>
      </mc:Choice>
      <mc:Fallback>
        <oleObject progId="Equation.DSMT4" shapeId="1059" r:id="rId24"/>
      </mc:Fallback>
    </mc:AlternateContent>
    <mc:AlternateContent xmlns:mc="http://schemas.openxmlformats.org/markup-compatibility/2006">
      <mc:Choice Requires="x14">
        <oleObject progId="Equation.DSMT4" shapeId="1061" r:id="rId26">
          <objectPr defaultSize="0" autoPict="0" r:id="rId27">
            <anchor moveWithCells="1">
              <from>
                <xdr:col>27</xdr:col>
                <xdr:colOff>447675</xdr:colOff>
                <xdr:row>112</xdr:row>
                <xdr:rowOff>295275</xdr:rowOff>
              </from>
              <to>
                <xdr:col>31</xdr:col>
                <xdr:colOff>219075</xdr:colOff>
                <xdr:row>114</xdr:row>
                <xdr:rowOff>257175</xdr:rowOff>
              </to>
            </anchor>
          </objectPr>
        </oleObject>
      </mc:Choice>
      <mc:Fallback>
        <oleObject progId="Equation.DSMT4" shapeId="1061" r:id="rId26"/>
      </mc:Fallback>
    </mc:AlternateContent>
    <mc:AlternateContent xmlns:mc="http://schemas.openxmlformats.org/markup-compatibility/2006">
      <mc:Choice Requires="x14">
        <oleObject progId="Equation.DSMT4" shapeId="1062" r:id="rId28">
          <objectPr defaultSize="0" autoPict="0" r:id="rId29">
            <anchor moveWithCells="1">
              <from>
                <xdr:col>27</xdr:col>
                <xdr:colOff>400050</xdr:colOff>
                <xdr:row>121</xdr:row>
                <xdr:rowOff>342900</xdr:rowOff>
              </from>
              <to>
                <xdr:col>30</xdr:col>
                <xdr:colOff>342900</xdr:colOff>
                <xdr:row>122</xdr:row>
                <xdr:rowOff>323850</xdr:rowOff>
              </to>
            </anchor>
          </objectPr>
        </oleObject>
      </mc:Choice>
      <mc:Fallback>
        <oleObject progId="Equation.DSMT4" shapeId="1062" r:id="rId28"/>
      </mc:Fallback>
    </mc:AlternateContent>
    <mc:AlternateContent xmlns:mc="http://schemas.openxmlformats.org/markup-compatibility/2006">
      <mc:Choice Requires="x14">
        <oleObject progId="Equation.DSMT4" shapeId="1063" r:id="rId30">
          <objectPr defaultSize="0" autoPict="0" r:id="rId31">
            <anchor moveWithCells="1">
              <from>
                <xdr:col>27</xdr:col>
                <xdr:colOff>295275</xdr:colOff>
                <xdr:row>104</xdr:row>
                <xdr:rowOff>142875</xdr:rowOff>
              </from>
              <to>
                <xdr:col>29</xdr:col>
                <xdr:colOff>266700</xdr:colOff>
                <xdr:row>105</xdr:row>
                <xdr:rowOff>476250</xdr:rowOff>
              </to>
            </anchor>
          </objectPr>
        </oleObject>
      </mc:Choice>
      <mc:Fallback>
        <oleObject progId="Equation.DSMT4" shapeId="1063" r:id="rId30"/>
      </mc:Fallback>
    </mc:AlternateContent>
    <mc:AlternateContent xmlns:mc="http://schemas.openxmlformats.org/markup-compatibility/2006">
      <mc:Choice Requires="x14">
        <oleObject progId="Equation.DSMT4" shapeId="1064" r:id="rId32">
          <objectPr defaultSize="0" autoPict="0" r:id="rId33">
            <anchor moveWithCells="1">
              <from>
                <xdr:col>28</xdr:col>
                <xdr:colOff>400050</xdr:colOff>
                <xdr:row>108</xdr:row>
                <xdr:rowOff>104775</xdr:rowOff>
              </from>
              <to>
                <xdr:col>31</xdr:col>
                <xdr:colOff>228600</xdr:colOff>
                <xdr:row>109</xdr:row>
                <xdr:rowOff>447675</xdr:rowOff>
              </to>
            </anchor>
          </objectPr>
        </oleObject>
      </mc:Choice>
      <mc:Fallback>
        <oleObject progId="Equation.DSMT4" shapeId="1064" r:id="rId32"/>
      </mc:Fallback>
    </mc:AlternateContent>
    <mc:AlternateContent xmlns:mc="http://schemas.openxmlformats.org/markup-compatibility/2006">
      <mc:Choice Requires="x14">
        <oleObject progId="Equation.DSMT4" shapeId="1066" r:id="rId34">
          <objectPr defaultSize="0" autoPict="0" r:id="rId35">
            <anchor moveWithCells="1">
              <from>
                <xdr:col>86</xdr:col>
                <xdr:colOff>285750</xdr:colOff>
                <xdr:row>80</xdr:row>
                <xdr:rowOff>142875</xdr:rowOff>
              </from>
              <to>
                <xdr:col>89</xdr:col>
                <xdr:colOff>381000</xdr:colOff>
                <xdr:row>81</xdr:row>
                <xdr:rowOff>466725</xdr:rowOff>
              </to>
            </anchor>
          </objectPr>
        </oleObject>
      </mc:Choice>
      <mc:Fallback>
        <oleObject progId="Equation.DSMT4" shapeId="1066" r:id="rId34"/>
      </mc:Fallback>
    </mc:AlternateContent>
    <mc:AlternateContent xmlns:mc="http://schemas.openxmlformats.org/markup-compatibility/2006">
      <mc:Choice Requires="x14">
        <oleObject progId="Equation.DSMT4" shapeId="1067" r:id="rId36">
          <objectPr defaultSize="0" autoPict="0" r:id="rId37">
            <anchor moveWithCells="1">
              <from>
                <xdr:col>85</xdr:col>
                <xdr:colOff>323850</xdr:colOff>
                <xdr:row>68</xdr:row>
                <xdr:rowOff>304800</xdr:rowOff>
              </from>
              <to>
                <xdr:col>89</xdr:col>
                <xdr:colOff>285750</xdr:colOff>
                <xdr:row>69</xdr:row>
                <xdr:rowOff>266700</xdr:rowOff>
              </to>
            </anchor>
          </objectPr>
        </oleObject>
      </mc:Choice>
      <mc:Fallback>
        <oleObject progId="Equation.DSMT4" shapeId="1067" r:id="rId36"/>
      </mc:Fallback>
    </mc:AlternateContent>
    <mc:AlternateContent xmlns:mc="http://schemas.openxmlformats.org/markup-compatibility/2006">
      <mc:Choice Requires="x14">
        <oleObject progId="Equation.DSMT4" shapeId="1068" r:id="rId38">
          <objectPr defaultSize="0" autoPict="0" r:id="rId39">
            <anchor moveWithCells="1">
              <from>
                <xdr:col>85</xdr:col>
                <xdr:colOff>333375</xdr:colOff>
                <xdr:row>72</xdr:row>
                <xdr:rowOff>142875</xdr:rowOff>
              </from>
              <to>
                <xdr:col>87</xdr:col>
                <xdr:colOff>323850</xdr:colOff>
                <xdr:row>73</xdr:row>
                <xdr:rowOff>466725</xdr:rowOff>
              </to>
            </anchor>
          </objectPr>
        </oleObject>
      </mc:Choice>
      <mc:Fallback>
        <oleObject progId="Equation.DSMT4" shapeId="1068" r:id="rId38"/>
      </mc:Fallback>
    </mc:AlternateContent>
    <mc:AlternateContent xmlns:mc="http://schemas.openxmlformats.org/markup-compatibility/2006">
      <mc:Choice Requires="x14">
        <oleObject progId="Equation.DSMT4" shapeId="1069" r:id="rId40">
          <objectPr defaultSize="0" autoPict="0" r:id="rId41">
            <anchor moveWithCells="1">
              <from>
                <xdr:col>85</xdr:col>
                <xdr:colOff>333375</xdr:colOff>
                <xdr:row>64</xdr:row>
                <xdr:rowOff>95250</xdr:rowOff>
              </from>
              <to>
                <xdr:col>87</xdr:col>
                <xdr:colOff>323850</xdr:colOff>
                <xdr:row>65</xdr:row>
                <xdr:rowOff>495300</xdr:rowOff>
              </to>
            </anchor>
          </objectPr>
        </oleObject>
      </mc:Choice>
      <mc:Fallback>
        <oleObject progId="Equation.DSMT4" shapeId="1069" r:id="rId40"/>
      </mc:Fallback>
    </mc:AlternateContent>
    <mc:AlternateContent xmlns:mc="http://schemas.openxmlformats.org/markup-compatibility/2006">
      <mc:Choice Requires="x14">
        <oleObject progId="Equation.DSMT4" shapeId="1070" r:id="rId42">
          <objectPr defaultSize="0" autoPict="0" r:id="rId43">
            <anchor moveWithCells="1">
              <from>
                <xdr:col>85</xdr:col>
                <xdr:colOff>323850</xdr:colOff>
                <xdr:row>104</xdr:row>
                <xdr:rowOff>95250</xdr:rowOff>
              </from>
              <to>
                <xdr:col>88</xdr:col>
                <xdr:colOff>247650</xdr:colOff>
                <xdr:row>105</xdr:row>
                <xdr:rowOff>504825</xdr:rowOff>
              </to>
            </anchor>
          </objectPr>
        </oleObject>
      </mc:Choice>
      <mc:Fallback>
        <oleObject progId="Equation.DSMT4" shapeId="1070" r:id="rId42"/>
      </mc:Fallback>
    </mc:AlternateContent>
    <mc:AlternateContent xmlns:mc="http://schemas.openxmlformats.org/markup-compatibility/2006">
      <mc:Choice Requires="x14">
        <oleObject progId="Equation.DSMT4" shapeId="1073" r:id="rId44">
          <objectPr defaultSize="0" autoPict="0" r:id="rId45">
            <anchor moveWithCells="1">
              <from>
                <xdr:col>27</xdr:col>
                <xdr:colOff>238125</xdr:colOff>
                <xdr:row>96</xdr:row>
                <xdr:rowOff>123825</xdr:rowOff>
              </from>
              <to>
                <xdr:col>29</xdr:col>
                <xdr:colOff>400050</xdr:colOff>
                <xdr:row>97</xdr:row>
                <xdr:rowOff>447675</xdr:rowOff>
              </to>
            </anchor>
          </objectPr>
        </oleObject>
      </mc:Choice>
      <mc:Fallback>
        <oleObject progId="Equation.DSMT4" shapeId="1073" r:id="rId44"/>
      </mc:Fallback>
    </mc:AlternateContent>
    <mc:AlternateContent xmlns:mc="http://schemas.openxmlformats.org/markup-compatibility/2006">
      <mc:Choice Requires="x14">
        <oleObject progId="Equation.DSMT4" shapeId="1074" r:id="rId46">
          <objectPr defaultSize="0" autoPict="0" r:id="rId47">
            <anchor moveWithCells="1">
              <from>
                <xdr:col>85</xdr:col>
                <xdr:colOff>295275</xdr:colOff>
                <xdr:row>84</xdr:row>
                <xdr:rowOff>95250</xdr:rowOff>
              </from>
              <to>
                <xdr:col>89</xdr:col>
                <xdr:colOff>95250</xdr:colOff>
                <xdr:row>85</xdr:row>
                <xdr:rowOff>495300</xdr:rowOff>
              </to>
            </anchor>
          </objectPr>
        </oleObject>
      </mc:Choice>
      <mc:Fallback>
        <oleObject progId="Equation.DSMT4" shapeId="1074" r:id="rId46"/>
      </mc:Fallback>
    </mc:AlternateContent>
    <mc:AlternateContent xmlns:mc="http://schemas.openxmlformats.org/markup-compatibility/2006">
      <mc:Choice Requires="x14">
        <oleObject progId="Equation.DSMT4" shapeId="1077" r:id="rId48">
          <objectPr defaultSize="0" autoPict="0" r:id="rId49">
            <anchor moveWithCells="1">
              <from>
                <xdr:col>27</xdr:col>
                <xdr:colOff>333375</xdr:colOff>
                <xdr:row>117</xdr:row>
                <xdr:rowOff>285750</xdr:rowOff>
              </from>
              <to>
                <xdr:col>30</xdr:col>
                <xdr:colOff>285750</xdr:colOff>
                <xdr:row>118</xdr:row>
                <xdr:rowOff>323850</xdr:rowOff>
              </to>
            </anchor>
          </objectPr>
        </oleObject>
      </mc:Choice>
      <mc:Fallback>
        <oleObject progId="Equation.DSMT4" shapeId="1077" r:id="rId48"/>
      </mc:Fallback>
    </mc:AlternateContent>
    <mc:AlternateContent xmlns:mc="http://schemas.openxmlformats.org/markup-compatibility/2006">
      <mc:Choice Requires="x14">
        <oleObject progId="Equation.DSMT4" shapeId="1078" r:id="rId50">
          <objectPr defaultSize="0" autoPict="0" r:id="rId51">
            <anchor moveWithCells="1">
              <from>
                <xdr:col>71</xdr:col>
                <xdr:colOff>419100</xdr:colOff>
                <xdr:row>24</xdr:row>
                <xdr:rowOff>114300</xdr:rowOff>
              </from>
              <to>
                <xdr:col>74</xdr:col>
                <xdr:colOff>190500</xdr:colOff>
                <xdr:row>25</xdr:row>
                <xdr:rowOff>504825</xdr:rowOff>
              </to>
            </anchor>
          </objectPr>
        </oleObject>
      </mc:Choice>
      <mc:Fallback>
        <oleObject progId="Equation.DSMT4" shapeId="1078" r:id="rId50"/>
      </mc:Fallback>
    </mc:AlternateContent>
    <mc:AlternateContent xmlns:mc="http://schemas.openxmlformats.org/markup-compatibility/2006">
      <mc:Choice Requires="x14">
        <oleObject progId="Equation.DSMT4" shapeId="1079" r:id="rId52">
          <objectPr defaultSize="0" autoPict="0" r:id="rId53">
            <anchor moveWithCells="1">
              <from>
                <xdr:col>59</xdr:col>
                <xdr:colOff>390525</xdr:colOff>
                <xdr:row>64</xdr:row>
                <xdr:rowOff>276225</xdr:rowOff>
              </from>
              <to>
                <xdr:col>63</xdr:col>
                <xdr:colOff>304800</xdr:colOff>
                <xdr:row>65</xdr:row>
                <xdr:rowOff>323850</xdr:rowOff>
              </to>
            </anchor>
          </objectPr>
        </oleObject>
      </mc:Choice>
      <mc:Fallback>
        <oleObject progId="Equation.DSMT4" shapeId="1079" r:id="rId52"/>
      </mc:Fallback>
    </mc:AlternateContent>
    <mc:AlternateContent xmlns:mc="http://schemas.openxmlformats.org/markup-compatibility/2006">
      <mc:Choice Requires="x14">
        <oleObject progId="Equation.DSMT4" shapeId="1081" r:id="rId54">
          <objectPr defaultSize="0" autoPict="0" r:id="rId55">
            <anchor moveWithCells="1">
              <from>
                <xdr:col>59</xdr:col>
                <xdr:colOff>285750</xdr:colOff>
                <xdr:row>60</xdr:row>
                <xdr:rowOff>295275</xdr:rowOff>
              </from>
              <to>
                <xdr:col>62</xdr:col>
                <xdr:colOff>457200</xdr:colOff>
                <xdr:row>61</xdr:row>
                <xdr:rowOff>333375</xdr:rowOff>
              </to>
            </anchor>
          </objectPr>
        </oleObject>
      </mc:Choice>
      <mc:Fallback>
        <oleObject progId="Equation.DSMT4" shapeId="1081" r:id="rId54"/>
      </mc:Fallback>
    </mc:AlternateContent>
    <mc:AlternateContent xmlns:mc="http://schemas.openxmlformats.org/markup-compatibility/2006">
      <mc:Choice Requires="x14">
        <oleObject progId="Equation.DSMT4" shapeId="1083" r:id="rId56">
          <objectPr defaultSize="0" autoPict="0" r:id="rId57">
            <anchor moveWithCells="1">
              <from>
                <xdr:col>85</xdr:col>
                <xdr:colOff>352425</xdr:colOff>
                <xdr:row>108</xdr:row>
                <xdr:rowOff>361950</xdr:rowOff>
              </from>
              <to>
                <xdr:col>89</xdr:col>
                <xdr:colOff>104775</xdr:colOff>
                <xdr:row>109</xdr:row>
                <xdr:rowOff>400050</xdr:rowOff>
              </to>
            </anchor>
          </objectPr>
        </oleObject>
      </mc:Choice>
      <mc:Fallback>
        <oleObject progId="Equation.DSMT4" shapeId="1083" r:id="rId56"/>
      </mc:Fallback>
    </mc:AlternateContent>
    <mc:AlternateContent xmlns:mc="http://schemas.openxmlformats.org/markup-compatibility/2006">
      <mc:Choice Requires="x14">
        <oleObject progId="Equation.DSMT4" shapeId="1084" r:id="rId58">
          <objectPr defaultSize="0" autoPict="0" r:id="rId59">
            <anchor moveWithCells="1">
              <from>
                <xdr:col>85</xdr:col>
                <xdr:colOff>190500</xdr:colOff>
                <xdr:row>88</xdr:row>
                <xdr:rowOff>381000</xdr:rowOff>
              </from>
              <to>
                <xdr:col>88</xdr:col>
                <xdr:colOff>514350</xdr:colOff>
                <xdr:row>89</xdr:row>
                <xdr:rowOff>342900</xdr:rowOff>
              </to>
            </anchor>
          </objectPr>
        </oleObject>
      </mc:Choice>
      <mc:Fallback>
        <oleObject progId="Equation.DSMT4" shapeId="1084" r:id="rId58"/>
      </mc:Fallback>
    </mc:AlternateContent>
    <mc:AlternateContent xmlns:mc="http://schemas.openxmlformats.org/markup-compatibility/2006">
      <mc:Choice Requires="x14">
        <oleObject progId="Equation.DSMT4" shapeId="1085" r:id="rId60">
          <objectPr defaultSize="0" autoPict="0" r:id="rId61">
            <anchor moveWithCells="1">
              <from>
                <xdr:col>113</xdr:col>
                <xdr:colOff>304800</xdr:colOff>
                <xdr:row>64</xdr:row>
                <xdr:rowOff>123825</xdr:rowOff>
              </from>
              <to>
                <xdr:col>115</xdr:col>
                <xdr:colOff>228600</xdr:colOff>
                <xdr:row>65</xdr:row>
                <xdr:rowOff>514350</xdr:rowOff>
              </to>
            </anchor>
          </objectPr>
        </oleObject>
      </mc:Choice>
      <mc:Fallback>
        <oleObject progId="Equation.DSMT4" shapeId="1085" r:id="rId60"/>
      </mc:Fallback>
    </mc:AlternateContent>
    <mc:AlternateContent xmlns:mc="http://schemas.openxmlformats.org/markup-compatibility/2006">
      <mc:Choice Requires="x14">
        <oleObject progId="Equation.DSMT4" shapeId="1086" r:id="rId62">
          <objectPr defaultSize="0" autoPict="0" r:id="rId63">
            <anchor moveWithCells="1">
              <from>
                <xdr:col>85</xdr:col>
                <xdr:colOff>285750</xdr:colOff>
                <xdr:row>100</xdr:row>
                <xdr:rowOff>142875</xdr:rowOff>
              </from>
              <to>
                <xdr:col>87</xdr:col>
                <xdr:colOff>352425</xdr:colOff>
                <xdr:row>101</xdr:row>
                <xdr:rowOff>457200</xdr:rowOff>
              </to>
            </anchor>
          </objectPr>
        </oleObject>
      </mc:Choice>
      <mc:Fallback>
        <oleObject progId="Equation.DSMT4" shapeId="1086" r:id="rId62"/>
      </mc:Fallback>
    </mc:AlternateContent>
    <mc:AlternateContent xmlns:mc="http://schemas.openxmlformats.org/markup-compatibility/2006">
      <mc:Choice Requires="x14">
        <oleObject progId="Equation.DSMT4" shapeId="1087" r:id="rId64">
          <objectPr defaultSize="0" autoPict="0" r:id="rId65">
            <anchor moveWithCells="1">
              <from>
                <xdr:col>77</xdr:col>
                <xdr:colOff>219075</xdr:colOff>
                <xdr:row>41</xdr:row>
                <xdr:rowOff>381000</xdr:rowOff>
              </from>
              <to>
                <xdr:col>79</xdr:col>
                <xdr:colOff>504825</xdr:colOff>
                <xdr:row>43</xdr:row>
                <xdr:rowOff>95250</xdr:rowOff>
              </to>
            </anchor>
          </objectPr>
        </oleObject>
      </mc:Choice>
      <mc:Fallback>
        <oleObject progId="Equation.DSMT4" shapeId="1087" r:id="rId64"/>
      </mc:Fallback>
    </mc:AlternateContent>
    <mc:AlternateContent xmlns:mc="http://schemas.openxmlformats.org/markup-compatibility/2006">
      <mc:Choice Requires="x14">
        <oleObject progId="Equation.DSMT4" shapeId="1088" r:id="rId66">
          <objectPr defaultSize="0" autoPict="0" r:id="rId67">
            <anchor moveWithCells="1">
              <from>
                <xdr:col>85</xdr:col>
                <xdr:colOff>304800</xdr:colOff>
                <xdr:row>56</xdr:row>
                <xdr:rowOff>333375</xdr:rowOff>
              </from>
              <to>
                <xdr:col>88</xdr:col>
                <xdr:colOff>133350</xdr:colOff>
                <xdr:row>57</xdr:row>
                <xdr:rowOff>304800</xdr:rowOff>
              </to>
            </anchor>
          </objectPr>
        </oleObject>
      </mc:Choice>
      <mc:Fallback>
        <oleObject progId="Equation.DSMT4" shapeId="1088" r:id="rId66"/>
      </mc:Fallback>
    </mc:AlternateContent>
    <mc:AlternateContent xmlns:mc="http://schemas.openxmlformats.org/markup-compatibility/2006">
      <mc:Choice Requires="x14">
        <oleObject progId="Equation.DSMT4" shapeId="1089" r:id="rId68">
          <objectPr defaultSize="0" autoPict="0" r:id="rId69">
            <anchor moveWithCells="1">
              <from>
                <xdr:col>85</xdr:col>
                <xdr:colOff>190500</xdr:colOff>
                <xdr:row>76</xdr:row>
                <xdr:rowOff>161925</xdr:rowOff>
              </from>
              <to>
                <xdr:col>88</xdr:col>
                <xdr:colOff>428625</xdr:colOff>
                <xdr:row>77</xdr:row>
                <xdr:rowOff>485775</xdr:rowOff>
              </to>
            </anchor>
          </objectPr>
        </oleObject>
      </mc:Choice>
      <mc:Fallback>
        <oleObject progId="Equation.DSMT4" shapeId="1089" r:id="rId68"/>
      </mc:Fallback>
    </mc:AlternateContent>
    <mc:AlternateContent xmlns:mc="http://schemas.openxmlformats.org/markup-compatibility/2006">
      <mc:Choice Requires="x14">
        <oleObject progId="Equation.DSMT4" shapeId="1090" r:id="rId70">
          <objectPr defaultSize="0" autoPict="0" r:id="rId71">
            <anchor moveWithCells="1">
              <from>
                <xdr:col>85</xdr:col>
                <xdr:colOff>352425</xdr:colOff>
                <xdr:row>52</xdr:row>
                <xdr:rowOff>257175</xdr:rowOff>
              </from>
              <to>
                <xdr:col>89</xdr:col>
                <xdr:colOff>285750</xdr:colOff>
                <xdr:row>53</xdr:row>
                <xdr:rowOff>219075</xdr:rowOff>
              </to>
            </anchor>
          </objectPr>
        </oleObject>
      </mc:Choice>
      <mc:Fallback>
        <oleObject progId="Equation.DSMT4" shapeId="1090" r:id="rId70"/>
      </mc:Fallback>
    </mc:AlternateContent>
    <mc:AlternateContent xmlns:mc="http://schemas.openxmlformats.org/markup-compatibility/2006">
      <mc:Choice Requires="x14">
        <oleObject progId="Equation.DSMT4" shapeId="1091" r:id="rId72">
          <objectPr defaultSize="0" autoPict="0" r:id="rId73">
            <anchor moveWithCells="1">
              <from>
                <xdr:col>88</xdr:col>
                <xdr:colOff>238125</xdr:colOff>
                <xdr:row>60</xdr:row>
                <xdr:rowOff>295275</xdr:rowOff>
              </from>
              <to>
                <xdr:col>91</xdr:col>
                <xdr:colOff>438150</xdr:colOff>
                <xdr:row>61</xdr:row>
                <xdr:rowOff>266700</xdr:rowOff>
              </to>
            </anchor>
          </objectPr>
        </oleObject>
      </mc:Choice>
      <mc:Fallback>
        <oleObject progId="Equation.DSMT4" shapeId="1091" r:id="rId72"/>
      </mc:Fallback>
    </mc:AlternateContent>
    <mc:AlternateContent xmlns:mc="http://schemas.openxmlformats.org/markup-compatibility/2006">
      <mc:Choice Requires="x14">
        <oleObject progId="Equation.DSMT4" shapeId="1101" r:id="rId74">
          <objectPr defaultSize="0" autoPict="0" r:id="rId75">
            <anchor moveWithCells="1">
              <from>
                <xdr:col>92</xdr:col>
                <xdr:colOff>209550</xdr:colOff>
                <xdr:row>60</xdr:row>
                <xdr:rowOff>219075</xdr:rowOff>
              </from>
              <to>
                <xdr:col>104</xdr:col>
                <xdr:colOff>428625</xdr:colOff>
                <xdr:row>61</xdr:row>
                <xdr:rowOff>390525</xdr:rowOff>
              </to>
            </anchor>
          </objectPr>
        </oleObject>
      </mc:Choice>
      <mc:Fallback>
        <oleObject progId="Equation.DSMT4" shapeId="1101" r:id="rId74"/>
      </mc:Fallback>
    </mc:AlternateContent>
    <mc:AlternateContent xmlns:mc="http://schemas.openxmlformats.org/markup-compatibility/2006">
      <mc:Choice Requires="x14">
        <oleObject progId="Equation.DSMT4" shapeId="1105" r:id="rId76">
          <objectPr defaultSize="0" autoPict="0" r:id="rId77">
            <anchor moveWithCells="1">
              <from>
                <xdr:col>158</xdr:col>
                <xdr:colOff>323850</xdr:colOff>
                <xdr:row>77</xdr:row>
                <xdr:rowOff>123825</xdr:rowOff>
              </from>
              <to>
                <xdr:col>162</xdr:col>
                <xdr:colOff>209550</xdr:colOff>
                <xdr:row>78</xdr:row>
                <xdr:rowOff>438150</xdr:rowOff>
              </to>
            </anchor>
          </objectPr>
        </oleObject>
      </mc:Choice>
      <mc:Fallback>
        <oleObject progId="Equation.DSMT4" shapeId="1105" r:id="rId76"/>
      </mc:Fallback>
    </mc:AlternateContent>
    <mc:AlternateContent xmlns:mc="http://schemas.openxmlformats.org/markup-compatibility/2006">
      <mc:Choice Requires="x14">
        <oleObject progId="Equation.DSMT4" shapeId="1107" r:id="rId78">
          <objectPr defaultSize="0" autoPict="0" r:id="rId79">
            <anchor moveWithCells="1">
              <from>
                <xdr:col>158</xdr:col>
                <xdr:colOff>457200</xdr:colOff>
                <xdr:row>68</xdr:row>
                <xdr:rowOff>161925</xdr:rowOff>
              </from>
              <to>
                <xdr:col>161</xdr:col>
                <xdr:colOff>66675</xdr:colOff>
                <xdr:row>69</xdr:row>
                <xdr:rowOff>476250</xdr:rowOff>
              </to>
            </anchor>
          </objectPr>
        </oleObject>
      </mc:Choice>
      <mc:Fallback>
        <oleObject progId="Equation.DSMT4" shapeId="1107" r:id="rId78"/>
      </mc:Fallback>
    </mc:AlternateContent>
    <mc:AlternateContent xmlns:mc="http://schemas.openxmlformats.org/markup-compatibility/2006">
      <mc:Choice Requires="x14">
        <oleObject progId="Equation.DSMT4" shapeId="1108" r:id="rId80">
          <objectPr defaultSize="0" autoPict="0" r:id="rId81">
            <anchor moveWithCells="1">
              <from>
                <xdr:col>158</xdr:col>
                <xdr:colOff>447675</xdr:colOff>
                <xdr:row>72</xdr:row>
                <xdr:rowOff>400050</xdr:rowOff>
              </from>
              <to>
                <xdr:col>162</xdr:col>
                <xdr:colOff>200025</xdr:colOff>
                <xdr:row>74</xdr:row>
                <xdr:rowOff>171450</xdr:rowOff>
              </to>
            </anchor>
          </objectPr>
        </oleObject>
      </mc:Choice>
      <mc:Fallback>
        <oleObject progId="Equation.DSMT4" shapeId="1108" r:id="rId80"/>
      </mc:Fallback>
    </mc:AlternateContent>
    <mc:AlternateContent xmlns:mc="http://schemas.openxmlformats.org/markup-compatibility/2006">
      <mc:Choice Requires="x14">
        <oleObject progId="Equation.DSMT4" shapeId="1109" r:id="rId82">
          <objectPr defaultSize="0" autoPict="0" r:id="rId83">
            <anchor moveWithCells="1">
              <from>
                <xdr:col>158</xdr:col>
                <xdr:colOff>352425</xdr:colOff>
                <xdr:row>97</xdr:row>
                <xdr:rowOff>114300</xdr:rowOff>
              </from>
              <to>
                <xdr:col>160</xdr:col>
                <xdr:colOff>180975</xdr:colOff>
                <xdr:row>98</xdr:row>
                <xdr:rowOff>438150</xdr:rowOff>
              </to>
            </anchor>
          </objectPr>
        </oleObject>
      </mc:Choice>
      <mc:Fallback>
        <oleObject progId="Equation.DSMT4" shapeId="1109" r:id="rId82"/>
      </mc:Fallback>
    </mc:AlternateContent>
    <mc:AlternateContent xmlns:mc="http://schemas.openxmlformats.org/markup-compatibility/2006">
      <mc:Choice Requires="x14">
        <oleObject progId="Equation.DSMT4" shapeId="1110" r:id="rId84">
          <objectPr defaultSize="0" autoPict="0" r:id="rId85">
            <anchor moveWithCells="1">
              <from>
                <xdr:col>158</xdr:col>
                <xdr:colOff>333375</xdr:colOff>
                <xdr:row>101</xdr:row>
                <xdr:rowOff>123825</xdr:rowOff>
              </from>
              <to>
                <xdr:col>160</xdr:col>
                <xdr:colOff>219075</xdr:colOff>
                <xdr:row>102</xdr:row>
                <xdr:rowOff>438150</xdr:rowOff>
              </to>
            </anchor>
          </objectPr>
        </oleObject>
      </mc:Choice>
      <mc:Fallback>
        <oleObject progId="Equation.DSMT4" shapeId="1110" r:id="rId84"/>
      </mc:Fallback>
    </mc:AlternateContent>
    <mc:AlternateContent xmlns:mc="http://schemas.openxmlformats.org/markup-compatibility/2006">
      <mc:Choice Requires="x14">
        <oleObject progId="Equation.DSMT4" shapeId="1111" r:id="rId86">
          <objectPr defaultSize="0" autoPict="0" r:id="rId87">
            <anchor moveWithCells="1">
              <from>
                <xdr:col>189</xdr:col>
                <xdr:colOff>428625</xdr:colOff>
                <xdr:row>152</xdr:row>
                <xdr:rowOff>142875</xdr:rowOff>
              </from>
              <to>
                <xdr:col>193</xdr:col>
                <xdr:colOff>114300</xdr:colOff>
                <xdr:row>153</xdr:row>
                <xdr:rowOff>457200</xdr:rowOff>
              </to>
            </anchor>
          </objectPr>
        </oleObject>
      </mc:Choice>
      <mc:Fallback>
        <oleObject progId="Equation.DSMT4" shapeId="1111" r:id="rId86"/>
      </mc:Fallback>
    </mc:AlternateContent>
    <mc:AlternateContent xmlns:mc="http://schemas.openxmlformats.org/markup-compatibility/2006">
      <mc:Choice Requires="x14">
        <oleObject progId="Equation.DSMT4" shapeId="1112" r:id="rId88">
          <objectPr defaultSize="0" autoPict="0" r:id="rId89">
            <anchor moveWithCells="1">
              <from>
                <xdr:col>158</xdr:col>
                <xdr:colOff>381000</xdr:colOff>
                <xdr:row>93</xdr:row>
                <xdr:rowOff>114300</xdr:rowOff>
              </from>
              <to>
                <xdr:col>161</xdr:col>
                <xdr:colOff>161925</xdr:colOff>
                <xdr:row>94</xdr:row>
                <xdr:rowOff>438150</xdr:rowOff>
              </to>
            </anchor>
          </objectPr>
        </oleObject>
      </mc:Choice>
      <mc:Fallback>
        <oleObject progId="Equation.DSMT4" shapeId="1112" r:id="rId88"/>
      </mc:Fallback>
    </mc:AlternateContent>
    <mc:AlternateContent xmlns:mc="http://schemas.openxmlformats.org/markup-compatibility/2006">
      <mc:Choice Requires="x14">
        <oleObject progId="Equation.DSMT4" shapeId="1116" r:id="rId90">
          <objectPr defaultSize="0" autoPict="0" r:id="rId91">
            <anchor moveWithCells="1">
              <from>
                <xdr:col>195</xdr:col>
                <xdr:colOff>361950</xdr:colOff>
                <xdr:row>84</xdr:row>
                <xdr:rowOff>352425</xdr:rowOff>
              </from>
              <to>
                <xdr:col>198</xdr:col>
                <xdr:colOff>257175</xdr:colOff>
                <xdr:row>85</xdr:row>
                <xdr:rowOff>257175</xdr:rowOff>
              </to>
            </anchor>
          </objectPr>
        </oleObject>
      </mc:Choice>
      <mc:Fallback>
        <oleObject progId="Equation.DSMT4" shapeId="1116" r:id="rId90"/>
      </mc:Fallback>
    </mc:AlternateContent>
    <mc:AlternateContent xmlns:mc="http://schemas.openxmlformats.org/markup-compatibility/2006">
      <mc:Choice Requires="x14">
        <oleObject progId="Equation.DSMT4" shapeId="1118" r:id="rId92">
          <objectPr defaultSize="0" autoPict="0" r:id="rId53">
            <anchor moveWithCells="1">
              <from>
                <xdr:col>195</xdr:col>
                <xdr:colOff>390525</xdr:colOff>
                <xdr:row>92</xdr:row>
                <xdr:rowOff>276225</xdr:rowOff>
              </from>
              <to>
                <xdr:col>199</xdr:col>
                <xdr:colOff>304800</xdr:colOff>
                <xdr:row>93</xdr:row>
                <xdr:rowOff>323850</xdr:rowOff>
              </to>
            </anchor>
          </objectPr>
        </oleObject>
      </mc:Choice>
      <mc:Fallback>
        <oleObject progId="Equation.DSMT4" shapeId="1118" r:id="rId92"/>
      </mc:Fallback>
    </mc:AlternateContent>
    <mc:AlternateContent xmlns:mc="http://schemas.openxmlformats.org/markup-compatibility/2006">
      <mc:Choice Requires="x14">
        <oleObject progId="Equation.DSMT4" shapeId="1125" r:id="rId93">
          <objectPr defaultSize="0" autoPict="0" r:id="rId94">
            <anchor moveWithCells="1">
              <from>
                <xdr:col>158</xdr:col>
                <xdr:colOff>457200</xdr:colOff>
                <xdr:row>85</xdr:row>
                <xdr:rowOff>352425</xdr:rowOff>
              </from>
              <to>
                <xdr:col>162</xdr:col>
                <xdr:colOff>219075</xdr:colOff>
                <xdr:row>86</xdr:row>
                <xdr:rowOff>238125</xdr:rowOff>
              </to>
            </anchor>
          </objectPr>
        </oleObject>
      </mc:Choice>
      <mc:Fallback>
        <oleObject progId="Equation.DSMT4" shapeId="1125" r:id="rId93"/>
      </mc:Fallback>
    </mc:AlternateContent>
    <mc:AlternateContent xmlns:mc="http://schemas.openxmlformats.org/markup-compatibility/2006">
      <mc:Choice Requires="x14">
        <oleObject progId="Equation.DSMT4" shapeId="1126" r:id="rId95">
          <objectPr defaultSize="0" autoPict="0" r:id="rId96">
            <anchor moveWithCells="1">
              <from>
                <xdr:col>158</xdr:col>
                <xdr:colOff>542925</xdr:colOff>
                <xdr:row>81</xdr:row>
                <xdr:rowOff>114300</xdr:rowOff>
              </from>
              <to>
                <xdr:col>162</xdr:col>
                <xdr:colOff>28575</xdr:colOff>
                <xdr:row>82</xdr:row>
                <xdr:rowOff>438150</xdr:rowOff>
              </to>
            </anchor>
          </objectPr>
        </oleObject>
      </mc:Choice>
      <mc:Fallback>
        <oleObject progId="Equation.DSMT4" shapeId="1126" r:id="rId95"/>
      </mc:Fallback>
    </mc:AlternateContent>
    <mc:AlternateContent xmlns:mc="http://schemas.openxmlformats.org/markup-compatibility/2006">
      <mc:Choice Requires="x14">
        <oleObject progId="Equation.DSMT4" shapeId="1129" r:id="rId97">
          <objectPr defaultSize="0" autoPict="0" r:id="rId98">
            <anchor moveWithCells="1">
              <from>
                <xdr:col>195</xdr:col>
                <xdr:colOff>476250</xdr:colOff>
                <xdr:row>88</xdr:row>
                <xdr:rowOff>457200</xdr:rowOff>
              </from>
              <to>
                <xdr:col>198</xdr:col>
                <xdr:colOff>161925</xdr:colOff>
                <xdr:row>89</xdr:row>
                <xdr:rowOff>352425</xdr:rowOff>
              </to>
            </anchor>
          </objectPr>
        </oleObject>
      </mc:Choice>
      <mc:Fallback>
        <oleObject progId="Equation.DSMT4" shapeId="1129" r:id="rId97"/>
      </mc:Fallback>
    </mc:AlternateContent>
    <mc:AlternateContent xmlns:mc="http://schemas.openxmlformats.org/markup-compatibility/2006">
      <mc:Choice Requires="x14">
        <oleObject progId="Equation.DSMT4" shapeId="1132" r:id="rId99">
          <objectPr defaultSize="0" autoPict="0" r:id="rId100">
            <anchor moveWithCells="1">
              <from>
                <xdr:col>158</xdr:col>
                <xdr:colOff>228600</xdr:colOff>
                <xdr:row>89</xdr:row>
                <xdr:rowOff>190500</xdr:rowOff>
              </from>
              <to>
                <xdr:col>160</xdr:col>
                <xdr:colOff>485775</xdr:colOff>
                <xdr:row>90</xdr:row>
                <xdr:rowOff>447675</xdr:rowOff>
              </to>
            </anchor>
          </objectPr>
        </oleObject>
      </mc:Choice>
      <mc:Fallback>
        <oleObject progId="Equation.DSMT4" shapeId="1132" r:id="rId99"/>
      </mc:Fallback>
    </mc:AlternateContent>
    <mc:AlternateContent xmlns:mc="http://schemas.openxmlformats.org/markup-compatibility/2006">
      <mc:Choice Requires="x14">
        <oleObject progId="Equation.DSMT4" shapeId="1133" r:id="rId101">
          <objectPr defaultSize="0" autoPict="0" r:id="rId102">
            <anchor moveWithCells="1">
              <from>
                <xdr:col>158</xdr:col>
                <xdr:colOff>428625</xdr:colOff>
                <xdr:row>153</xdr:row>
                <xdr:rowOff>180975</xdr:rowOff>
              </from>
              <to>
                <xdr:col>162</xdr:col>
                <xdr:colOff>9525</xdr:colOff>
                <xdr:row>154</xdr:row>
                <xdr:rowOff>438150</xdr:rowOff>
              </to>
            </anchor>
          </objectPr>
        </oleObject>
      </mc:Choice>
      <mc:Fallback>
        <oleObject progId="Equation.DSMT4" shapeId="1133" r:id="rId101"/>
      </mc:Fallback>
    </mc:AlternateContent>
    <mc:AlternateContent xmlns:mc="http://schemas.openxmlformats.org/markup-compatibility/2006">
      <mc:Choice Requires="x14">
        <oleObject progId="Equation.DSMT4" shapeId="1134" r:id="rId103">
          <objectPr defaultSize="0" autoPict="0" r:id="rId104">
            <anchor moveWithCells="1">
              <from>
                <xdr:col>158</xdr:col>
                <xdr:colOff>381000</xdr:colOff>
                <xdr:row>157</xdr:row>
                <xdr:rowOff>428625</xdr:rowOff>
              </from>
              <to>
                <xdr:col>162</xdr:col>
                <xdr:colOff>114300</xdr:colOff>
                <xdr:row>158</xdr:row>
                <xdr:rowOff>238125</xdr:rowOff>
              </to>
            </anchor>
          </objectPr>
        </oleObject>
      </mc:Choice>
      <mc:Fallback>
        <oleObject progId="Equation.DSMT4" shapeId="1134" r:id="rId103"/>
      </mc:Fallback>
    </mc:AlternateContent>
    <mc:AlternateContent xmlns:mc="http://schemas.openxmlformats.org/markup-compatibility/2006">
      <mc:Choice Requires="x14">
        <oleObject progId="Equation.DSMT4" shapeId="1135" r:id="rId105">
          <objectPr defaultSize="0" autoPict="0" r:id="rId106">
            <anchor moveWithCells="1">
              <from>
                <xdr:col>158</xdr:col>
                <xdr:colOff>400050</xdr:colOff>
                <xdr:row>133</xdr:row>
                <xdr:rowOff>161925</xdr:rowOff>
              </from>
              <to>
                <xdr:col>161</xdr:col>
                <xdr:colOff>180975</xdr:colOff>
                <xdr:row>134</xdr:row>
                <xdr:rowOff>409575</xdr:rowOff>
              </to>
            </anchor>
          </objectPr>
        </oleObject>
      </mc:Choice>
      <mc:Fallback>
        <oleObject progId="Equation.DSMT4" shapeId="1135" r:id="rId105"/>
      </mc:Fallback>
    </mc:AlternateContent>
    <mc:AlternateContent xmlns:mc="http://schemas.openxmlformats.org/markup-compatibility/2006">
      <mc:Choice Requires="x14">
        <oleObject progId="Equation.DSMT4" shapeId="1136" r:id="rId107">
          <objectPr defaultSize="0" autoPict="0" r:id="rId108">
            <anchor moveWithCells="1">
              <from>
                <xdr:col>158</xdr:col>
                <xdr:colOff>285750</xdr:colOff>
                <xdr:row>129</xdr:row>
                <xdr:rowOff>161925</xdr:rowOff>
              </from>
              <to>
                <xdr:col>160</xdr:col>
                <xdr:colOff>161925</xdr:colOff>
                <xdr:row>130</xdr:row>
                <xdr:rowOff>409575</xdr:rowOff>
              </to>
            </anchor>
          </objectPr>
        </oleObject>
      </mc:Choice>
      <mc:Fallback>
        <oleObject progId="Equation.DSMT4" shapeId="1136" r:id="rId107"/>
      </mc:Fallback>
    </mc:AlternateContent>
    <mc:AlternateContent xmlns:mc="http://schemas.openxmlformats.org/markup-compatibility/2006">
      <mc:Choice Requires="x14">
        <oleObject progId="Equation.DSMT4" shapeId="1137" r:id="rId109">
          <objectPr defaultSize="0" autoPict="0" r:id="rId110">
            <anchor moveWithCells="1">
              <from>
                <xdr:col>158</xdr:col>
                <xdr:colOff>476250</xdr:colOff>
                <xdr:row>149</xdr:row>
                <xdr:rowOff>152400</xdr:rowOff>
              </from>
              <to>
                <xdr:col>161</xdr:col>
                <xdr:colOff>38100</xdr:colOff>
                <xdr:row>150</xdr:row>
                <xdr:rowOff>419100</xdr:rowOff>
              </to>
            </anchor>
          </objectPr>
        </oleObject>
      </mc:Choice>
      <mc:Fallback>
        <oleObject progId="Equation.DSMT4" shapeId="1137" r:id="rId109"/>
      </mc:Fallback>
    </mc:AlternateContent>
    <mc:AlternateContent xmlns:mc="http://schemas.openxmlformats.org/markup-compatibility/2006">
      <mc:Choice Requires="x14">
        <oleObject progId="Equation.DSMT4" shapeId="1138" r:id="rId111">
          <objectPr defaultSize="0" autoPict="0" r:id="rId112">
            <anchor moveWithCells="1">
              <from>
                <xdr:col>158</xdr:col>
                <xdr:colOff>219075</xdr:colOff>
                <xdr:row>141</xdr:row>
                <xdr:rowOff>400050</xdr:rowOff>
              </from>
              <to>
                <xdr:col>160</xdr:col>
                <xdr:colOff>238125</xdr:colOff>
                <xdr:row>142</xdr:row>
                <xdr:rowOff>209550</xdr:rowOff>
              </to>
            </anchor>
          </objectPr>
        </oleObject>
      </mc:Choice>
      <mc:Fallback>
        <oleObject progId="Equation.DSMT4" shapeId="1138" r:id="rId111"/>
      </mc:Fallback>
    </mc:AlternateContent>
    <mc:AlternateContent xmlns:mc="http://schemas.openxmlformats.org/markup-compatibility/2006">
      <mc:Choice Requires="x14">
        <oleObject progId="Equation.DSMT4" shapeId="1139" r:id="rId113">
          <objectPr defaultSize="0" autoPict="0" r:id="rId114">
            <anchor moveWithCells="1">
              <from>
                <xdr:col>158</xdr:col>
                <xdr:colOff>323850</xdr:colOff>
                <xdr:row>125</xdr:row>
                <xdr:rowOff>161925</xdr:rowOff>
              </from>
              <to>
                <xdr:col>161</xdr:col>
                <xdr:colOff>114300</xdr:colOff>
                <xdr:row>126</xdr:row>
                <xdr:rowOff>428625</xdr:rowOff>
              </to>
            </anchor>
          </objectPr>
        </oleObject>
      </mc:Choice>
      <mc:Fallback>
        <oleObject progId="Equation.DSMT4" shapeId="1139" r:id="rId113"/>
      </mc:Fallback>
    </mc:AlternateContent>
    <mc:AlternateContent xmlns:mc="http://schemas.openxmlformats.org/markup-compatibility/2006">
      <mc:Choice Requires="x14">
        <oleObject progId="Equation.DSMT4" shapeId="1143" r:id="rId115">
          <objectPr defaultSize="0" autoPict="0" r:id="rId116">
            <anchor moveWithCells="1">
              <from>
                <xdr:col>158</xdr:col>
                <xdr:colOff>438150</xdr:colOff>
                <xdr:row>121</xdr:row>
                <xdr:rowOff>209550</xdr:rowOff>
              </from>
              <to>
                <xdr:col>160</xdr:col>
                <xdr:colOff>514350</xdr:colOff>
                <xdr:row>122</xdr:row>
                <xdr:rowOff>457200</xdr:rowOff>
              </to>
            </anchor>
          </objectPr>
        </oleObject>
      </mc:Choice>
      <mc:Fallback>
        <oleObject progId="Equation.DSMT4" shapeId="1143" r:id="rId115"/>
      </mc:Fallback>
    </mc:AlternateContent>
    <mc:AlternateContent xmlns:mc="http://schemas.openxmlformats.org/markup-compatibility/2006">
      <mc:Choice Requires="x14">
        <oleObject progId="Equation.DSMT4" shapeId="1144" r:id="rId117">
          <objectPr defaultSize="0" autoPict="0" r:id="rId118">
            <anchor moveWithCells="1">
              <from>
                <xdr:col>158</xdr:col>
                <xdr:colOff>371475</xdr:colOff>
                <xdr:row>137</xdr:row>
                <xdr:rowOff>209550</xdr:rowOff>
              </from>
              <to>
                <xdr:col>160</xdr:col>
                <xdr:colOff>123825</xdr:colOff>
                <xdr:row>138</xdr:row>
                <xdr:rowOff>466725</xdr:rowOff>
              </to>
            </anchor>
          </objectPr>
        </oleObject>
      </mc:Choice>
      <mc:Fallback>
        <oleObject progId="Equation.DSMT4" shapeId="1144" r:id="rId117"/>
      </mc:Fallback>
    </mc:AlternateContent>
    <mc:AlternateContent xmlns:mc="http://schemas.openxmlformats.org/markup-compatibility/2006">
      <mc:Choice Requires="x14">
        <oleObject progId="Equation.DSMT4" shapeId="1145" r:id="rId119">
          <objectPr defaultSize="0" autoPict="0" r:id="rId120">
            <anchor moveWithCells="1">
              <from>
                <xdr:col>158</xdr:col>
                <xdr:colOff>352425</xdr:colOff>
                <xdr:row>113</xdr:row>
                <xdr:rowOff>152400</xdr:rowOff>
              </from>
              <to>
                <xdr:col>160</xdr:col>
                <xdr:colOff>180975</xdr:colOff>
                <xdr:row>114</xdr:row>
                <xdr:rowOff>400050</xdr:rowOff>
              </to>
            </anchor>
          </objectPr>
        </oleObject>
      </mc:Choice>
      <mc:Fallback>
        <oleObject progId="Equation.DSMT4" shapeId="1145" r:id="rId119"/>
      </mc:Fallback>
    </mc:AlternateContent>
    <mc:AlternateContent xmlns:mc="http://schemas.openxmlformats.org/markup-compatibility/2006">
      <mc:Choice Requires="x14">
        <oleObject progId="Equation.DSMT4" shapeId="1146" r:id="rId121">
          <objectPr defaultSize="0" autoPict="0" r:id="rId122">
            <anchor moveWithCells="1">
              <from>
                <xdr:col>158</xdr:col>
                <xdr:colOff>352425</xdr:colOff>
                <xdr:row>145</xdr:row>
                <xdr:rowOff>447675</xdr:rowOff>
              </from>
              <to>
                <xdr:col>161</xdr:col>
                <xdr:colOff>57150</xdr:colOff>
                <xdr:row>146</xdr:row>
                <xdr:rowOff>266700</xdr:rowOff>
              </to>
            </anchor>
          </objectPr>
        </oleObject>
      </mc:Choice>
      <mc:Fallback>
        <oleObject progId="Equation.DSMT4" shapeId="1146" r:id="rId121"/>
      </mc:Fallback>
    </mc:AlternateContent>
    <mc:AlternateContent xmlns:mc="http://schemas.openxmlformats.org/markup-compatibility/2006">
      <mc:Choice Requires="x14">
        <oleObject progId="Equation.DSMT4" shapeId="1149" r:id="rId123">
          <objectPr defaultSize="0" autoPict="0" r:id="rId124">
            <anchor moveWithCells="1">
              <from>
                <xdr:col>189</xdr:col>
                <xdr:colOff>428625</xdr:colOff>
                <xdr:row>156</xdr:row>
                <xdr:rowOff>190500</xdr:rowOff>
              </from>
              <to>
                <xdr:col>191</xdr:col>
                <xdr:colOff>552450</xdr:colOff>
                <xdr:row>157</xdr:row>
                <xdr:rowOff>438150</xdr:rowOff>
              </to>
            </anchor>
          </objectPr>
        </oleObject>
      </mc:Choice>
      <mc:Fallback>
        <oleObject progId="Equation.DSMT4" shapeId="1149" r:id="rId123"/>
      </mc:Fallback>
    </mc:AlternateContent>
    <mc:AlternateContent xmlns:mc="http://schemas.openxmlformats.org/markup-compatibility/2006">
      <mc:Choice Requires="x14">
        <oleObject progId="Equation.DSMT4" shapeId="1151" r:id="rId125">
          <objectPr defaultSize="0" autoPict="0" r:id="rId126">
            <anchor moveWithCells="1">
              <from>
                <xdr:col>159</xdr:col>
                <xdr:colOff>257175</xdr:colOff>
                <xdr:row>161</xdr:row>
                <xdr:rowOff>190500</xdr:rowOff>
              </from>
              <to>
                <xdr:col>161</xdr:col>
                <xdr:colOff>285750</xdr:colOff>
                <xdr:row>162</xdr:row>
                <xdr:rowOff>438150</xdr:rowOff>
              </to>
            </anchor>
          </objectPr>
        </oleObject>
      </mc:Choice>
      <mc:Fallback>
        <oleObject progId="Equation.DSMT4" shapeId="1151" r:id="rId12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H140"/>
  <sheetViews>
    <sheetView topLeftCell="A25" zoomScale="70" zoomScaleNormal="70" workbookViewId="0">
      <selection activeCell="BD44" sqref="BD44"/>
    </sheetView>
  </sheetViews>
  <sheetFormatPr defaultColWidth="5.7109375" defaultRowHeight="30" customHeight="1" x14ac:dyDescent="0.3"/>
  <cols>
    <col min="1" max="5" width="5.7109375" style="47"/>
    <col min="6" max="6" width="5.7109375" style="47" customWidth="1"/>
    <col min="7" max="16384" width="5.7109375" style="47"/>
  </cols>
  <sheetData>
    <row r="1" spans="1:86" ht="30" customHeight="1" thickBot="1" x14ac:dyDescent="0.35">
      <c r="A1" s="489" t="str">
        <f>CONCATENATE("Расчет однофазного конденсаторного асинхронного микродвигателя Pн ", $R$4," Вт,  2p = ", $R$5,", n = ",$R$6," об/мин")</f>
        <v>Расчет однофазного конденсаторного асинхронного микродвигателя Pн 90 Вт,  2p = 6, n = 955 об/мин</v>
      </c>
      <c r="B1" s="490"/>
      <c r="C1" s="490"/>
      <c r="D1" s="490"/>
      <c r="E1" s="490"/>
      <c r="F1" s="490"/>
      <c r="G1" s="490"/>
      <c r="H1" s="490"/>
      <c r="I1" s="490"/>
      <c r="J1" s="490"/>
      <c r="K1" s="490"/>
      <c r="L1" s="490"/>
      <c r="M1" s="490"/>
      <c r="N1" s="490"/>
      <c r="O1" s="490"/>
      <c r="P1" s="490"/>
      <c r="Q1" s="490"/>
      <c r="R1" s="490"/>
      <c r="S1" s="490"/>
      <c r="T1" s="490"/>
      <c r="U1" s="490"/>
      <c r="V1" s="490"/>
      <c r="W1" s="490"/>
      <c r="X1" s="490"/>
      <c r="Y1" s="491"/>
      <c r="Z1" s="489" t="str">
        <f>$A$1</f>
        <v>Расчет однофазного конденсаторного асинхронного микродвигателя Pн 90 Вт,  2p = 6, n = 955 об/мин</v>
      </c>
      <c r="AA1" s="490"/>
      <c r="AB1" s="490"/>
      <c r="AC1" s="490"/>
      <c r="AD1" s="490"/>
      <c r="AE1" s="490"/>
      <c r="AF1" s="490"/>
      <c r="AG1" s="490"/>
      <c r="AH1" s="490"/>
      <c r="AI1" s="490"/>
      <c r="AJ1" s="490"/>
      <c r="AK1" s="490"/>
      <c r="AL1" s="490"/>
      <c r="AM1" s="490"/>
      <c r="AN1" s="490"/>
      <c r="AO1" s="490"/>
      <c r="AP1" s="490"/>
      <c r="AQ1" s="490"/>
      <c r="AR1" s="490"/>
      <c r="AS1" s="490"/>
      <c r="AT1" s="490"/>
      <c r="AU1" s="490"/>
      <c r="AV1" s="490"/>
      <c r="AW1" s="490"/>
      <c r="AX1" s="491"/>
      <c r="AY1" s="106"/>
      <c r="AZ1" s="106"/>
      <c r="BA1" s="106"/>
      <c r="BB1" s="106"/>
      <c r="BC1" s="106"/>
      <c r="BD1" s="106"/>
      <c r="BE1" s="106"/>
      <c r="BF1" s="106"/>
      <c r="BG1" s="106"/>
      <c r="BH1" s="106"/>
      <c r="BI1" s="106"/>
      <c r="BJ1" s="106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</row>
    <row r="2" spans="1:86" ht="30" customHeight="1" thickBot="1" x14ac:dyDescent="0.35">
      <c r="A2" s="702"/>
      <c r="B2" s="708" t="s">
        <v>429</v>
      </c>
      <c r="C2" s="709"/>
      <c r="D2" s="709"/>
      <c r="E2" s="709"/>
      <c r="F2" s="709"/>
      <c r="G2" s="709"/>
      <c r="H2" s="709"/>
      <c r="I2" s="709"/>
      <c r="J2" s="709"/>
      <c r="K2" s="709"/>
      <c r="L2" s="709"/>
      <c r="M2" s="709"/>
      <c r="N2" s="709"/>
      <c r="O2" s="709"/>
      <c r="P2" s="709"/>
      <c r="Q2" s="710"/>
      <c r="R2" s="725" t="s">
        <v>42</v>
      </c>
      <c r="S2" s="725"/>
      <c r="T2" s="727" t="s">
        <v>43</v>
      </c>
      <c r="U2" s="727"/>
      <c r="V2" s="729" t="s">
        <v>44</v>
      </c>
      <c r="W2" s="729"/>
      <c r="X2" s="729"/>
      <c r="Y2" s="730"/>
      <c r="Z2" s="485" t="s">
        <v>457</v>
      </c>
      <c r="AA2" s="486"/>
      <c r="AB2" s="486"/>
      <c r="AC2" s="486"/>
      <c r="AD2" s="486"/>
      <c r="AE2" s="486"/>
      <c r="AF2" s="486"/>
      <c r="AG2" s="111"/>
      <c r="AH2" s="453"/>
      <c r="AI2" s="565">
        <v>19</v>
      </c>
      <c r="AJ2" s="566"/>
      <c r="AK2" s="75"/>
      <c r="AL2" s="567" t="s">
        <v>42</v>
      </c>
      <c r="AM2" s="568"/>
      <c r="AN2" s="569" t="s">
        <v>43</v>
      </c>
      <c r="AO2" s="570"/>
      <c r="AP2" s="571" t="s">
        <v>44</v>
      </c>
      <c r="AQ2" s="572"/>
      <c r="AR2" s="572"/>
      <c r="AS2" s="573"/>
      <c r="AT2" s="763" t="s">
        <v>46</v>
      </c>
      <c r="AU2" s="572"/>
      <c r="AV2" s="572"/>
      <c r="AW2" s="572"/>
      <c r="AX2" s="573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  <c r="BJ2" s="106"/>
      <c r="BK2" s="106"/>
      <c r="BL2" s="106"/>
      <c r="BM2" s="106"/>
      <c r="BN2" s="106"/>
      <c r="BO2" s="106"/>
      <c r="BP2" s="106"/>
      <c r="BQ2" s="106"/>
      <c r="BR2" s="106"/>
      <c r="BS2" s="106"/>
      <c r="BT2" s="106"/>
      <c r="BU2" s="106"/>
      <c r="BV2" s="106"/>
      <c r="BW2" s="106"/>
      <c r="BX2" s="106"/>
      <c r="BY2" s="106"/>
      <c r="BZ2" s="106"/>
      <c r="CA2" s="106"/>
      <c r="CB2" s="106"/>
      <c r="CC2" s="106"/>
      <c r="CD2" s="106"/>
      <c r="CE2" s="106"/>
      <c r="CF2" s="106"/>
      <c r="CG2" s="106"/>
      <c r="CH2" s="106"/>
    </row>
    <row r="3" spans="1:86" ht="30" customHeight="1" x14ac:dyDescent="0.3">
      <c r="A3" s="703"/>
      <c r="B3" s="711"/>
      <c r="C3" s="712"/>
      <c r="D3" s="712"/>
      <c r="E3" s="712"/>
      <c r="F3" s="712"/>
      <c r="G3" s="712"/>
      <c r="H3" s="712"/>
      <c r="I3" s="712"/>
      <c r="J3" s="712"/>
      <c r="K3" s="712"/>
      <c r="L3" s="712"/>
      <c r="M3" s="712"/>
      <c r="N3" s="712"/>
      <c r="O3" s="712"/>
      <c r="P3" s="712"/>
      <c r="Q3" s="713"/>
      <c r="R3" s="726"/>
      <c r="S3" s="726"/>
      <c r="T3" s="728"/>
      <c r="U3" s="728"/>
      <c r="V3" s="731"/>
      <c r="W3" s="731"/>
      <c r="X3" s="731"/>
      <c r="Y3" s="732"/>
      <c r="Z3" s="487"/>
      <c r="AA3" s="488"/>
      <c r="AB3" s="488"/>
      <c r="AC3" s="488"/>
      <c r="AD3" s="488"/>
      <c r="AE3" s="488"/>
      <c r="AF3" s="488"/>
      <c r="AG3" s="112"/>
      <c r="AH3" s="453"/>
      <c r="AI3" s="757"/>
      <c r="AJ3" s="758"/>
      <c r="AK3" s="759"/>
      <c r="AL3" s="541">
        <f>'Расчетный лист'!BZ53</f>
        <v>285.736176</v>
      </c>
      <c r="AM3" s="542"/>
      <c r="AN3" s="660" t="s">
        <v>242</v>
      </c>
      <c r="AO3" s="221"/>
      <c r="AP3" s="190"/>
      <c r="AQ3" s="528" t="s">
        <v>456</v>
      </c>
      <c r="AR3" s="529"/>
      <c r="AS3" s="643"/>
      <c r="AT3" s="753"/>
      <c r="AU3" s="207"/>
      <c r="AV3" s="207"/>
      <c r="AW3" s="207"/>
      <c r="AX3" s="532"/>
      <c r="AY3" s="106"/>
      <c r="AZ3" s="106"/>
      <c r="BA3" s="106"/>
      <c r="BB3" s="106"/>
      <c r="BC3" s="106"/>
      <c r="BD3" s="106"/>
      <c r="BE3" s="106"/>
      <c r="BF3" s="106"/>
      <c r="BG3" s="106"/>
      <c r="BH3" s="106"/>
      <c r="BI3" s="106"/>
      <c r="BJ3" s="106"/>
      <c r="BK3" s="106"/>
      <c r="BL3" s="106"/>
      <c r="BM3" s="106"/>
      <c r="BN3" s="106"/>
      <c r="BO3" s="106"/>
      <c r="BP3" s="106"/>
      <c r="BQ3" s="106"/>
      <c r="BR3" s="106"/>
      <c r="BS3" s="106"/>
      <c r="BT3" s="106"/>
      <c r="BU3" s="106"/>
      <c r="BV3" s="106"/>
      <c r="BW3" s="106"/>
      <c r="BX3" s="106"/>
      <c r="BY3" s="106"/>
      <c r="BZ3" s="106"/>
      <c r="CA3" s="106"/>
      <c r="CB3" s="106"/>
      <c r="CC3" s="106"/>
      <c r="CD3" s="106"/>
      <c r="CE3" s="106"/>
      <c r="CF3" s="106"/>
      <c r="CG3" s="106"/>
      <c r="CH3" s="106"/>
    </row>
    <row r="4" spans="1:86" ht="30" customHeight="1" thickBot="1" x14ac:dyDescent="0.35">
      <c r="A4" s="703"/>
      <c r="B4" s="697" t="s">
        <v>99</v>
      </c>
      <c r="C4" s="698"/>
      <c r="D4" s="698"/>
      <c r="E4" s="698"/>
      <c r="F4" s="698"/>
      <c r="G4" s="698"/>
      <c r="H4" s="698"/>
      <c r="I4" s="698"/>
      <c r="J4" s="698"/>
      <c r="K4" s="698"/>
      <c r="L4" s="698"/>
      <c r="M4" s="698"/>
      <c r="N4" s="698"/>
      <c r="O4" s="698"/>
      <c r="P4" s="698"/>
      <c r="Q4" s="699"/>
      <c r="R4" s="724">
        <f>'Расчетный лист'!T39</f>
        <v>90</v>
      </c>
      <c r="S4" s="724"/>
      <c r="T4" s="707" t="s">
        <v>100</v>
      </c>
      <c r="U4" s="707"/>
      <c r="V4" s="34"/>
      <c r="W4" s="391" t="s">
        <v>421</v>
      </c>
      <c r="X4" s="701"/>
      <c r="Y4" s="70"/>
      <c r="Z4" s="599"/>
      <c r="AA4" s="600"/>
      <c r="AB4" s="600"/>
      <c r="AC4" s="600"/>
      <c r="AD4" s="600"/>
      <c r="AE4" s="600"/>
      <c r="AF4" s="600"/>
      <c r="AG4" s="601"/>
      <c r="AH4" s="765"/>
      <c r="AI4" s="760"/>
      <c r="AJ4" s="761"/>
      <c r="AK4" s="762"/>
      <c r="AL4" s="543"/>
      <c r="AM4" s="544"/>
      <c r="AN4" s="635"/>
      <c r="AO4" s="181"/>
      <c r="AP4" s="191"/>
      <c r="AQ4" s="530"/>
      <c r="AR4" s="531"/>
      <c r="AS4" s="644"/>
      <c r="AT4" s="754"/>
      <c r="AU4" s="283"/>
      <c r="AV4" s="283"/>
      <c r="AW4" s="283"/>
      <c r="AX4" s="642"/>
      <c r="AY4" s="106"/>
      <c r="AZ4" s="106"/>
      <c r="BA4" s="106"/>
      <c r="BB4" s="106"/>
      <c r="BC4" s="106"/>
      <c r="BD4" s="106"/>
      <c r="BE4" s="106"/>
      <c r="BF4" s="106"/>
      <c r="BG4" s="106"/>
      <c r="BH4" s="106"/>
      <c r="BI4" s="106"/>
      <c r="BJ4" s="106"/>
      <c r="BK4" s="106"/>
      <c r="BL4" s="106"/>
      <c r="BM4" s="106"/>
      <c r="BN4" s="106"/>
      <c r="BO4" s="106"/>
      <c r="BP4" s="106"/>
      <c r="BQ4" s="106"/>
      <c r="BR4" s="106"/>
      <c r="BS4" s="106"/>
      <c r="BT4" s="106"/>
      <c r="BU4" s="106"/>
      <c r="BV4" s="106"/>
      <c r="BW4" s="106"/>
      <c r="BX4" s="106"/>
      <c r="BY4" s="106"/>
      <c r="BZ4" s="106"/>
      <c r="CA4" s="106"/>
      <c r="CB4" s="106"/>
      <c r="CC4" s="106"/>
      <c r="CD4" s="106"/>
      <c r="CE4" s="106"/>
      <c r="CF4" s="106"/>
      <c r="CG4" s="106"/>
      <c r="CH4" s="106"/>
    </row>
    <row r="5" spans="1:86" ht="30" customHeight="1" thickBot="1" x14ac:dyDescent="0.35">
      <c r="A5" s="703"/>
      <c r="B5" s="697" t="s">
        <v>107</v>
      </c>
      <c r="C5" s="698"/>
      <c r="D5" s="698"/>
      <c r="E5" s="698"/>
      <c r="F5" s="698"/>
      <c r="G5" s="698"/>
      <c r="H5" s="698"/>
      <c r="I5" s="698"/>
      <c r="J5" s="698"/>
      <c r="K5" s="698"/>
      <c r="L5" s="698"/>
      <c r="M5" s="698"/>
      <c r="N5" s="698"/>
      <c r="O5" s="698"/>
      <c r="P5" s="698"/>
      <c r="Q5" s="699"/>
      <c r="R5" s="722">
        <f>'Расчетный лист'!T40</f>
        <v>6</v>
      </c>
      <c r="S5" s="723"/>
      <c r="T5" s="707" t="s">
        <v>104</v>
      </c>
      <c r="U5" s="707"/>
      <c r="V5" s="34"/>
      <c r="W5" s="391" t="s">
        <v>112</v>
      </c>
      <c r="X5" s="701"/>
      <c r="Y5" s="70"/>
      <c r="Z5" s="599"/>
      <c r="AA5" s="600"/>
      <c r="AB5" s="600"/>
      <c r="AC5" s="600"/>
      <c r="AD5" s="600"/>
      <c r="AE5" s="600"/>
      <c r="AF5" s="600"/>
      <c r="AG5" s="601"/>
      <c r="AH5" s="764"/>
      <c r="AI5" s="565">
        <v>20</v>
      </c>
      <c r="AJ5" s="566"/>
      <c r="AK5" s="79"/>
      <c r="AL5" s="683" t="s">
        <v>42</v>
      </c>
      <c r="AM5" s="684"/>
      <c r="AN5" s="658" t="s">
        <v>43</v>
      </c>
      <c r="AO5" s="659"/>
      <c r="AP5" s="665" t="s">
        <v>44</v>
      </c>
      <c r="AQ5" s="666"/>
      <c r="AR5" s="666"/>
      <c r="AS5" s="616"/>
      <c r="AT5" s="755" t="s">
        <v>46</v>
      </c>
      <c r="AU5" s="517"/>
      <c r="AV5" s="517"/>
      <c r="AW5" s="517"/>
      <c r="AX5" s="519"/>
      <c r="AY5" s="106"/>
      <c r="AZ5" s="106"/>
      <c r="BA5" s="106"/>
      <c r="BB5" s="106"/>
      <c r="BC5" s="106"/>
      <c r="BD5" s="106"/>
      <c r="BE5" s="106"/>
      <c r="BF5" s="106"/>
      <c r="BG5" s="106"/>
      <c r="BH5" s="106"/>
      <c r="BI5" s="106"/>
      <c r="BJ5" s="106"/>
      <c r="BK5" s="106"/>
      <c r="BL5" s="106"/>
      <c r="BM5" s="106"/>
      <c r="BN5" s="106"/>
      <c r="BO5" s="106"/>
      <c r="BP5" s="106"/>
      <c r="BQ5" s="106"/>
      <c r="BR5" s="106"/>
      <c r="BS5" s="106"/>
      <c r="BT5" s="106"/>
      <c r="BU5" s="106"/>
      <c r="BV5" s="106"/>
      <c r="BW5" s="106"/>
      <c r="BX5" s="106"/>
      <c r="BY5" s="106"/>
      <c r="BZ5" s="106"/>
      <c r="CA5" s="106"/>
      <c r="CB5" s="106"/>
      <c r="CC5" s="106"/>
      <c r="CD5" s="106"/>
      <c r="CE5" s="106"/>
      <c r="CF5" s="106"/>
      <c r="CG5" s="106"/>
      <c r="CH5" s="106"/>
    </row>
    <row r="6" spans="1:86" ht="30" customHeight="1" x14ac:dyDescent="0.3">
      <c r="A6" s="703"/>
      <c r="B6" s="697" t="s">
        <v>101</v>
      </c>
      <c r="C6" s="698"/>
      <c r="D6" s="698"/>
      <c r="E6" s="698"/>
      <c r="F6" s="698"/>
      <c r="G6" s="698"/>
      <c r="H6" s="698"/>
      <c r="I6" s="698"/>
      <c r="J6" s="698"/>
      <c r="K6" s="698"/>
      <c r="L6" s="698"/>
      <c r="M6" s="698"/>
      <c r="N6" s="698"/>
      <c r="O6" s="698"/>
      <c r="P6" s="698"/>
      <c r="Q6" s="699"/>
      <c r="R6" s="724">
        <f>'Расчетный лист'!T41</f>
        <v>955</v>
      </c>
      <c r="S6" s="724"/>
      <c r="T6" s="707" t="s">
        <v>102</v>
      </c>
      <c r="U6" s="707"/>
      <c r="V6" s="34"/>
      <c r="W6" s="391" t="s">
        <v>108</v>
      </c>
      <c r="X6" s="701"/>
      <c r="Y6" s="70"/>
      <c r="Z6" s="599"/>
      <c r="AA6" s="600"/>
      <c r="AB6" s="600"/>
      <c r="AC6" s="600"/>
      <c r="AD6" s="600"/>
      <c r="AE6" s="600"/>
      <c r="AF6" s="600"/>
      <c r="AG6" s="601"/>
      <c r="AH6" s="453"/>
      <c r="AI6" s="250" t="s">
        <v>247</v>
      </c>
      <c r="AJ6" s="177"/>
      <c r="AK6" s="178"/>
      <c r="AL6" s="541">
        <f>'Расчетный лист'!BZ57</f>
        <v>314</v>
      </c>
      <c r="AM6" s="542"/>
      <c r="AN6" s="660" t="s">
        <v>401</v>
      </c>
      <c r="AO6" s="221"/>
      <c r="AP6" s="190"/>
      <c r="AQ6" s="528" t="s">
        <v>247</v>
      </c>
      <c r="AR6" s="529"/>
      <c r="AS6" s="643"/>
      <c r="AT6" s="753"/>
      <c r="AU6" s="207"/>
      <c r="AV6" s="207"/>
      <c r="AW6" s="207"/>
      <c r="AX6" s="532"/>
      <c r="AY6" s="106"/>
      <c r="AZ6" s="106"/>
      <c r="BA6" s="106"/>
      <c r="BB6" s="106"/>
      <c r="BC6" s="106"/>
      <c r="BD6" s="106"/>
      <c r="BE6" s="106"/>
      <c r="BF6" s="106"/>
      <c r="BG6" s="106"/>
      <c r="BH6" s="106"/>
      <c r="BI6" s="106"/>
      <c r="BJ6" s="106"/>
      <c r="BK6" s="106"/>
      <c r="BL6" s="106"/>
      <c r="BM6" s="106"/>
      <c r="BN6" s="106"/>
      <c r="BO6" s="106"/>
      <c r="BP6" s="106"/>
      <c r="BQ6" s="106"/>
      <c r="BR6" s="106"/>
      <c r="BS6" s="106"/>
      <c r="BT6" s="106"/>
      <c r="BU6" s="106"/>
      <c r="BV6" s="106"/>
      <c r="BW6" s="106"/>
      <c r="BX6" s="106"/>
      <c r="BY6" s="106"/>
      <c r="BZ6" s="106"/>
      <c r="CA6" s="106"/>
      <c r="CB6" s="106"/>
      <c r="CC6" s="106"/>
      <c r="CD6" s="106"/>
      <c r="CE6" s="106"/>
      <c r="CF6" s="106"/>
      <c r="CG6" s="106"/>
      <c r="CH6" s="106"/>
    </row>
    <row r="7" spans="1:86" ht="30" customHeight="1" thickBot="1" x14ac:dyDescent="0.35">
      <c r="A7" s="703"/>
      <c r="B7" s="697" t="s">
        <v>111</v>
      </c>
      <c r="C7" s="698"/>
      <c r="D7" s="698"/>
      <c r="E7" s="698"/>
      <c r="F7" s="698"/>
      <c r="G7" s="698"/>
      <c r="H7" s="698"/>
      <c r="I7" s="698"/>
      <c r="J7" s="698"/>
      <c r="K7" s="698"/>
      <c r="L7" s="698"/>
      <c r="M7" s="698"/>
      <c r="N7" s="698"/>
      <c r="O7" s="698"/>
      <c r="P7" s="698"/>
      <c r="Q7" s="699"/>
      <c r="R7" s="705">
        <f>'Расчетный лист'!T42</f>
        <v>0.69</v>
      </c>
      <c r="S7" s="706"/>
      <c r="T7" s="700" t="s">
        <v>116</v>
      </c>
      <c r="U7" s="700"/>
      <c r="V7" s="34"/>
      <c r="W7" s="391" t="s">
        <v>110</v>
      </c>
      <c r="X7" s="701"/>
      <c r="Y7" s="70"/>
      <c r="Z7" s="599"/>
      <c r="AA7" s="600"/>
      <c r="AB7" s="600"/>
      <c r="AC7" s="600"/>
      <c r="AD7" s="600"/>
      <c r="AE7" s="600"/>
      <c r="AF7" s="600"/>
      <c r="AG7" s="601"/>
      <c r="AH7" s="765"/>
      <c r="AI7" s="179"/>
      <c r="AJ7" s="180"/>
      <c r="AK7" s="181"/>
      <c r="AL7" s="543"/>
      <c r="AM7" s="544"/>
      <c r="AN7" s="635"/>
      <c r="AO7" s="181"/>
      <c r="AP7" s="191"/>
      <c r="AQ7" s="530"/>
      <c r="AR7" s="531"/>
      <c r="AS7" s="644"/>
      <c r="AT7" s="756"/>
      <c r="AU7" s="210"/>
      <c r="AV7" s="210"/>
      <c r="AW7" s="210"/>
      <c r="AX7" s="533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</row>
    <row r="8" spans="1:86" ht="30" customHeight="1" thickBot="1" x14ac:dyDescent="0.35">
      <c r="A8" s="703"/>
      <c r="B8" s="697" t="s">
        <v>109</v>
      </c>
      <c r="C8" s="698"/>
      <c r="D8" s="698"/>
      <c r="E8" s="698"/>
      <c r="F8" s="698"/>
      <c r="G8" s="698"/>
      <c r="H8" s="698"/>
      <c r="I8" s="698"/>
      <c r="J8" s="698"/>
      <c r="K8" s="698"/>
      <c r="L8" s="698"/>
      <c r="M8" s="698"/>
      <c r="N8" s="698"/>
      <c r="O8" s="698"/>
      <c r="P8" s="698"/>
      <c r="Q8" s="699"/>
      <c r="R8" s="705">
        <f>'Расчетный лист'!T43</f>
        <v>0.62</v>
      </c>
      <c r="S8" s="706"/>
      <c r="T8" s="707" t="s">
        <v>115</v>
      </c>
      <c r="U8" s="707"/>
      <c r="V8" s="34"/>
      <c r="W8" s="391" t="s">
        <v>52</v>
      </c>
      <c r="X8" s="701"/>
      <c r="Y8" s="70"/>
      <c r="Z8" s="599"/>
      <c r="AA8" s="600"/>
      <c r="AB8" s="600"/>
      <c r="AC8" s="600"/>
      <c r="AD8" s="600"/>
      <c r="AE8" s="600"/>
      <c r="AF8" s="600"/>
      <c r="AG8" s="601"/>
      <c r="AH8" s="453"/>
      <c r="AI8" s="565">
        <v>21</v>
      </c>
      <c r="AJ8" s="566"/>
      <c r="AK8" s="75"/>
      <c r="AL8" s="683" t="s">
        <v>42</v>
      </c>
      <c r="AM8" s="684"/>
      <c r="AN8" s="658" t="s">
        <v>43</v>
      </c>
      <c r="AO8" s="659"/>
      <c r="AP8" s="665" t="s">
        <v>44</v>
      </c>
      <c r="AQ8" s="666"/>
      <c r="AR8" s="666"/>
      <c r="AS8" s="616"/>
      <c r="AT8" s="755" t="s">
        <v>46</v>
      </c>
      <c r="AU8" s="517"/>
      <c r="AV8" s="517"/>
      <c r="AW8" s="517"/>
      <c r="AX8" s="519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06"/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</row>
    <row r="9" spans="1:86" ht="30" customHeight="1" x14ac:dyDescent="0.3">
      <c r="A9" s="703"/>
      <c r="B9" s="697" t="s">
        <v>113</v>
      </c>
      <c r="C9" s="698"/>
      <c r="D9" s="698"/>
      <c r="E9" s="698"/>
      <c r="F9" s="698"/>
      <c r="G9" s="698"/>
      <c r="H9" s="698"/>
      <c r="I9" s="698"/>
      <c r="J9" s="698"/>
      <c r="K9" s="698"/>
      <c r="L9" s="698"/>
      <c r="M9" s="698"/>
      <c r="N9" s="698"/>
      <c r="O9" s="698"/>
      <c r="P9" s="698"/>
      <c r="Q9" s="699"/>
      <c r="R9" s="705">
        <f>'Расчетный лист'!T44</f>
        <v>8</v>
      </c>
      <c r="S9" s="706"/>
      <c r="T9" s="707" t="s">
        <v>114</v>
      </c>
      <c r="U9" s="707"/>
      <c r="V9" s="34"/>
      <c r="W9" s="391" t="s">
        <v>422</v>
      </c>
      <c r="X9" s="701"/>
      <c r="Y9" s="70"/>
      <c r="Z9" s="599"/>
      <c r="AA9" s="600"/>
      <c r="AB9" s="600"/>
      <c r="AC9" s="600"/>
      <c r="AD9" s="600"/>
      <c r="AE9" s="600"/>
      <c r="AF9" s="600"/>
      <c r="AG9" s="601"/>
      <c r="AH9" s="453"/>
      <c r="AI9" s="250"/>
      <c r="AJ9" s="177"/>
      <c r="AK9" s="178"/>
      <c r="AL9" s="557">
        <f>'Расчетный лист'!CC61</f>
        <v>297.57071820377092</v>
      </c>
      <c r="AM9" s="558"/>
      <c r="AN9" s="524" t="s">
        <v>242</v>
      </c>
      <c r="AO9" s="525"/>
      <c r="AP9" s="190"/>
      <c r="AQ9" s="528" t="s">
        <v>458</v>
      </c>
      <c r="AR9" s="529"/>
      <c r="AS9" s="643"/>
      <c r="AT9" s="753"/>
      <c r="AU9" s="207"/>
      <c r="AV9" s="207"/>
      <c r="AW9" s="207"/>
      <c r="AX9" s="532"/>
      <c r="AY9" s="106"/>
      <c r="AZ9" s="106"/>
      <c r="BA9" s="106"/>
      <c r="BB9" s="106"/>
      <c r="BC9" s="106"/>
      <c r="BD9" s="106"/>
      <c r="BE9" s="106"/>
      <c r="BF9" s="106"/>
      <c r="BG9" s="106"/>
      <c r="BH9" s="106"/>
      <c r="BI9" s="106"/>
      <c r="BJ9" s="106"/>
      <c r="BK9" s="106"/>
      <c r="BL9" s="106"/>
      <c r="BM9" s="106"/>
      <c r="BN9" s="106"/>
      <c r="BO9" s="106"/>
      <c r="BP9" s="106"/>
      <c r="BQ9" s="106"/>
      <c r="BR9" s="106"/>
      <c r="BS9" s="106"/>
      <c r="BT9" s="106"/>
      <c r="BU9" s="106"/>
      <c r="BV9" s="106"/>
      <c r="BW9" s="106"/>
      <c r="BX9" s="106"/>
      <c r="BY9" s="106"/>
      <c r="BZ9" s="106"/>
      <c r="CA9" s="106"/>
      <c r="CB9" s="106"/>
      <c r="CC9" s="106"/>
      <c r="CD9" s="106"/>
      <c r="CE9" s="106"/>
      <c r="CF9" s="106"/>
      <c r="CG9" s="106"/>
      <c r="CH9" s="106"/>
    </row>
    <row r="10" spans="1:86" ht="30" customHeight="1" thickBot="1" x14ac:dyDescent="0.35">
      <c r="A10" s="703"/>
      <c r="B10" s="697" t="s">
        <v>122</v>
      </c>
      <c r="C10" s="698"/>
      <c r="D10" s="698"/>
      <c r="E10" s="698"/>
      <c r="F10" s="698"/>
      <c r="G10" s="698"/>
      <c r="H10" s="698"/>
      <c r="I10" s="698"/>
      <c r="J10" s="698"/>
      <c r="K10" s="698"/>
      <c r="L10" s="698"/>
      <c r="M10" s="698"/>
      <c r="N10" s="698"/>
      <c r="O10" s="698"/>
      <c r="P10" s="698"/>
      <c r="Q10" s="699"/>
      <c r="R10" s="722">
        <f>'Расчетный лист'!T45</f>
        <v>24</v>
      </c>
      <c r="S10" s="723"/>
      <c r="T10" s="700" t="s">
        <v>119</v>
      </c>
      <c r="U10" s="700"/>
      <c r="V10" s="34"/>
      <c r="W10" s="391" t="s">
        <v>423</v>
      </c>
      <c r="X10" s="701"/>
      <c r="Y10" s="70"/>
      <c r="Z10" s="599"/>
      <c r="AA10" s="600"/>
      <c r="AB10" s="600"/>
      <c r="AC10" s="600"/>
      <c r="AD10" s="600"/>
      <c r="AE10" s="600"/>
      <c r="AF10" s="600"/>
      <c r="AG10" s="601"/>
      <c r="AH10" s="453"/>
      <c r="AI10" s="338"/>
      <c r="AJ10" s="339"/>
      <c r="AK10" s="375"/>
      <c r="AL10" s="559"/>
      <c r="AM10" s="560"/>
      <c r="AN10" s="526"/>
      <c r="AO10" s="527"/>
      <c r="AP10" s="191"/>
      <c r="AQ10" s="530"/>
      <c r="AR10" s="531"/>
      <c r="AS10" s="644"/>
      <c r="AT10" s="754"/>
      <c r="AU10" s="283"/>
      <c r="AV10" s="283"/>
      <c r="AW10" s="283"/>
      <c r="AX10" s="642"/>
      <c r="AY10" s="106"/>
      <c r="AZ10" s="106"/>
      <c r="BA10" s="106"/>
      <c r="BB10" s="106"/>
      <c r="BC10" s="106"/>
      <c r="BD10" s="106"/>
      <c r="BE10" s="106"/>
      <c r="BF10" s="106"/>
      <c r="BG10" s="106"/>
      <c r="BH10" s="106"/>
      <c r="BI10" s="106"/>
      <c r="BJ10" s="106"/>
      <c r="BK10" s="106"/>
      <c r="BL10" s="106"/>
      <c r="BM10" s="106"/>
      <c r="BN10" s="106"/>
      <c r="BO10" s="106"/>
      <c r="BP10" s="106"/>
      <c r="BQ10" s="106"/>
      <c r="BR10" s="106"/>
      <c r="BS10" s="106"/>
      <c r="BT10" s="106"/>
      <c r="BU10" s="106"/>
      <c r="BV10" s="106"/>
      <c r="BW10" s="106"/>
      <c r="BX10" s="106"/>
      <c r="BY10" s="106"/>
      <c r="BZ10" s="106"/>
      <c r="CA10" s="106"/>
      <c r="CB10" s="106"/>
      <c r="CC10" s="106"/>
      <c r="CD10" s="106"/>
      <c r="CE10" s="106"/>
      <c r="CF10" s="106"/>
      <c r="CG10" s="106"/>
      <c r="CH10" s="106"/>
    </row>
    <row r="11" spans="1:86" ht="30" customHeight="1" thickBot="1" x14ac:dyDescent="0.35">
      <c r="A11" s="703"/>
      <c r="B11" s="697" t="s">
        <v>118</v>
      </c>
      <c r="C11" s="698"/>
      <c r="D11" s="698"/>
      <c r="E11" s="698"/>
      <c r="F11" s="698"/>
      <c r="G11" s="698"/>
      <c r="H11" s="698"/>
      <c r="I11" s="698"/>
      <c r="J11" s="698"/>
      <c r="K11" s="698"/>
      <c r="L11" s="698"/>
      <c r="M11" s="698"/>
      <c r="N11" s="698"/>
      <c r="O11" s="698"/>
      <c r="P11" s="698"/>
      <c r="Q11" s="699"/>
      <c r="R11" s="722">
        <f>'Расчетный лист'!T46</f>
        <v>2</v>
      </c>
      <c r="S11" s="723"/>
      <c r="T11" s="700" t="s">
        <v>119</v>
      </c>
      <c r="U11" s="700"/>
      <c r="V11" s="34"/>
      <c r="W11" s="391" t="s">
        <v>424</v>
      </c>
      <c r="X11" s="701"/>
      <c r="Y11" s="70"/>
      <c r="Z11" s="602"/>
      <c r="AA11" s="603"/>
      <c r="AB11" s="603"/>
      <c r="AC11" s="603"/>
      <c r="AD11" s="603"/>
      <c r="AE11" s="603"/>
      <c r="AF11" s="603"/>
      <c r="AG11" s="604"/>
      <c r="AH11" s="765"/>
      <c r="AI11" s="179"/>
      <c r="AJ11" s="180"/>
      <c r="AK11" s="181"/>
      <c r="AL11" s="513"/>
      <c r="AM11" s="514"/>
      <c r="AN11" s="514"/>
      <c r="AO11" s="514"/>
      <c r="AP11" s="514"/>
      <c r="AQ11" s="514"/>
      <c r="AR11" s="514"/>
      <c r="AS11" s="595"/>
      <c r="AT11" s="756"/>
      <c r="AU11" s="210"/>
      <c r="AV11" s="210"/>
      <c r="AW11" s="210"/>
      <c r="AX11" s="533"/>
      <c r="AY11" s="106"/>
      <c r="AZ11" s="106"/>
      <c r="BA11" s="106"/>
      <c r="BB11" s="106"/>
      <c r="BC11" s="106"/>
      <c r="BD11" s="106"/>
      <c r="BE11" s="106"/>
      <c r="BF11" s="106"/>
      <c r="BG11" s="106"/>
      <c r="BH11" s="106"/>
      <c r="BI11" s="106"/>
      <c r="BJ11" s="106"/>
      <c r="BK11" s="106"/>
      <c r="BL11" s="106"/>
      <c r="BM11" s="106"/>
      <c r="BN11" s="106"/>
      <c r="BO11" s="106"/>
      <c r="BP11" s="106"/>
      <c r="BQ11" s="106"/>
      <c r="BR11" s="106"/>
      <c r="BS11" s="106"/>
      <c r="BT11" s="106"/>
      <c r="BU11" s="106"/>
      <c r="BV11" s="106"/>
      <c r="BW11" s="106"/>
      <c r="BX11" s="106"/>
      <c r="BY11" s="106"/>
      <c r="BZ11" s="106"/>
      <c r="CA11" s="106"/>
      <c r="CB11" s="106"/>
      <c r="CC11" s="106"/>
      <c r="CD11" s="106"/>
      <c r="CE11" s="106"/>
      <c r="CF11" s="106"/>
      <c r="CG11" s="106"/>
      <c r="CH11" s="106"/>
    </row>
    <row r="12" spans="1:86" ht="30" customHeight="1" thickBot="1" x14ac:dyDescent="0.35">
      <c r="A12" s="703"/>
      <c r="B12" s="697" t="s">
        <v>123</v>
      </c>
      <c r="C12" s="698"/>
      <c r="D12" s="698"/>
      <c r="E12" s="698"/>
      <c r="F12" s="698"/>
      <c r="G12" s="698"/>
      <c r="H12" s="698"/>
      <c r="I12" s="698"/>
      <c r="J12" s="698"/>
      <c r="K12" s="698"/>
      <c r="L12" s="698"/>
      <c r="M12" s="698"/>
      <c r="N12" s="698"/>
      <c r="O12" s="698"/>
      <c r="P12" s="698"/>
      <c r="Q12" s="699"/>
      <c r="R12" s="722">
        <f>'Расчетный лист'!T47</f>
        <v>4</v>
      </c>
      <c r="S12" s="723"/>
      <c r="T12" s="700" t="s">
        <v>119</v>
      </c>
      <c r="U12" s="700"/>
      <c r="V12" s="34"/>
      <c r="W12" s="391" t="s">
        <v>126</v>
      </c>
      <c r="X12" s="701"/>
      <c r="Y12" s="70"/>
      <c r="Z12" s="680" t="s">
        <v>472</v>
      </c>
      <c r="AA12" s="681"/>
      <c r="AB12" s="682"/>
      <c r="AC12" s="108" t="s">
        <v>439</v>
      </c>
      <c r="AD12" s="766">
        <v>21.1</v>
      </c>
      <c r="AE12" s="582"/>
      <c r="AF12" s="77"/>
      <c r="AG12" s="78"/>
      <c r="AH12" s="78"/>
      <c r="AI12" s="78"/>
      <c r="AJ12" s="78"/>
      <c r="AK12" s="78"/>
      <c r="AL12" s="78"/>
      <c r="AM12" s="78"/>
      <c r="AN12" s="78"/>
      <c r="AO12" s="78"/>
      <c r="AP12" s="77"/>
      <c r="AQ12" s="574" t="s">
        <v>42</v>
      </c>
      <c r="AR12" s="506"/>
      <c r="AS12" s="575" t="s">
        <v>43</v>
      </c>
      <c r="AT12" s="576"/>
      <c r="AU12" s="516" t="s">
        <v>44</v>
      </c>
      <c r="AV12" s="517"/>
      <c r="AW12" s="517"/>
      <c r="AX12" s="519"/>
      <c r="AY12" s="106"/>
      <c r="AZ12" s="106"/>
      <c r="BA12" s="106"/>
      <c r="BB12" s="106"/>
      <c r="BC12" s="106"/>
      <c r="BD12" s="106"/>
      <c r="BE12" s="106"/>
      <c r="BF12" s="106"/>
      <c r="BG12" s="106"/>
      <c r="BH12" s="106"/>
      <c r="BI12" s="106"/>
      <c r="BJ12" s="106"/>
      <c r="BK12" s="106"/>
      <c r="BL12" s="106"/>
      <c r="BM12" s="106"/>
      <c r="BN12" s="106"/>
      <c r="BO12" s="106"/>
      <c r="BP12" s="106"/>
      <c r="BQ12" s="106"/>
      <c r="BR12" s="106"/>
      <c r="BS12" s="106"/>
      <c r="BT12" s="106"/>
      <c r="BU12" s="106"/>
      <c r="BV12" s="106"/>
      <c r="BW12" s="106"/>
      <c r="BX12" s="106"/>
      <c r="BY12" s="106"/>
      <c r="BZ12" s="106"/>
      <c r="CA12" s="106"/>
      <c r="CB12" s="106"/>
      <c r="CC12" s="106"/>
      <c r="CD12" s="106"/>
      <c r="CE12" s="106"/>
      <c r="CF12" s="106"/>
      <c r="CG12" s="106"/>
      <c r="CH12" s="106"/>
    </row>
    <row r="13" spans="1:86" ht="30" customHeight="1" x14ac:dyDescent="0.3">
      <c r="A13" s="703"/>
      <c r="B13" s="697" t="s">
        <v>124</v>
      </c>
      <c r="C13" s="698"/>
      <c r="D13" s="698"/>
      <c r="E13" s="698"/>
      <c r="F13" s="698"/>
      <c r="G13" s="698"/>
      <c r="H13" s="698"/>
      <c r="I13" s="698"/>
      <c r="J13" s="698"/>
      <c r="K13" s="698"/>
      <c r="L13" s="698"/>
      <c r="M13" s="698"/>
      <c r="N13" s="698"/>
      <c r="O13" s="698"/>
      <c r="P13" s="698"/>
      <c r="Q13" s="699"/>
      <c r="R13" s="722">
        <f>'Расчетный лист'!T48</f>
        <v>9.6</v>
      </c>
      <c r="S13" s="723"/>
      <c r="T13" s="707" t="s">
        <v>114</v>
      </c>
      <c r="U13" s="707"/>
      <c r="V13" s="34"/>
      <c r="W13" s="391" t="s">
        <v>425</v>
      </c>
      <c r="X13" s="701"/>
      <c r="Y13" s="70"/>
      <c r="Z13" s="626"/>
      <c r="AA13" s="627"/>
      <c r="AB13" s="628"/>
      <c r="AC13" s="240"/>
      <c r="AD13" s="534" t="s">
        <v>212</v>
      </c>
      <c r="AE13" s="535"/>
      <c r="AF13" s="535"/>
      <c r="AG13" s="535"/>
      <c r="AH13" s="535"/>
      <c r="AI13" s="535"/>
      <c r="AJ13" s="535"/>
      <c r="AK13" s="535"/>
      <c r="AL13" s="535"/>
      <c r="AM13" s="535"/>
      <c r="AN13" s="535"/>
      <c r="AO13" s="535"/>
      <c r="AP13" s="536"/>
      <c r="AQ13" s="557">
        <f>'Расчетный лист'!CC61</f>
        <v>297.57071820377092</v>
      </c>
      <c r="AR13" s="558"/>
      <c r="AS13" s="524" t="s">
        <v>104</v>
      </c>
      <c r="AT13" s="525"/>
      <c r="AU13" s="190"/>
      <c r="AV13" s="528" t="s">
        <v>459</v>
      </c>
      <c r="AW13" s="529"/>
      <c r="AX13" s="643"/>
      <c r="AY13" s="106"/>
      <c r="AZ13" s="106"/>
      <c r="BA13" s="106"/>
      <c r="BB13" s="106"/>
      <c r="BC13" s="106"/>
      <c r="BD13" s="106"/>
      <c r="BE13" s="106"/>
      <c r="BF13" s="106"/>
      <c r="BG13" s="106"/>
      <c r="BH13" s="106"/>
      <c r="BI13" s="106"/>
      <c r="BJ13" s="106"/>
      <c r="BK13" s="106"/>
      <c r="BL13" s="106"/>
      <c r="BM13" s="106"/>
      <c r="BN13" s="106"/>
      <c r="BO13" s="106"/>
      <c r="BP13" s="106"/>
      <c r="BQ13" s="106"/>
      <c r="BR13" s="106"/>
      <c r="BS13" s="106"/>
      <c r="BT13" s="106"/>
      <c r="BU13" s="106"/>
      <c r="BV13" s="106"/>
      <c r="BW13" s="106"/>
      <c r="BX13" s="106"/>
      <c r="BY13" s="106"/>
      <c r="BZ13" s="106"/>
      <c r="CA13" s="106"/>
      <c r="CB13" s="106"/>
      <c r="CC13" s="106"/>
      <c r="CD13" s="106"/>
      <c r="CE13" s="106"/>
      <c r="CF13" s="106"/>
      <c r="CG13" s="106"/>
      <c r="CH13" s="106"/>
    </row>
    <row r="14" spans="1:86" ht="30" customHeight="1" thickBot="1" x14ac:dyDescent="0.35">
      <c r="A14" s="703"/>
      <c r="B14" s="697" t="s">
        <v>103</v>
      </c>
      <c r="C14" s="698"/>
      <c r="D14" s="698"/>
      <c r="E14" s="698"/>
      <c r="F14" s="698"/>
      <c r="G14" s="698"/>
      <c r="H14" s="698"/>
      <c r="I14" s="698"/>
      <c r="J14" s="698"/>
      <c r="K14" s="698"/>
      <c r="L14" s="698"/>
      <c r="M14" s="698"/>
      <c r="N14" s="698"/>
      <c r="O14" s="698"/>
      <c r="P14" s="698"/>
      <c r="Q14" s="699"/>
      <c r="R14" s="722">
        <v>220</v>
      </c>
      <c r="S14" s="723"/>
      <c r="T14" s="707" t="s">
        <v>104</v>
      </c>
      <c r="U14" s="707"/>
      <c r="V14" s="34"/>
      <c r="W14" s="391" t="s">
        <v>426</v>
      </c>
      <c r="X14" s="701"/>
      <c r="Y14" s="70"/>
      <c r="Z14" s="629"/>
      <c r="AA14" s="630"/>
      <c r="AB14" s="631"/>
      <c r="AC14" s="241"/>
      <c r="AD14" s="632"/>
      <c r="AE14" s="633"/>
      <c r="AF14" s="633"/>
      <c r="AG14" s="633"/>
      <c r="AH14" s="633"/>
      <c r="AI14" s="633"/>
      <c r="AJ14" s="633"/>
      <c r="AK14" s="633"/>
      <c r="AL14" s="633"/>
      <c r="AM14" s="633"/>
      <c r="AN14" s="633"/>
      <c r="AO14" s="633"/>
      <c r="AP14" s="634"/>
      <c r="AQ14" s="559"/>
      <c r="AR14" s="560"/>
      <c r="AS14" s="526"/>
      <c r="AT14" s="527"/>
      <c r="AU14" s="191"/>
      <c r="AV14" s="530"/>
      <c r="AW14" s="531"/>
      <c r="AX14" s="644"/>
      <c r="AY14" s="106"/>
      <c r="AZ14" s="106"/>
      <c r="BA14" s="106"/>
      <c r="BB14" s="106"/>
      <c r="BC14" s="106"/>
      <c r="BD14" s="106"/>
      <c r="BE14" s="106"/>
      <c r="BF14" s="106"/>
      <c r="BG14" s="106"/>
      <c r="BH14" s="106"/>
      <c r="BI14" s="106"/>
      <c r="BJ14" s="106"/>
      <c r="BK14" s="106"/>
      <c r="BL14" s="106"/>
      <c r="BM14" s="106"/>
      <c r="BN14" s="106"/>
      <c r="BO14" s="106"/>
      <c r="BP14" s="106"/>
      <c r="BQ14" s="106"/>
      <c r="BR14" s="106"/>
      <c r="BS14" s="106"/>
      <c r="BT14" s="106"/>
      <c r="BU14" s="106"/>
      <c r="BV14" s="106"/>
      <c r="BW14" s="106"/>
      <c r="BX14" s="106"/>
      <c r="BY14" s="106"/>
      <c r="BZ14" s="106"/>
      <c r="CA14" s="106"/>
      <c r="CB14" s="106"/>
      <c r="CC14" s="106"/>
      <c r="CD14" s="106"/>
      <c r="CE14" s="106"/>
      <c r="CF14" s="106"/>
      <c r="CG14" s="106"/>
      <c r="CH14" s="106"/>
    </row>
    <row r="15" spans="1:86" ht="30" customHeight="1" thickBot="1" x14ac:dyDescent="0.35">
      <c r="A15" s="704"/>
      <c r="B15" s="717" t="s">
        <v>148</v>
      </c>
      <c r="C15" s="717"/>
      <c r="D15" s="717"/>
      <c r="E15" s="714" t="s">
        <v>105</v>
      </c>
      <c r="F15" s="715"/>
      <c r="G15" s="715"/>
      <c r="H15" s="715"/>
      <c r="I15" s="715"/>
      <c r="J15" s="715"/>
      <c r="K15" s="715"/>
      <c r="L15" s="715"/>
      <c r="M15" s="715"/>
      <c r="N15" s="715"/>
      <c r="O15" s="715"/>
      <c r="P15" s="715"/>
      <c r="Q15" s="716"/>
      <c r="R15" s="718">
        <v>50</v>
      </c>
      <c r="S15" s="719"/>
      <c r="T15" s="720" t="s">
        <v>106</v>
      </c>
      <c r="U15" s="720"/>
      <c r="V15" s="93"/>
      <c r="W15" s="721" t="s">
        <v>419</v>
      </c>
      <c r="X15" s="721"/>
      <c r="Y15" s="94"/>
      <c r="Z15" s="772" t="s">
        <v>46</v>
      </c>
      <c r="AA15" s="770"/>
      <c r="AB15" s="770"/>
      <c r="AC15" s="770"/>
      <c r="AD15" s="770"/>
      <c r="AE15" s="773"/>
      <c r="AF15" s="769" t="s">
        <v>446</v>
      </c>
      <c r="AG15" s="770"/>
      <c r="AH15" s="770"/>
      <c r="AI15" s="770"/>
      <c r="AJ15" s="770"/>
      <c r="AK15" s="770"/>
      <c r="AL15" s="770"/>
      <c r="AM15" s="770"/>
      <c r="AN15" s="770"/>
      <c r="AO15" s="770"/>
      <c r="AP15" s="770"/>
      <c r="AQ15" s="770"/>
      <c r="AR15" s="770"/>
      <c r="AS15" s="770"/>
      <c r="AT15" s="770"/>
      <c r="AU15" s="770"/>
      <c r="AV15" s="770"/>
      <c r="AW15" s="770"/>
      <c r="AX15" s="771"/>
      <c r="AY15" s="106"/>
      <c r="AZ15" s="106"/>
      <c r="BA15" s="106"/>
      <c r="BB15" s="106"/>
      <c r="BC15" s="106"/>
      <c r="BD15" s="106"/>
      <c r="BE15" s="106"/>
      <c r="BF15" s="106"/>
      <c r="BG15" s="106"/>
      <c r="BH15" s="106"/>
      <c r="BI15" s="106"/>
      <c r="BJ15" s="106"/>
      <c r="BK15" s="106"/>
      <c r="BL15" s="106"/>
      <c r="BM15" s="106"/>
      <c r="BN15" s="106"/>
      <c r="BO15" s="106"/>
      <c r="BP15" s="106"/>
      <c r="BQ15" s="106"/>
      <c r="BR15" s="106"/>
      <c r="BS15" s="106"/>
      <c r="BT15" s="106"/>
      <c r="BU15" s="106"/>
      <c r="BV15" s="106"/>
      <c r="BW15" s="106"/>
      <c r="BX15" s="106"/>
      <c r="BY15" s="106"/>
      <c r="BZ15" s="106"/>
      <c r="CA15" s="106"/>
      <c r="CB15" s="106"/>
      <c r="CC15" s="106"/>
      <c r="CD15" s="106"/>
      <c r="CE15" s="106"/>
      <c r="CF15" s="106"/>
      <c r="CG15" s="106"/>
      <c r="CH15" s="106"/>
    </row>
    <row r="16" spans="1:86" ht="30" customHeight="1" thickBot="1" x14ac:dyDescent="0.35">
      <c r="A16" s="96" t="s">
        <v>428</v>
      </c>
      <c r="B16" s="565">
        <v>1</v>
      </c>
      <c r="C16" s="566"/>
      <c r="D16" s="107"/>
      <c r="E16" s="78"/>
      <c r="F16" s="78"/>
      <c r="G16" s="78"/>
      <c r="H16" s="78"/>
      <c r="I16" s="78"/>
      <c r="J16" s="78"/>
      <c r="K16" s="78"/>
      <c r="L16" s="78"/>
      <c r="M16" s="78"/>
      <c r="N16" s="107"/>
      <c r="O16" s="574" t="s">
        <v>42</v>
      </c>
      <c r="P16" s="506"/>
      <c r="Q16" s="575" t="s">
        <v>43</v>
      </c>
      <c r="R16" s="576"/>
      <c r="S16" s="516" t="s">
        <v>44</v>
      </c>
      <c r="T16" s="517"/>
      <c r="U16" s="517"/>
      <c r="V16" s="517"/>
      <c r="W16" s="516" t="s">
        <v>46</v>
      </c>
      <c r="X16" s="517"/>
      <c r="Y16" s="519"/>
      <c r="Z16" s="753"/>
      <c r="AA16" s="207"/>
      <c r="AB16" s="207"/>
      <c r="AC16" s="207"/>
      <c r="AD16" s="207"/>
      <c r="AE16" s="208"/>
      <c r="AF16" s="206"/>
      <c r="AG16" s="207"/>
      <c r="AH16" s="207"/>
      <c r="AI16" s="207"/>
      <c r="AJ16" s="207"/>
      <c r="AK16" s="207"/>
      <c r="AL16" s="207"/>
      <c r="AM16" s="207"/>
      <c r="AN16" s="207"/>
      <c r="AO16" s="207"/>
      <c r="AP16" s="207"/>
      <c r="AQ16" s="207"/>
      <c r="AR16" s="207"/>
      <c r="AS16" s="207"/>
      <c r="AT16" s="207"/>
      <c r="AU16" s="207"/>
      <c r="AV16" s="207"/>
      <c r="AW16" s="207"/>
      <c r="AX16" s="532"/>
      <c r="AY16" s="106"/>
      <c r="AZ16" s="106"/>
      <c r="BA16" s="106"/>
      <c r="BB16" s="106"/>
      <c r="BC16" s="106"/>
      <c r="BD16" s="106"/>
      <c r="BE16" s="106"/>
      <c r="BF16" s="106"/>
      <c r="BG16" s="106"/>
      <c r="BH16" s="106"/>
      <c r="BI16" s="106"/>
      <c r="BJ16" s="106"/>
      <c r="BK16" s="106"/>
      <c r="BL16" s="106"/>
      <c r="BM16" s="106"/>
      <c r="BN16" s="106"/>
      <c r="BO16" s="106"/>
      <c r="BP16" s="106"/>
      <c r="BQ16" s="106"/>
      <c r="BR16" s="106"/>
      <c r="BS16" s="106"/>
      <c r="BT16" s="106"/>
      <c r="BU16" s="106"/>
      <c r="BV16" s="106"/>
      <c r="BW16" s="106"/>
      <c r="BX16" s="106"/>
      <c r="BY16" s="106"/>
      <c r="BZ16" s="106"/>
      <c r="CA16" s="106"/>
      <c r="CB16" s="106"/>
      <c r="CC16" s="106"/>
      <c r="CD16" s="106"/>
      <c r="CE16" s="106"/>
      <c r="CF16" s="106"/>
      <c r="CG16" s="106"/>
      <c r="CH16" s="106"/>
    </row>
    <row r="17" spans="1:86" ht="30" customHeight="1" x14ac:dyDescent="0.3">
      <c r="A17" s="577"/>
      <c r="B17" s="638" t="s">
        <v>179</v>
      </c>
      <c r="C17" s="639"/>
      <c r="D17" s="639"/>
      <c r="E17" s="639"/>
      <c r="F17" s="639"/>
      <c r="G17" s="639"/>
      <c r="H17" s="639"/>
      <c r="I17" s="639"/>
      <c r="J17" s="639"/>
      <c r="K17" s="639"/>
      <c r="L17" s="639"/>
      <c r="M17" s="639"/>
      <c r="N17" s="640"/>
      <c r="O17" s="677">
        <f>'Расчетный лист'!T57</f>
        <v>4.186666666666667E-2</v>
      </c>
      <c r="P17" s="678"/>
      <c r="Q17" s="561" t="s">
        <v>195</v>
      </c>
      <c r="R17" s="562"/>
      <c r="S17" s="190"/>
      <c r="T17" s="528" t="s">
        <v>54</v>
      </c>
      <c r="U17" s="529"/>
      <c r="V17" s="636"/>
      <c r="W17" s="39"/>
      <c r="X17" s="40"/>
      <c r="Y17" s="80"/>
      <c r="Z17" s="754"/>
      <c r="AA17" s="283"/>
      <c r="AB17" s="283"/>
      <c r="AC17" s="283"/>
      <c r="AD17" s="283"/>
      <c r="AE17" s="284"/>
      <c r="AF17" s="282"/>
      <c r="AG17" s="283"/>
      <c r="AH17" s="283"/>
      <c r="AI17" s="283"/>
      <c r="AJ17" s="283"/>
      <c r="AK17" s="283"/>
      <c r="AL17" s="283"/>
      <c r="AM17" s="283"/>
      <c r="AN17" s="283"/>
      <c r="AO17" s="283"/>
      <c r="AP17" s="283"/>
      <c r="AQ17" s="283"/>
      <c r="AR17" s="283"/>
      <c r="AS17" s="283"/>
      <c r="AT17" s="283"/>
      <c r="AU17" s="283"/>
      <c r="AV17" s="283"/>
      <c r="AW17" s="283"/>
      <c r="AX17" s="642"/>
      <c r="AY17" s="106"/>
      <c r="AZ17" s="106"/>
      <c r="BA17" s="106"/>
      <c r="BB17" s="106"/>
      <c r="BC17" s="106"/>
      <c r="BD17" s="106"/>
      <c r="BE17" s="106"/>
      <c r="BF17" s="106"/>
      <c r="BG17" s="106"/>
      <c r="BH17" s="106"/>
      <c r="BI17" s="106"/>
      <c r="BJ17" s="106"/>
      <c r="BK17" s="106"/>
      <c r="BL17" s="106"/>
      <c r="BM17" s="106"/>
      <c r="BN17" s="106"/>
      <c r="BO17" s="106"/>
      <c r="BP17" s="106"/>
      <c r="BQ17" s="106"/>
      <c r="BR17" s="106"/>
      <c r="BS17" s="106"/>
      <c r="BT17" s="106"/>
      <c r="BU17" s="106"/>
      <c r="BV17" s="106"/>
      <c r="BW17" s="106"/>
      <c r="BX17" s="106"/>
      <c r="BY17" s="106"/>
      <c r="BZ17" s="106"/>
      <c r="CA17" s="106"/>
      <c r="CB17" s="106"/>
      <c r="CC17" s="106"/>
      <c r="CD17" s="106"/>
      <c r="CE17" s="106"/>
      <c r="CF17" s="106"/>
      <c r="CG17" s="106"/>
      <c r="CH17" s="106"/>
    </row>
    <row r="18" spans="1:86" ht="30" customHeight="1" thickBot="1" x14ac:dyDescent="0.35">
      <c r="A18" s="579"/>
      <c r="B18" s="495"/>
      <c r="C18" s="496"/>
      <c r="D18" s="496"/>
      <c r="E18" s="496"/>
      <c r="F18" s="496"/>
      <c r="G18" s="496"/>
      <c r="H18" s="496"/>
      <c r="I18" s="496"/>
      <c r="J18" s="496"/>
      <c r="K18" s="496"/>
      <c r="L18" s="496"/>
      <c r="M18" s="496"/>
      <c r="N18" s="641"/>
      <c r="O18" s="679"/>
      <c r="P18" s="552"/>
      <c r="Q18" s="563"/>
      <c r="R18" s="564"/>
      <c r="S18" s="191"/>
      <c r="T18" s="530"/>
      <c r="U18" s="531"/>
      <c r="V18" s="637"/>
      <c r="W18" s="42"/>
      <c r="X18" s="43"/>
      <c r="Y18" s="81"/>
      <c r="Z18" s="756"/>
      <c r="AA18" s="210"/>
      <c r="AB18" s="210"/>
      <c r="AC18" s="210"/>
      <c r="AD18" s="210"/>
      <c r="AE18" s="211"/>
      <c r="AF18" s="209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533"/>
      <c r="AY18" s="106"/>
      <c r="AZ18" s="106"/>
      <c r="BA18" s="106"/>
      <c r="BB18" s="106"/>
      <c r="BC18" s="106"/>
      <c r="BD18" s="106"/>
      <c r="BE18" s="106"/>
      <c r="BF18" s="106"/>
      <c r="BG18" s="106"/>
      <c r="BH18" s="106"/>
      <c r="BI18" s="106"/>
      <c r="BJ18" s="106"/>
      <c r="BK18" s="106"/>
      <c r="BL18" s="106"/>
      <c r="BM18" s="106"/>
      <c r="BN18" s="106"/>
      <c r="BO18" s="106"/>
      <c r="BP18" s="106"/>
      <c r="BQ18" s="106"/>
      <c r="BR18" s="106"/>
      <c r="BS18" s="106"/>
      <c r="BT18" s="106"/>
      <c r="BU18" s="106"/>
      <c r="BV18" s="106"/>
      <c r="BW18" s="106"/>
      <c r="BX18" s="106"/>
      <c r="BY18" s="106"/>
      <c r="BZ18" s="106"/>
      <c r="CA18" s="106"/>
      <c r="CB18" s="106"/>
      <c r="CC18" s="106"/>
      <c r="CD18" s="106"/>
      <c r="CE18" s="106"/>
      <c r="CF18" s="106"/>
      <c r="CG18" s="106"/>
      <c r="CH18" s="106"/>
    </row>
    <row r="19" spans="1:86" ht="30" customHeight="1" thickBot="1" x14ac:dyDescent="0.35">
      <c r="A19" s="95"/>
      <c r="B19" s="495" t="s">
        <v>427</v>
      </c>
      <c r="C19" s="496"/>
      <c r="D19" s="496"/>
      <c r="E19" s="496"/>
      <c r="F19" s="496"/>
      <c r="G19" s="496"/>
      <c r="H19" s="496"/>
      <c r="I19" s="496"/>
      <c r="J19" s="496"/>
      <c r="K19" s="496"/>
      <c r="L19" s="496"/>
      <c r="M19" s="496"/>
      <c r="N19" s="496"/>
      <c r="O19" s="496"/>
      <c r="P19" s="496"/>
      <c r="Q19" s="497"/>
      <c r="R19" s="73"/>
      <c r="S19" s="495" t="s">
        <v>420</v>
      </c>
      <c r="T19" s="496"/>
      <c r="U19" s="497"/>
      <c r="V19" s="73"/>
      <c r="W19" s="495">
        <v>1</v>
      </c>
      <c r="X19" s="497"/>
      <c r="Y19" s="74"/>
      <c r="Z19" s="68"/>
      <c r="AA19" s="492" t="s">
        <v>427</v>
      </c>
      <c r="AB19" s="493"/>
      <c r="AC19" s="493"/>
      <c r="AD19" s="493"/>
      <c r="AE19" s="493"/>
      <c r="AF19" s="493"/>
      <c r="AG19" s="493"/>
      <c r="AH19" s="493"/>
      <c r="AI19" s="493"/>
      <c r="AJ19" s="493"/>
      <c r="AK19" s="493"/>
      <c r="AL19" s="493"/>
      <c r="AM19" s="493"/>
      <c r="AN19" s="493"/>
      <c r="AO19" s="493"/>
      <c r="AP19" s="494"/>
      <c r="AQ19" s="69"/>
      <c r="AR19" s="492" t="s">
        <v>420</v>
      </c>
      <c r="AS19" s="493"/>
      <c r="AT19" s="494"/>
      <c r="AU19" s="69"/>
      <c r="AV19" s="492">
        <v>8</v>
      </c>
      <c r="AW19" s="494"/>
      <c r="AX19" s="89"/>
      <c r="AY19" s="106"/>
      <c r="AZ19" s="106"/>
      <c r="BA19" s="106"/>
      <c r="BB19" s="106"/>
      <c r="BC19" s="106"/>
      <c r="BD19" s="106"/>
      <c r="BE19" s="106"/>
      <c r="BF19" s="106"/>
      <c r="BG19" s="106"/>
      <c r="BH19" s="106"/>
      <c r="BI19" s="106"/>
      <c r="BJ19" s="106"/>
      <c r="BK19" s="106"/>
      <c r="BL19" s="106"/>
      <c r="BM19" s="106"/>
      <c r="BN19" s="106"/>
      <c r="BO19" s="106"/>
      <c r="BP19" s="106"/>
      <c r="BQ19" s="106"/>
      <c r="BR19" s="106"/>
      <c r="BS19" s="106"/>
      <c r="BT19" s="106"/>
      <c r="BU19" s="106"/>
      <c r="BV19" s="106"/>
      <c r="BW19" s="106"/>
      <c r="BX19" s="106"/>
      <c r="BY19" s="106"/>
      <c r="BZ19" s="106"/>
      <c r="CA19" s="106"/>
      <c r="CB19" s="106"/>
      <c r="CC19" s="106"/>
      <c r="CD19" s="106"/>
      <c r="CE19" s="106"/>
      <c r="CF19" s="106"/>
      <c r="CG19" s="106"/>
      <c r="CH19" s="106"/>
    </row>
    <row r="20" spans="1:86" ht="30" customHeight="1" thickBot="1" x14ac:dyDescent="0.35">
      <c r="A20" s="489" t="str">
        <f>$A$1</f>
        <v>Расчет однофазного конденсаторного асинхронного микродвигателя Pн 90 Вт,  2p = 6, n = 955 об/мин</v>
      </c>
      <c r="B20" s="490"/>
      <c r="C20" s="490"/>
      <c r="D20" s="490"/>
      <c r="E20" s="490"/>
      <c r="F20" s="490"/>
      <c r="G20" s="490"/>
      <c r="H20" s="490"/>
      <c r="I20" s="490"/>
      <c r="J20" s="490"/>
      <c r="K20" s="490"/>
      <c r="L20" s="490"/>
      <c r="M20" s="490"/>
      <c r="N20" s="490"/>
      <c r="O20" s="490"/>
      <c r="P20" s="490"/>
      <c r="Q20" s="490"/>
      <c r="R20" s="490"/>
      <c r="S20" s="490"/>
      <c r="T20" s="490"/>
      <c r="U20" s="490"/>
      <c r="V20" s="490"/>
      <c r="W20" s="490"/>
      <c r="X20" s="490"/>
      <c r="Y20" s="491"/>
      <c r="Z20" s="489" t="str">
        <f>$A$1</f>
        <v>Расчет однофазного конденсаторного асинхронного микродвигателя Pн 90 Вт,  2p = 6, n = 955 об/мин</v>
      </c>
      <c r="AA20" s="490"/>
      <c r="AB20" s="490"/>
      <c r="AC20" s="490"/>
      <c r="AD20" s="490"/>
      <c r="AE20" s="490"/>
      <c r="AF20" s="490"/>
      <c r="AG20" s="490"/>
      <c r="AH20" s="490"/>
      <c r="AI20" s="490"/>
      <c r="AJ20" s="490"/>
      <c r="AK20" s="490"/>
      <c r="AL20" s="490"/>
      <c r="AM20" s="490"/>
      <c r="AN20" s="490"/>
      <c r="AO20" s="490"/>
      <c r="AP20" s="490"/>
      <c r="AQ20" s="490"/>
      <c r="AR20" s="490"/>
      <c r="AS20" s="490"/>
      <c r="AT20" s="490"/>
      <c r="AU20" s="490"/>
      <c r="AV20" s="490"/>
      <c r="AW20" s="490"/>
      <c r="AX20" s="491"/>
      <c r="AY20" s="106"/>
      <c r="AZ20" s="106"/>
      <c r="BA20" s="106"/>
      <c r="BB20" s="106"/>
      <c r="BC20" s="106"/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</row>
    <row r="21" spans="1:86" ht="30" customHeight="1" thickBot="1" x14ac:dyDescent="0.35">
      <c r="A21" s="623" t="s">
        <v>473</v>
      </c>
      <c r="B21" s="624"/>
      <c r="C21" s="625"/>
      <c r="D21" s="240"/>
      <c r="E21" s="310" t="s">
        <v>40</v>
      </c>
      <c r="F21" s="311"/>
      <c r="G21" s="98"/>
      <c r="H21" s="58"/>
      <c r="I21" s="58"/>
      <c r="J21" s="58"/>
      <c r="K21" s="58"/>
      <c r="L21" s="58"/>
      <c r="M21" s="58"/>
      <c r="N21" s="98"/>
      <c r="O21" s="683" t="s">
        <v>42</v>
      </c>
      <c r="P21" s="684"/>
      <c r="Q21" s="658" t="s">
        <v>43</v>
      </c>
      <c r="R21" s="659"/>
      <c r="S21" s="665" t="s">
        <v>44</v>
      </c>
      <c r="T21" s="666"/>
      <c r="U21" s="666"/>
      <c r="V21" s="690"/>
      <c r="W21" s="665" t="s">
        <v>142</v>
      </c>
      <c r="X21" s="666"/>
      <c r="Y21" s="616"/>
      <c r="Z21" s="164"/>
      <c r="AA21" s="167">
        <v>21</v>
      </c>
      <c r="AB21" s="168"/>
      <c r="AC21" s="107"/>
      <c r="AD21" s="78"/>
      <c r="AE21" s="78"/>
      <c r="AF21" s="78"/>
      <c r="AG21" s="78"/>
      <c r="AH21" s="78"/>
      <c r="AI21" s="78"/>
      <c r="AJ21" s="78"/>
      <c r="AK21" s="78"/>
      <c r="AL21" s="78"/>
      <c r="AM21" s="107"/>
      <c r="AN21" s="574" t="s">
        <v>42</v>
      </c>
      <c r="AO21" s="506"/>
      <c r="AP21" s="575" t="s">
        <v>43</v>
      </c>
      <c r="AQ21" s="576"/>
      <c r="AR21" s="516" t="s">
        <v>44</v>
      </c>
      <c r="AS21" s="517"/>
      <c r="AT21" s="517"/>
      <c r="AU21" s="517"/>
      <c r="AV21" s="540" t="s">
        <v>46</v>
      </c>
      <c r="AW21" s="540"/>
      <c r="AX21" s="540"/>
      <c r="AY21" s="106"/>
      <c r="AZ21" s="106"/>
      <c r="BA21" s="106"/>
      <c r="BB21" s="106"/>
      <c r="BC21" s="106"/>
      <c r="CC21" s="106"/>
      <c r="CD21" s="106"/>
      <c r="CE21" s="106"/>
      <c r="CF21" s="106"/>
      <c r="CG21" s="106"/>
      <c r="CH21" s="106"/>
    </row>
    <row r="22" spans="1:86" ht="30" customHeight="1" x14ac:dyDescent="0.3">
      <c r="A22" s="626"/>
      <c r="B22" s="627"/>
      <c r="C22" s="628"/>
      <c r="D22" s="457"/>
      <c r="E22" s="691" t="s">
        <v>477</v>
      </c>
      <c r="F22" s="692"/>
      <c r="G22" s="692"/>
      <c r="H22" s="692"/>
      <c r="I22" s="692"/>
      <c r="J22" s="692"/>
      <c r="K22" s="692"/>
      <c r="L22" s="692"/>
      <c r="M22" s="692"/>
      <c r="N22" s="693"/>
      <c r="O22" s="520">
        <f>'Расчетный лист'!DF75</f>
        <v>1.5389999999999999</v>
      </c>
      <c r="P22" s="521"/>
      <c r="Q22" s="660" t="s">
        <v>440</v>
      </c>
      <c r="R22" s="221"/>
      <c r="S22" s="190"/>
      <c r="T22" s="528" t="s">
        <v>438</v>
      </c>
      <c r="U22" s="529"/>
      <c r="V22" s="196"/>
      <c r="W22" s="617" t="s">
        <v>95</v>
      </c>
      <c r="X22" s="618"/>
      <c r="Y22" s="619"/>
      <c r="Z22" s="165"/>
      <c r="AA22" s="338"/>
      <c r="AB22" s="339"/>
      <c r="AC22" s="339"/>
      <c r="AD22" s="339"/>
      <c r="AE22" s="339"/>
      <c r="AF22" s="339"/>
      <c r="AG22" s="339"/>
      <c r="AH22" s="339"/>
      <c r="AI22" s="339"/>
      <c r="AJ22" s="339"/>
      <c r="AK22" s="339"/>
      <c r="AL22" s="339"/>
      <c r="AM22" s="375"/>
      <c r="AN22" s="541">
        <f>'Расчетный лист'!BZ65</f>
        <v>414.11040000000003</v>
      </c>
      <c r="AO22" s="542"/>
      <c r="AP22" s="524" t="s">
        <v>242</v>
      </c>
      <c r="AQ22" s="525"/>
      <c r="AR22" s="545"/>
      <c r="AS22" s="528" t="s">
        <v>226</v>
      </c>
      <c r="AT22" s="529"/>
      <c r="AU22" s="196"/>
      <c r="AV22" s="206"/>
      <c r="AW22" s="207"/>
      <c r="AX22" s="208"/>
      <c r="AY22" s="106"/>
      <c r="AZ22" s="106"/>
      <c r="BA22" s="106"/>
      <c r="BB22" s="106"/>
      <c r="BC22" s="106"/>
      <c r="CC22" s="106"/>
      <c r="CD22" s="106"/>
      <c r="CE22" s="106"/>
      <c r="CF22" s="106"/>
      <c r="CG22" s="106"/>
      <c r="CH22" s="106"/>
    </row>
    <row r="23" spans="1:86" ht="30" customHeight="1" thickBot="1" x14ac:dyDescent="0.35">
      <c r="A23" s="629"/>
      <c r="B23" s="630"/>
      <c r="C23" s="631"/>
      <c r="D23" s="241"/>
      <c r="E23" s="694"/>
      <c r="F23" s="695"/>
      <c r="G23" s="695"/>
      <c r="H23" s="695"/>
      <c r="I23" s="695"/>
      <c r="J23" s="695"/>
      <c r="K23" s="695"/>
      <c r="L23" s="695"/>
      <c r="M23" s="695"/>
      <c r="N23" s="696"/>
      <c r="O23" s="522"/>
      <c r="P23" s="523"/>
      <c r="Q23" s="635"/>
      <c r="R23" s="181"/>
      <c r="S23" s="191"/>
      <c r="T23" s="530"/>
      <c r="U23" s="531"/>
      <c r="V23" s="197"/>
      <c r="W23" s="620"/>
      <c r="X23" s="621"/>
      <c r="Y23" s="622"/>
      <c r="Z23" s="166"/>
      <c r="AA23" s="179"/>
      <c r="AB23" s="180"/>
      <c r="AC23" s="180"/>
      <c r="AD23" s="180"/>
      <c r="AE23" s="180"/>
      <c r="AF23" s="180"/>
      <c r="AG23" s="180"/>
      <c r="AH23" s="180"/>
      <c r="AI23" s="180"/>
      <c r="AJ23" s="180"/>
      <c r="AK23" s="180"/>
      <c r="AL23" s="180"/>
      <c r="AM23" s="181"/>
      <c r="AN23" s="543"/>
      <c r="AO23" s="544"/>
      <c r="AP23" s="526"/>
      <c r="AQ23" s="527"/>
      <c r="AR23" s="546"/>
      <c r="AS23" s="530"/>
      <c r="AT23" s="531"/>
      <c r="AU23" s="197"/>
      <c r="AV23" s="209"/>
      <c r="AW23" s="210"/>
      <c r="AX23" s="211"/>
      <c r="AY23" s="106"/>
      <c r="AZ23" s="106"/>
      <c r="BA23" s="106"/>
      <c r="BB23" s="106"/>
      <c r="BC23" s="106"/>
      <c r="CC23" s="106"/>
      <c r="CD23" s="106"/>
      <c r="CE23" s="106"/>
      <c r="CF23" s="106"/>
      <c r="CG23" s="106"/>
      <c r="CH23" s="106"/>
    </row>
    <row r="24" spans="1:86" ht="30" customHeight="1" thickBot="1" x14ac:dyDescent="0.35">
      <c r="A24" s="623" t="s">
        <v>473</v>
      </c>
      <c r="B24" s="624"/>
      <c r="C24" s="625"/>
      <c r="D24" s="83" t="s">
        <v>439</v>
      </c>
      <c r="E24" s="310" t="s">
        <v>40</v>
      </c>
      <c r="F24" s="311"/>
      <c r="G24" s="98"/>
      <c r="H24" s="58"/>
      <c r="I24" s="58"/>
      <c r="J24" s="58"/>
      <c r="K24" s="58"/>
      <c r="L24" s="58"/>
      <c r="M24" s="58"/>
      <c r="N24" s="58"/>
      <c r="O24" s="58"/>
      <c r="P24" s="58"/>
      <c r="Q24" s="98"/>
      <c r="R24" s="683" t="s">
        <v>42</v>
      </c>
      <c r="S24" s="684"/>
      <c r="T24" s="658" t="s">
        <v>43</v>
      </c>
      <c r="U24" s="659"/>
      <c r="V24" s="665" t="s">
        <v>44</v>
      </c>
      <c r="W24" s="666"/>
      <c r="X24" s="666"/>
      <c r="Y24" s="616"/>
      <c r="Z24" s="580"/>
      <c r="AA24" s="767">
        <v>22</v>
      </c>
      <c r="AB24" s="768"/>
      <c r="AC24" s="107"/>
      <c r="AD24" s="78"/>
      <c r="AE24" s="78"/>
      <c r="AF24" s="78"/>
      <c r="AG24" s="78"/>
      <c r="AH24" s="78"/>
      <c r="AI24" s="78"/>
      <c r="AJ24" s="107"/>
      <c r="AK24" s="574" t="s">
        <v>42</v>
      </c>
      <c r="AL24" s="506"/>
      <c r="AM24" s="575" t="s">
        <v>43</v>
      </c>
      <c r="AN24" s="576"/>
      <c r="AO24" s="516" t="s">
        <v>44</v>
      </c>
      <c r="AP24" s="517"/>
      <c r="AQ24" s="517"/>
      <c r="AR24" s="517"/>
      <c r="AS24" s="540" t="s">
        <v>46</v>
      </c>
      <c r="AT24" s="540"/>
      <c r="AU24" s="540"/>
      <c r="AV24" s="540"/>
      <c r="AW24" s="540"/>
      <c r="AX24" s="672"/>
      <c r="AY24" s="106"/>
      <c r="AZ24" s="106"/>
      <c r="BA24" s="106"/>
      <c r="CC24" s="106"/>
      <c r="CD24" s="106"/>
      <c r="CE24" s="106"/>
      <c r="CF24" s="106"/>
      <c r="CG24" s="106"/>
      <c r="CH24" s="106"/>
    </row>
    <row r="25" spans="1:86" ht="30" customHeight="1" x14ac:dyDescent="0.3">
      <c r="A25" s="626"/>
      <c r="B25" s="627"/>
      <c r="C25" s="628"/>
      <c r="D25" s="240"/>
      <c r="E25" s="691" t="s">
        <v>441</v>
      </c>
      <c r="F25" s="692"/>
      <c r="G25" s="692"/>
      <c r="H25" s="692"/>
      <c r="I25" s="692"/>
      <c r="J25" s="692"/>
      <c r="K25" s="692"/>
      <c r="L25" s="692"/>
      <c r="M25" s="692"/>
      <c r="N25" s="692"/>
      <c r="O25" s="692"/>
      <c r="P25" s="692"/>
      <c r="Q25" s="693"/>
      <c r="R25" s="520">
        <f>'Расчетный лист'!DF79</f>
        <v>1.4</v>
      </c>
      <c r="S25" s="521"/>
      <c r="T25" s="660" t="s">
        <v>225</v>
      </c>
      <c r="U25" s="221"/>
      <c r="V25" s="190"/>
      <c r="W25" s="528" t="s">
        <v>437</v>
      </c>
      <c r="X25" s="529"/>
      <c r="Y25" s="643"/>
      <c r="Z25" s="578"/>
      <c r="AA25" s="177"/>
      <c r="AB25" s="177"/>
      <c r="AC25" s="177"/>
      <c r="AD25" s="177"/>
      <c r="AE25" s="177"/>
      <c r="AF25" s="177"/>
      <c r="AG25" s="177"/>
      <c r="AH25" s="177"/>
      <c r="AI25" s="177"/>
      <c r="AJ25" s="177"/>
      <c r="AK25" s="541">
        <f>'Расчетный лист'!BZ69</f>
        <v>299.73698656164714</v>
      </c>
      <c r="AL25" s="542"/>
      <c r="AM25" s="524" t="s">
        <v>242</v>
      </c>
      <c r="AN25" s="525"/>
      <c r="AO25" s="545"/>
      <c r="AP25" s="528" t="s">
        <v>460</v>
      </c>
      <c r="AQ25" s="529"/>
      <c r="AR25" s="196"/>
      <c r="AS25" s="206"/>
      <c r="AT25" s="207"/>
      <c r="AU25" s="207"/>
      <c r="AV25" s="207"/>
      <c r="AW25" s="207"/>
      <c r="AX25" s="532"/>
      <c r="AY25" s="106"/>
      <c r="AZ25" s="106"/>
      <c r="BA25" s="106"/>
      <c r="CC25" s="106"/>
      <c r="CD25" s="106"/>
      <c r="CE25" s="106"/>
      <c r="CF25" s="106"/>
      <c r="CG25" s="106"/>
      <c r="CH25" s="106"/>
    </row>
    <row r="26" spans="1:86" ht="30" customHeight="1" thickBot="1" x14ac:dyDescent="0.35">
      <c r="A26" s="629"/>
      <c r="B26" s="630"/>
      <c r="C26" s="631"/>
      <c r="D26" s="241"/>
      <c r="E26" s="694"/>
      <c r="F26" s="695"/>
      <c r="G26" s="695"/>
      <c r="H26" s="695"/>
      <c r="I26" s="695"/>
      <c r="J26" s="695"/>
      <c r="K26" s="695"/>
      <c r="L26" s="695"/>
      <c r="M26" s="695"/>
      <c r="N26" s="695"/>
      <c r="O26" s="695"/>
      <c r="P26" s="695"/>
      <c r="Q26" s="696"/>
      <c r="R26" s="522"/>
      <c r="S26" s="523"/>
      <c r="T26" s="635"/>
      <c r="U26" s="181"/>
      <c r="V26" s="191"/>
      <c r="W26" s="530"/>
      <c r="X26" s="531"/>
      <c r="Y26" s="644"/>
      <c r="Z26" s="579"/>
      <c r="AA26" s="180"/>
      <c r="AB26" s="180"/>
      <c r="AC26" s="180"/>
      <c r="AD26" s="180"/>
      <c r="AE26" s="180"/>
      <c r="AF26" s="180"/>
      <c r="AG26" s="180"/>
      <c r="AH26" s="180"/>
      <c r="AI26" s="180"/>
      <c r="AJ26" s="180"/>
      <c r="AK26" s="543"/>
      <c r="AL26" s="544"/>
      <c r="AM26" s="526"/>
      <c r="AN26" s="527"/>
      <c r="AO26" s="546"/>
      <c r="AP26" s="530"/>
      <c r="AQ26" s="531"/>
      <c r="AR26" s="197"/>
      <c r="AS26" s="209"/>
      <c r="AT26" s="210"/>
      <c r="AU26" s="210"/>
      <c r="AV26" s="210"/>
      <c r="AW26" s="210"/>
      <c r="AX26" s="533"/>
      <c r="AY26" s="106"/>
      <c r="AZ26" s="106"/>
      <c r="BA26" s="106"/>
      <c r="CF26" s="106"/>
      <c r="CG26" s="106"/>
      <c r="CH26" s="106"/>
    </row>
    <row r="27" spans="1:86" ht="30" customHeight="1" thickBot="1" x14ac:dyDescent="0.35">
      <c r="A27" s="623" t="s">
        <v>473</v>
      </c>
      <c r="B27" s="624"/>
      <c r="C27" s="625"/>
      <c r="D27" s="83" t="s">
        <v>439</v>
      </c>
      <c r="E27" s="310" t="s">
        <v>40</v>
      </c>
      <c r="F27" s="311"/>
      <c r="G27" s="98"/>
      <c r="H27" s="58"/>
      <c r="I27" s="58"/>
      <c r="J27" s="58"/>
      <c r="K27" s="58"/>
      <c r="L27" s="58"/>
      <c r="M27" s="58"/>
      <c r="N27" s="58"/>
      <c r="O27" s="58"/>
      <c r="P27" s="58"/>
      <c r="Q27" s="98"/>
      <c r="R27" s="683" t="s">
        <v>42</v>
      </c>
      <c r="S27" s="684"/>
      <c r="T27" s="658" t="s">
        <v>43</v>
      </c>
      <c r="U27" s="659"/>
      <c r="V27" s="665" t="s">
        <v>44</v>
      </c>
      <c r="W27" s="666"/>
      <c r="X27" s="666"/>
      <c r="Y27" s="616"/>
      <c r="Z27" s="578"/>
      <c r="AA27" s="781">
        <v>23</v>
      </c>
      <c r="AB27" s="782"/>
      <c r="AC27" s="75"/>
      <c r="AD27" s="76"/>
      <c r="AE27" s="76"/>
      <c r="AF27" s="76"/>
      <c r="AG27" s="76"/>
      <c r="AH27" s="76"/>
      <c r="AI27" s="76"/>
      <c r="AJ27" s="76"/>
      <c r="AK27" s="76"/>
      <c r="AL27" s="75"/>
      <c r="AM27" s="567" t="s">
        <v>42</v>
      </c>
      <c r="AN27" s="568"/>
      <c r="AO27" s="569" t="s">
        <v>43</v>
      </c>
      <c r="AP27" s="570"/>
      <c r="AQ27" s="571" t="s">
        <v>44</v>
      </c>
      <c r="AR27" s="572"/>
      <c r="AS27" s="572"/>
      <c r="AT27" s="572"/>
      <c r="AU27" s="778" t="s">
        <v>46</v>
      </c>
      <c r="AV27" s="779"/>
      <c r="AW27" s="779"/>
      <c r="AX27" s="780"/>
      <c r="AY27" s="106"/>
      <c r="AZ27" s="106"/>
      <c r="BA27" s="106"/>
      <c r="CF27" s="106"/>
      <c r="CG27" s="106"/>
      <c r="CH27" s="106"/>
    </row>
    <row r="28" spans="1:86" ht="30" customHeight="1" x14ac:dyDescent="0.3">
      <c r="A28" s="626"/>
      <c r="B28" s="627"/>
      <c r="C28" s="628"/>
      <c r="D28" s="240"/>
      <c r="E28" s="691" t="s">
        <v>442</v>
      </c>
      <c r="F28" s="692"/>
      <c r="G28" s="692"/>
      <c r="H28" s="692"/>
      <c r="I28" s="692"/>
      <c r="J28" s="692"/>
      <c r="K28" s="692"/>
      <c r="L28" s="692"/>
      <c r="M28" s="692"/>
      <c r="N28" s="692"/>
      <c r="O28" s="692"/>
      <c r="P28" s="692"/>
      <c r="Q28" s="693"/>
      <c r="R28" s="520">
        <f>'Расчетный лист'!DF83</f>
        <v>1.4850000000000001</v>
      </c>
      <c r="S28" s="521"/>
      <c r="T28" s="660" t="s">
        <v>225</v>
      </c>
      <c r="U28" s="221"/>
      <c r="V28" s="190"/>
      <c r="W28" s="528" t="s">
        <v>436</v>
      </c>
      <c r="X28" s="529"/>
      <c r="Y28" s="643"/>
      <c r="Z28" s="578"/>
      <c r="AA28" s="378"/>
      <c r="AB28" s="379"/>
      <c r="AC28" s="379"/>
      <c r="AD28" s="379"/>
      <c r="AE28" s="379"/>
      <c r="AF28" s="379"/>
      <c r="AG28" s="379"/>
      <c r="AH28" s="379"/>
      <c r="AI28" s="379"/>
      <c r="AJ28" s="379"/>
      <c r="AK28" s="379"/>
      <c r="AL28" s="380"/>
      <c r="AM28" s="541">
        <f>'Расчетный лист'!BZ73</f>
        <v>373.41554285954805</v>
      </c>
      <c r="AN28" s="542"/>
      <c r="AO28" s="524" t="s">
        <v>242</v>
      </c>
      <c r="AP28" s="525"/>
      <c r="AQ28" s="190"/>
      <c r="AR28" s="528" t="s">
        <v>464</v>
      </c>
      <c r="AS28" s="529"/>
      <c r="AT28" s="196"/>
      <c r="AU28" s="207"/>
      <c r="AV28" s="207"/>
      <c r="AW28" s="207"/>
      <c r="AX28" s="532"/>
      <c r="AY28" s="106"/>
      <c r="AZ28" s="106"/>
      <c r="BA28" s="106"/>
      <c r="CF28" s="106"/>
      <c r="CG28" s="106"/>
      <c r="CH28" s="106"/>
    </row>
    <row r="29" spans="1:86" ht="30" customHeight="1" thickBot="1" x14ac:dyDescent="0.35">
      <c r="A29" s="629"/>
      <c r="B29" s="630"/>
      <c r="C29" s="631"/>
      <c r="D29" s="241"/>
      <c r="E29" s="694"/>
      <c r="F29" s="695"/>
      <c r="G29" s="695"/>
      <c r="H29" s="695"/>
      <c r="I29" s="695"/>
      <c r="J29" s="695"/>
      <c r="K29" s="695"/>
      <c r="L29" s="695"/>
      <c r="M29" s="695"/>
      <c r="N29" s="695"/>
      <c r="O29" s="695"/>
      <c r="P29" s="695"/>
      <c r="Q29" s="696"/>
      <c r="R29" s="522"/>
      <c r="S29" s="523"/>
      <c r="T29" s="635"/>
      <c r="U29" s="181"/>
      <c r="V29" s="191"/>
      <c r="W29" s="530"/>
      <c r="X29" s="531"/>
      <c r="Y29" s="644"/>
      <c r="Z29" s="579"/>
      <c r="AA29" s="225"/>
      <c r="AB29" s="226"/>
      <c r="AC29" s="226"/>
      <c r="AD29" s="226"/>
      <c r="AE29" s="226"/>
      <c r="AF29" s="226"/>
      <c r="AG29" s="226"/>
      <c r="AH29" s="226"/>
      <c r="AI29" s="226"/>
      <c r="AJ29" s="226"/>
      <c r="AK29" s="226"/>
      <c r="AL29" s="219"/>
      <c r="AM29" s="543"/>
      <c r="AN29" s="544"/>
      <c r="AO29" s="526"/>
      <c r="AP29" s="527"/>
      <c r="AQ29" s="191"/>
      <c r="AR29" s="530"/>
      <c r="AS29" s="531"/>
      <c r="AT29" s="197"/>
      <c r="AU29" s="210"/>
      <c r="AV29" s="210"/>
      <c r="AW29" s="210"/>
      <c r="AX29" s="533"/>
      <c r="AY29" s="106"/>
      <c r="AZ29" s="106"/>
      <c r="BA29" s="106"/>
      <c r="CF29" s="106"/>
      <c r="CG29" s="106"/>
      <c r="CH29" s="106"/>
    </row>
    <row r="30" spans="1:86" ht="30" customHeight="1" thickBot="1" x14ac:dyDescent="0.35">
      <c r="A30" s="680" t="s">
        <v>474</v>
      </c>
      <c r="B30" s="681"/>
      <c r="C30" s="681"/>
      <c r="D30" s="681"/>
      <c r="E30" s="682"/>
      <c r="F30" s="777"/>
      <c r="G30" s="581" t="s">
        <v>40</v>
      </c>
      <c r="H30" s="582"/>
      <c r="I30" s="107"/>
      <c r="J30" s="78"/>
      <c r="K30" s="78"/>
      <c r="L30" s="107"/>
      <c r="M30" s="574" t="s">
        <v>42</v>
      </c>
      <c r="N30" s="506"/>
      <c r="O30" s="685" t="s">
        <v>43</v>
      </c>
      <c r="P30" s="686"/>
      <c r="Q30" s="686"/>
      <c r="R30" s="686"/>
      <c r="S30" s="516" t="s">
        <v>44</v>
      </c>
      <c r="T30" s="517"/>
      <c r="U30" s="517"/>
      <c r="V30" s="519"/>
      <c r="W30" s="516" t="s">
        <v>142</v>
      </c>
      <c r="X30" s="517"/>
      <c r="Y30" s="519"/>
      <c r="Z30" s="812"/>
      <c r="AA30" s="565">
        <v>23.1</v>
      </c>
      <c r="AB30" s="566"/>
      <c r="AC30" s="102"/>
      <c r="AD30" s="76"/>
      <c r="AE30" s="76"/>
      <c r="AF30" s="76"/>
      <c r="AG30" s="76"/>
      <c r="AH30" s="76"/>
      <c r="AI30" s="76"/>
      <c r="AJ30" s="76"/>
      <c r="AK30" s="75"/>
      <c r="AL30" s="567" t="s">
        <v>42</v>
      </c>
      <c r="AM30" s="568"/>
      <c r="AN30" s="569" t="s">
        <v>43</v>
      </c>
      <c r="AO30" s="570"/>
      <c r="AP30" s="571" t="s">
        <v>44</v>
      </c>
      <c r="AQ30" s="572"/>
      <c r="AR30" s="572"/>
      <c r="AS30" s="615"/>
      <c r="AT30" s="571" t="s">
        <v>46</v>
      </c>
      <c r="AU30" s="572"/>
      <c r="AV30" s="572"/>
      <c r="AW30" s="572"/>
      <c r="AX30" s="573"/>
      <c r="AY30" s="106"/>
      <c r="AZ30" s="106"/>
      <c r="BA30" s="106"/>
      <c r="CC30" s="106"/>
      <c r="CD30" s="106"/>
      <c r="CE30" s="106"/>
      <c r="CF30" s="106"/>
      <c r="CG30" s="106"/>
      <c r="CH30" s="106"/>
    </row>
    <row r="31" spans="1:86" ht="30" customHeight="1" thickBot="1" x14ac:dyDescent="0.35">
      <c r="A31" s="629"/>
      <c r="B31" s="630"/>
      <c r="C31" s="630"/>
      <c r="D31" s="630"/>
      <c r="E31" s="631"/>
      <c r="F31" s="241"/>
      <c r="G31" s="585" t="s">
        <v>444</v>
      </c>
      <c r="H31" s="586"/>
      <c r="I31" s="586"/>
      <c r="J31" s="586"/>
      <c r="K31" s="586"/>
      <c r="L31" s="586"/>
      <c r="M31" s="583">
        <f>R7</f>
        <v>0.69</v>
      </c>
      <c r="N31" s="584"/>
      <c r="O31" s="687" t="s">
        <v>443</v>
      </c>
      <c r="P31" s="688"/>
      <c r="Q31" s="688"/>
      <c r="R31" s="689"/>
      <c r="S31" s="88"/>
      <c r="T31" s="742" t="s">
        <v>110</v>
      </c>
      <c r="U31" s="742"/>
      <c r="V31" s="87"/>
      <c r="W31" s="774" t="s">
        <v>462</v>
      </c>
      <c r="X31" s="775"/>
      <c r="Y31" s="776"/>
      <c r="Z31" s="813"/>
      <c r="AA31" s="555" t="s">
        <v>256</v>
      </c>
      <c r="AB31" s="555"/>
      <c r="AC31" s="555"/>
      <c r="AD31" s="555"/>
      <c r="AE31" s="555"/>
      <c r="AF31" s="555"/>
      <c r="AG31" s="555"/>
      <c r="AH31" s="555"/>
      <c r="AI31" s="555"/>
      <c r="AJ31" s="555"/>
      <c r="AK31" s="555"/>
      <c r="AL31" s="541">
        <f>'Расчетный лист'!BZ77</f>
        <v>373.415542859548</v>
      </c>
      <c r="AM31" s="542"/>
      <c r="AN31" s="524" t="s">
        <v>242</v>
      </c>
      <c r="AO31" s="525"/>
      <c r="AP31" s="190"/>
      <c r="AQ31" s="528" t="s">
        <v>464</v>
      </c>
      <c r="AR31" s="529"/>
      <c r="AS31" s="196"/>
      <c r="AT31" s="207"/>
      <c r="AU31" s="207"/>
      <c r="AV31" s="207"/>
      <c r="AW31" s="207"/>
      <c r="AX31" s="207"/>
      <c r="AY31" s="106"/>
      <c r="AZ31" s="106"/>
      <c r="BA31" s="106"/>
      <c r="CC31" s="106"/>
      <c r="CD31" s="106"/>
      <c r="CE31" s="106"/>
      <c r="CF31" s="106"/>
      <c r="CG31" s="106"/>
      <c r="CH31" s="106"/>
    </row>
    <row r="32" spans="1:86" ht="30" customHeight="1" thickBot="1" x14ac:dyDescent="0.35">
      <c r="A32" s="626" t="s">
        <v>474</v>
      </c>
      <c r="B32" s="627"/>
      <c r="C32" s="627"/>
      <c r="D32" s="627"/>
      <c r="E32" s="628"/>
      <c r="F32" s="109" t="s">
        <v>439</v>
      </c>
      <c r="G32" s="738" t="s">
        <v>40</v>
      </c>
      <c r="H32" s="739"/>
      <c r="I32" s="75"/>
      <c r="J32" s="76"/>
      <c r="K32" s="76"/>
      <c r="L32" s="76"/>
      <c r="M32" s="76"/>
      <c r="N32" s="76"/>
      <c r="O32" s="75"/>
      <c r="P32" s="567" t="s">
        <v>42</v>
      </c>
      <c r="Q32" s="568"/>
      <c r="R32" s="740" t="s">
        <v>43</v>
      </c>
      <c r="S32" s="741"/>
      <c r="T32" s="741"/>
      <c r="U32" s="741"/>
      <c r="V32" s="571" t="s">
        <v>44</v>
      </c>
      <c r="W32" s="572"/>
      <c r="X32" s="572"/>
      <c r="Y32" s="573"/>
      <c r="Z32" s="813"/>
      <c r="AA32" s="548"/>
      <c r="AB32" s="548"/>
      <c r="AC32" s="548"/>
      <c r="AD32" s="548"/>
      <c r="AE32" s="548"/>
      <c r="AF32" s="548"/>
      <c r="AG32" s="548"/>
      <c r="AH32" s="548"/>
      <c r="AI32" s="548"/>
      <c r="AJ32" s="548"/>
      <c r="AK32" s="548"/>
      <c r="AL32" s="543"/>
      <c r="AM32" s="544"/>
      <c r="AN32" s="526"/>
      <c r="AO32" s="527"/>
      <c r="AP32" s="191"/>
      <c r="AQ32" s="530"/>
      <c r="AR32" s="531"/>
      <c r="AS32" s="197"/>
      <c r="AT32" s="283"/>
      <c r="AU32" s="283"/>
      <c r="AV32" s="283"/>
      <c r="AW32" s="283"/>
      <c r="AX32" s="283"/>
      <c r="AY32" s="106"/>
      <c r="AZ32" s="106"/>
      <c r="BA32" s="106"/>
      <c r="CC32" s="106"/>
      <c r="CD32" s="106"/>
      <c r="CE32" s="106"/>
      <c r="CF32" s="106"/>
      <c r="CG32" s="106"/>
      <c r="CH32" s="106"/>
    </row>
    <row r="33" spans="1:86" ht="30" customHeight="1" thickBot="1" x14ac:dyDescent="0.35">
      <c r="A33" s="629"/>
      <c r="B33" s="630"/>
      <c r="C33" s="630"/>
      <c r="D33" s="630"/>
      <c r="E33" s="631"/>
      <c r="F33" s="86"/>
      <c r="G33" s="585" t="s">
        <v>461</v>
      </c>
      <c r="H33" s="586"/>
      <c r="I33" s="586"/>
      <c r="J33" s="586"/>
      <c r="K33" s="586"/>
      <c r="L33" s="586"/>
      <c r="M33" s="586"/>
      <c r="N33" s="586"/>
      <c r="O33" s="587"/>
      <c r="P33" s="583">
        <f>'Расчетный лист'!AP46</f>
        <v>0.7238093671679029</v>
      </c>
      <c r="Q33" s="584"/>
      <c r="R33" s="687" t="s">
        <v>443</v>
      </c>
      <c r="S33" s="688"/>
      <c r="T33" s="688"/>
      <c r="U33" s="689"/>
      <c r="V33" s="88"/>
      <c r="W33" s="742" t="s">
        <v>235</v>
      </c>
      <c r="X33" s="742"/>
      <c r="Y33" s="87"/>
      <c r="Z33" s="813"/>
      <c r="AA33" s="548"/>
      <c r="AB33" s="548"/>
      <c r="AC33" s="548"/>
      <c r="AD33" s="548"/>
      <c r="AE33" s="548"/>
      <c r="AF33" s="548"/>
      <c r="AG33" s="548"/>
      <c r="AH33" s="548"/>
      <c r="AI33" s="548"/>
      <c r="AJ33" s="548"/>
      <c r="AK33" s="548"/>
      <c r="AL33" s="513"/>
      <c r="AM33" s="514"/>
      <c r="AN33" s="514"/>
      <c r="AO33" s="514"/>
      <c r="AP33" s="514"/>
      <c r="AQ33" s="514"/>
      <c r="AR33" s="514"/>
      <c r="AS33" s="515"/>
      <c r="AT33" s="283"/>
      <c r="AU33" s="283"/>
      <c r="AV33" s="283"/>
      <c r="AW33" s="283"/>
      <c r="AX33" s="283"/>
      <c r="AY33" s="106"/>
      <c r="AZ33" s="106"/>
      <c r="BA33" s="106"/>
      <c r="CC33" s="106"/>
      <c r="CD33" s="106"/>
      <c r="CE33" s="106"/>
      <c r="CF33" s="106"/>
      <c r="CG33" s="106"/>
      <c r="CH33" s="106"/>
    </row>
    <row r="34" spans="1:86" ht="30" customHeight="1" thickBot="1" x14ac:dyDescent="0.35">
      <c r="A34" s="680" t="s">
        <v>474</v>
      </c>
      <c r="B34" s="681"/>
      <c r="C34" s="681"/>
      <c r="D34" s="681"/>
      <c r="E34" s="682"/>
      <c r="F34" s="83" t="s">
        <v>439</v>
      </c>
      <c r="G34" s="310" t="s">
        <v>40</v>
      </c>
      <c r="H34" s="311"/>
      <c r="I34" s="97"/>
      <c r="J34" s="15"/>
      <c r="K34" s="15"/>
      <c r="L34" s="15"/>
      <c r="M34" s="15"/>
      <c r="N34" s="15"/>
      <c r="O34" s="97"/>
      <c r="P34" s="683" t="s">
        <v>42</v>
      </c>
      <c r="Q34" s="684"/>
      <c r="R34" s="685" t="s">
        <v>43</v>
      </c>
      <c r="S34" s="686"/>
      <c r="T34" s="686"/>
      <c r="U34" s="686"/>
      <c r="V34" s="665" t="s">
        <v>44</v>
      </c>
      <c r="W34" s="666"/>
      <c r="X34" s="666"/>
      <c r="Y34" s="616"/>
      <c r="Z34" s="580"/>
      <c r="AA34" s="767">
        <v>24</v>
      </c>
      <c r="AB34" s="768"/>
      <c r="AC34" s="107"/>
      <c r="AD34" s="78"/>
      <c r="AE34" s="78"/>
      <c r="AF34" s="78"/>
      <c r="AG34" s="78"/>
      <c r="AH34" s="78"/>
      <c r="AI34" s="78"/>
      <c r="AJ34" s="107"/>
      <c r="AK34" s="656" t="s">
        <v>42</v>
      </c>
      <c r="AL34" s="814"/>
      <c r="AM34" s="657"/>
      <c r="AN34" s="806" t="s">
        <v>43</v>
      </c>
      <c r="AO34" s="576"/>
      <c r="AP34" s="787" t="s">
        <v>44</v>
      </c>
      <c r="AQ34" s="787"/>
      <c r="AR34" s="787"/>
      <c r="AS34" s="787"/>
      <c r="AT34" s="540" t="s">
        <v>46</v>
      </c>
      <c r="AU34" s="540"/>
      <c r="AV34" s="540"/>
      <c r="AW34" s="540"/>
      <c r="AX34" s="672"/>
      <c r="AY34" s="106"/>
      <c r="AZ34" s="106"/>
      <c r="BA34" s="106"/>
      <c r="CA34" s="106"/>
      <c r="CB34" s="106"/>
      <c r="CC34" s="106"/>
      <c r="CD34" s="106"/>
      <c r="CE34" s="106"/>
      <c r="CF34" s="106"/>
      <c r="CG34" s="106"/>
      <c r="CH34" s="106"/>
    </row>
    <row r="35" spans="1:86" ht="30" customHeight="1" thickBot="1" x14ac:dyDescent="0.35">
      <c r="A35" s="629"/>
      <c r="B35" s="630"/>
      <c r="C35" s="630"/>
      <c r="D35" s="630"/>
      <c r="E35" s="631"/>
      <c r="F35" s="86"/>
      <c r="G35" s="585" t="s">
        <v>445</v>
      </c>
      <c r="H35" s="586"/>
      <c r="I35" s="586"/>
      <c r="J35" s="586"/>
      <c r="K35" s="586"/>
      <c r="L35" s="586"/>
      <c r="M35" s="586"/>
      <c r="N35" s="586"/>
      <c r="O35" s="587"/>
      <c r="P35" s="583">
        <f>'Расчетный лист'!AP50</f>
        <v>59</v>
      </c>
      <c r="Q35" s="584"/>
      <c r="R35" s="687" t="s">
        <v>483</v>
      </c>
      <c r="S35" s="688"/>
      <c r="T35" s="688"/>
      <c r="U35" s="689"/>
      <c r="V35" s="88"/>
      <c r="W35" s="742" t="s">
        <v>57</v>
      </c>
      <c r="X35" s="742"/>
      <c r="Y35" s="87"/>
      <c r="Z35" s="578"/>
      <c r="AA35" s="639" t="s">
        <v>204</v>
      </c>
      <c r="AB35" s="639"/>
      <c r="AC35" s="639"/>
      <c r="AD35" s="639"/>
      <c r="AE35" s="639"/>
      <c r="AF35" s="639"/>
      <c r="AG35" s="639"/>
      <c r="AH35" s="639"/>
      <c r="AI35" s="639"/>
      <c r="AJ35" s="640"/>
      <c r="AK35" s="788">
        <f>'Расчетный лист'!BZ81</f>
        <v>8.5286042230814097E-6</v>
      </c>
      <c r="AL35" s="789"/>
      <c r="AM35" s="790"/>
      <c r="AN35" s="794" t="s">
        <v>208</v>
      </c>
      <c r="AO35" s="221"/>
      <c r="AP35" s="190"/>
      <c r="AQ35" s="528" t="s">
        <v>203</v>
      </c>
      <c r="AR35" s="529"/>
      <c r="AS35" s="196"/>
      <c r="AT35" s="153"/>
      <c r="AU35" s="153"/>
      <c r="AV35" s="153"/>
      <c r="AW35" s="153"/>
      <c r="AX35" s="593"/>
      <c r="AY35" s="106"/>
      <c r="AZ35" s="106"/>
      <c r="BA35" s="106"/>
      <c r="CA35" s="106"/>
      <c r="CB35" s="106"/>
      <c r="CC35" s="106"/>
      <c r="CD35" s="106"/>
      <c r="CE35" s="106"/>
      <c r="CF35" s="106"/>
      <c r="CG35" s="106"/>
      <c r="CH35" s="106"/>
    </row>
    <row r="36" spans="1:86" ht="30" customHeight="1" thickBot="1" x14ac:dyDescent="0.35">
      <c r="A36" s="90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2"/>
      <c r="Z36" s="578"/>
      <c r="AA36" s="646"/>
      <c r="AB36" s="646"/>
      <c r="AC36" s="646"/>
      <c r="AD36" s="646"/>
      <c r="AE36" s="646"/>
      <c r="AF36" s="646"/>
      <c r="AG36" s="646"/>
      <c r="AH36" s="646"/>
      <c r="AI36" s="646"/>
      <c r="AJ36" s="647"/>
      <c r="AK36" s="791"/>
      <c r="AL36" s="792"/>
      <c r="AM36" s="793"/>
      <c r="AN36" s="180"/>
      <c r="AO36" s="181"/>
      <c r="AP36" s="191"/>
      <c r="AQ36" s="530"/>
      <c r="AR36" s="531"/>
      <c r="AS36" s="197"/>
      <c r="AT36" s="153"/>
      <c r="AU36" s="153"/>
      <c r="AV36" s="153"/>
      <c r="AW36" s="153"/>
      <c r="AX36" s="593"/>
      <c r="AY36" s="106"/>
      <c r="AZ36" s="106"/>
      <c r="BA36" s="106"/>
      <c r="CA36" s="106"/>
      <c r="CB36" s="106"/>
      <c r="CC36" s="106"/>
      <c r="CD36" s="106"/>
      <c r="CE36" s="106"/>
      <c r="CF36" s="106"/>
      <c r="CG36" s="106"/>
      <c r="CH36" s="106"/>
    </row>
    <row r="37" spans="1:86" ht="30" customHeight="1" thickBot="1" x14ac:dyDescent="0.35">
      <c r="A37" s="71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72"/>
      <c r="Z37" s="579"/>
      <c r="AA37" s="496"/>
      <c r="AB37" s="496"/>
      <c r="AC37" s="496"/>
      <c r="AD37" s="496"/>
      <c r="AE37" s="496"/>
      <c r="AF37" s="496"/>
      <c r="AG37" s="496"/>
      <c r="AH37" s="496"/>
      <c r="AI37" s="496"/>
      <c r="AJ37" s="641"/>
      <c r="AK37" s="513"/>
      <c r="AL37" s="514"/>
      <c r="AM37" s="514"/>
      <c r="AN37" s="514"/>
      <c r="AO37" s="514"/>
      <c r="AP37" s="514"/>
      <c r="AQ37" s="514"/>
      <c r="AR37" s="514"/>
      <c r="AS37" s="515"/>
      <c r="AT37" s="400"/>
      <c r="AU37" s="154"/>
      <c r="AV37" s="154"/>
      <c r="AW37" s="154"/>
      <c r="AX37" s="594"/>
      <c r="AY37" s="106"/>
      <c r="AZ37" s="106"/>
      <c r="BA37" s="106"/>
      <c r="CA37" s="106"/>
      <c r="CB37" s="106"/>
      <c r="CC37" s="106"/>
      <c r="CD37" s="106"/>
      <c r="CE37" s="106"/>
      <c r="CF37" s="106"/>
      <c r="CG37" s="106"/>
      <c r="CH37" s="106"/>
    </row>
    <row r="38" spans="1:86" ht="30" customHeight="1" thickBot="1" x14ac:dyDescent="0.35">
      <c r="A38" s="68"/>
      <c r="B38" s="492" t="s">
        <v>427</v>
      </c>
      <c r="C38" s="493"/>
      <c r="D38" s="493"/>
      <c r="E38" s="493"/>
      <c r="F38" s="493"/>
      <c r="G38" s="493"/>
      <c r="H38" s="493"/>
      <c r="I38" s="493"/>
      <c r="J38" s="493"/>
      <c r="K38" s="493"/>
      <c r="L38" s="493"/>
      <c r="M38" s="493"/>
      <c r="N38" s="493"/>
      <c r="O38" s="493"/>
      <c r="P38" s="493"/>
      <c r="Q38" s="494"/>
      <c r="R38" s="69"/>
      <c r="S38" s="495" t="s">
        <v>420</v>
      </c>
      <c r="T38" s="496"/>
      <c r="U38" s="497"/>
      <c r="V38" s="73"/>
      <c r="W38" s="495">
        <f>W19+1</f>
        <v>2</v>
      </c>
      <c r="X38" s="497"/>
      <c r="Y38" s="74"/>
      <c r="Z38" s="68"/>
      <c r="AA38" s="492" t="s">
        <v>427</v>
      </c>
      <c r="AB38" s="493"/>
      <c r="AC38" s="493"/>
      <c r="AD38" s="493"/>
      <c r="AE38" s="493"/>
      <c r="AF38" s="493"/>
      <c r="AG38" s="493"/>
      <c r="AH38" s="493"/>
      <c r="AI38" s="493"/>
      <c r="AJ38" s="493"/>
      <c r="AK38" s="493"/>
      <c r="AL38" s="493"/>
      <c r="AM38" s="493"/>
      <c r="AN38" s="493"/>
      <c r="AO38" s="493"/>
      <c r="AP38" s="494"/>
      <c r="AQ38" s="69"/>
      <c r="AR38" s="492" t="s">
        <v>420</v>
      </c>
      <c r="AS38" s="493"/>
      <c r="AT38" s="494"/>
      <c r="AU38" s="69"/>
      <c r="AV38" s="492">
        <f>AV19+1</f>
        <v>9</v>
      </c>
      <c r="AW38" s="494"/>
      <c r="AX38" s="89"/>
      <c r="AY38" s="106"/>
      <c r="AZ38" s="106"/>
      <c r="BA38" s="106"/>
      <c r="CA38" s="106"/>
      <c r="CB38" s="106"/>
      <c r="CC38" s="106"/>
      <c r="CD38" s="106"/>
      <c r="CE38" s="106"/>
      <c r="CF38" s="106"/>
      <c r="CG38" s="106"/>
      <c r="CH38" s="106"/>
    </row>
    <row r="39" spans="1:86" ht="30" customHeight="1" thickBot="1" x14ac:dyDescent="0.35">
      <c r="A39" s="489" t="str">
        <f>$A$1</f>
        <v>Расчет однофазного конденсаторного асинхронного микродвигателя Pн 90 Вт,  2p = 6, n = 955 об/мин</v>
      </c>
      <c r="B39" s="490"/>
      <c r="C39" s="490"/>
      <c r="D39" s="490"/>
      <c r="E39" s="490"/>
      <c r="F39" s="490"/>
      <c r="G39" s="490"/>
      <c r="H39" s="490"/>
      <c r="I39" s="490"/>
      <c r="J39" s="490"/>
      <c r="K39" s="490"/>
      <c r="L39" s="490"/>
      <c r="M39" s="490"/>
      <c r="N39" s="490"/>
      <c r="O39" s="490"/>
      <c r="P39" s="490"/>
      <c r="Q39" s="490"/>
      <c r="R39" s="490"/>
      <c r="S39" s="490"/>
      <c r="T39" s="490"/>
      <c r="U39" s="490"/>
      <c r="V39" s="490"/>
      <c r="W39" s="490"/>
      <c r="X39" s="490"/>
      <c r="Y39" s="491"/>
      <c r="Z39" s="489" t="str">
        <f>$A$1</f>
        <v>Расчет однофазного конденсаторного асинхронного микродвигателя Pн 90 Вт,  2p = 6, n = 955 об/мин</v>
      </c>
      <c r="AA39" s="490"/>
      <c r="AB39" s="490"/>
      <c r="AC39" s="490"/>
      <c r="AD39" s="490"/>
      <c r="AE39" s="490"/>
      <c r="AF39" s="490"/>
      <c r="AG39" s="490"/>
      <c r="AH39" s="490"/>
      <c r="AI39" s="490"/>
      <c r="AJ39" s="490"/>
      <c r="AK39" s="490"/>
      <c r="AL39" s="490"/>
      <c r="AM39" s="490"/>
      <c r="AN39" s="490"/>
      <c r="AO39" s="490"/>
      <c r="AP39" s="490"/>
      <c r="AQ39" s="490"/>
      <c r="AR39" s="486"/>
      <c r="AS39" s="486"/>
      <c r="AT39" s="486"/>
      <c r="AU39" s="486"/>
      <c r="AV39" s="486"/>
      <c r="AW39" s="490"/>
      <c r="AX39" s="491"/>
      <c r="AY39" s="106"/>
      <c r="AZ39" s="106"/>
      <c r="BA39" s="106"/>
      <c r="CA39" s="106"/>
      <c r="CB39" s="106"/>
      <c r="CC39" s="106"/>
      <c r="CD39" s="106"/>
      <c r="CE39" s="106"/>
      <c r="CF39" s="106"/>
      <c r="CG39" s="106"/>
      <c r="CH39" s="106"/>
    </row>
    <row r="40" spans="1:86" ht="30" customHeight="1" thickBot="1" x14ac:dyDescent="0.35">
      <c r="A40" s="661" t="s">
        <v>148</v>
      </c>
      <c r="B40" s="664"/>
      <c r="C40" s="565">
        <v>2</v>
      </c>
      <c r="D40" s="566"/>
      <c r="E40" s="77"/>
      <c r="F40" s="78"/>
      <c r="G40" s="78"/>
      <c r="H40" s="78"/>
      <c r="I40" s="78"/>
      <c r="J40" s="78"/>
      <c r="K40" s="78"/>
      <c r="L40" s="78"/>
      <c r="M40" s="78"/>
      <c r="N40" s="78"/>
      <c r="O40" s="78"/>
      <c r="P40" s="78"/>
      <c r="Q40" s="79"/>
      <c r="R40" s="574" t="s">
        <v>42</v>
      </c>
      <c r="S40" s="506"/>
      <c r="T40" s="575" t="s">
        <v>43</v>
      </c>
      <c r="U40" s="576"/>
      <c r="V40" s="665" t="s">
        <v>44</v>
      </c>
      <c r="W40" s="666"/>
      <c r="X40" s="666"/>
      <c r="Y40" s="616"/>
      <c r="Z40" s="580"/>
      <c r="AA40" s="565">
        <v>25</v>
      </c>
      <c r="AB40" s="566"/>
      <c r="AC40" s="77"/>
      <c r="AD40" s="78"/>
      <c r="AE40" s="78"/>
      <c r="AF40" s="78"/>
      <c r="AG40" s="78"/>
      <c r="AH40" s="78"/>
      <c r="AI40" s="78"/>
      <c r="AJ40" s="77"/>
      <c r="AK40" s="504" t="s">
        <v>42</v>
      </c>
      <c r="AL40" s="505"/>
      <c r="AM40" s="506"/>
      <c r="AN40" s="575" t="s">
        <v>43</v>
      </c>
      <c r="AO40" s="576"/>
      <c r="AP40" s="516" t="s">
        <v>44</v>
      </c>
      <c r="AQ40" s="517"/>
      <c r="AR40" s="517"/>
      <c r="AS40" s="518"/>
      <c r="AT40" s="516" t="s">
        <v>46</v>
      </c>
      <c r="AU40" s="517"/>
      <c r="AV40" s="517"/>
      <c r="AW40" s="517"/>
      <c r="AX40" s="519"/>
      <c r="AY40" s="106"/>
      <c r="AZ40" s="106"/>
      <c r="BA40" s="106"/>
      <c r="CA40" s="106"/>
      <c r="CB40" s="106"/>
      <c r="CC40" s="106"/>
      <c r="CD40" s="106"/>
      <c r="CE40" s="106"/>
      <c r="CF40" s="106"/>
      <c r="CG40" s="106"/>
      <c r="CH40" s="106"/>
    </row>
    <row r="41" spans="1:86" ht="30" customHeight="1" x14ac:dyDescent="0.3">
      <c r="A41" s="662"/>
      <c r="B41" s="165"/>
      <c r="C41" s="638" t="s">
        <v>150</v>
      </c>
      <c r="D41" s="639"/>
      <c r="E41" s="639"/>
      <c r="F41" s="639"/>
      <c r="G41" s="639"/>
      <c r="H41" s="639"/>
      <c r="I41" s="639"/>
      <c r="J41" s="639"/>
      <c r="K41" s="639"/>
      <c r="L41" s="639"/>
      <c r="M41" s="639"/>
      <c r="N41" s="639"/>
      <c r="O41" s="639"/>
      <c r="P41" s="639"/>
      <c r="Q41" s="640"/>
      <c r="R41" s="677">
        <v>2</v>
      </c>
      <c r="S41" s="678"/>
      <c r="T41" s="561" t="s">
        <v>119</v>
      </c>
      <c r="U41" s="562"/>
      <c r="V41" s="190"/>
      <c r="W41" s="528" t="s">
        <v>430</v>
      </c>
      <c r="X41" s="529"/>
      <c r="Y41" s="643"/>
      <c r="Z41" s="578"/>
      <c r="AA41" s="498"/>
      <c r="AB41" s="499"/>
      <c r="AC41" s="499"/>
      <c r="AD41" s="499"/>
      <c r="AE41" s="499"/>
      <c r="AF41" s="499"/>
      <c r="AG41" s="499"/>
      <c r="AH41" s="499"/>
      <c r="AI41" s="499"/>
      <c r="AJ41" s="499"/>
      <c r="AK41" s="507">
        <f>'Расчетный лист'!BZ85</f>
        <v>4.6352057657657641E-6</v>
      </c>
      <c r="AL41" s="508"/>
      <c r="AM41" s="509"/>
      <c r="AN41" s="524" t="s">
        <v>485</v>
      </c>
      <c r="AO41" s="525"/>
      <c r="AP41" s="190"/>
      <c r="AQ41" s="528" t="s">
        <v>463</v>
      </c>
      <c r="AR41" s="529"/>
      <c r="AS41" s="196"/>
      <c r="AT41" s="207"/>
      <c r="AU41" s="207"/>
      <c r="AV41" s="207"/>
      <c r="AW41" s="207"/>
      <c r="AX41" s="532"/>
      <c r="AY41" s="106"/>
      <c r="AZ41" s="106"/>
      <c r="BA41" s="106"/>
      <c r="CA41" s="106"/>
      <c r="CB41" s="106"/>
      <c r="CC41" s="106"/>
      <c r="CD41" s="106"/>
      <c r="CE41" s="106"/>
      <c r="CF41" s="106"/>
      <c r="CG41" s="106"/>
      <c r="CH41" s="106"/>
    </row>
    <row r="42" spans="1:86" ht="30" customHeight="1" thickBot="1" x14ac:dyDescent="0.35">
      <c r="A42" s="663"/>
      <c r="B42" s="166"/>
      <c r="C42" s="495"/>
      <c r="D42" s="496"/>
      <c r="E42" s="496"/>
      <c r="F42" s="496"/>
      <c r="G42" s="496"/>
      <c r="H42" s="496"/>
      <c r="I42" s="496"/>
      <c r="J42" s="496"/>
      <c r="K42" s="496"/>
      <c r="L42" s="496"/>
      <c r="M42" s="496"/>
      <c r="N42" s="496"/>
      <c r="O42" s="496"/>
      <c r="P42" s="496"/>
      <c r="Q42" s="641"/>
      <c r="R42" s="679"/>
      <c r="S42" s="552"/>
      <c r="T42" s="563"/>
      <c r="U42" s="564"/>
      <c r="V42" s="191"/>
      <c r="W42" s="530"/>
      <c r="X42" s="531"/>
      <c r="Y42" s="644"/>
      <c r="Z42" s="578"/>
      <c r="AA42" s="500"/>
      <c r="AB42" s="501"/>
      <c r="AC42" s="501"/>
      <c r="AD42" s="501"/>
      <c r="AE42" s="501"/>
      <c r="AF42" s="501"/>
      <c r="AG42" s="501"/>
      <c r="AH42" s="501"/>
      <c r="AI42" s="501"/>
      <c r="AJ42" s="501"/>
      <c r="AK42" s="510"/>
      <c r="AL42" s="511"/>
      <c r="AM42" s="512"/>
      <c r="AN42" s="526"/>
      <c r="AO42" s="527"/>
      <c r="AP42" s="191"/>
      <c r="AQ42" s="530"/>
      <c r="AR42" s="531"/>
      <c r="AS42" s="197"/>
      <c r="AT42" s="283"/>
      <c r="AU42" s="283"/>
      <c r="AV42" s="283"/>
      <c r="AW42" s="283"/>
      <c r="AX42" s="642"/>
      <c r="AY42" s="106"/>
      <c r="AZ42" s="106"/>
      <c r="BA42" s="106"/>
      <c r="CA42" s="106"/>
      <c r="CB42" s="106"/>
      <c r="CC42" s="106"/>
      <c r="CD42" s="106"/>
      <c r="CE42" s="106"/>
      <c r="CF42" s="106"/>
      <c r="CG42" s="106"/>
      <c r="CH42" s="106"/>
    </row>
    <row r="43" spans="1:86" ht="30" customHeight="1" thickBot="1" x14ac:dyDescent="0.35">
      <c r="A43" s="580"/>
      <c r="B43" s="565">
        <v>3</v>
      </c>
      <c r="C43" s="566"/>
      <c r="D43" s="75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567" t="s">
        <v>42</v>
      </c>
      <c r="P43" s="568"/>
      <c r="Q43" s="569" t="s">
        <v>43</v>
      </c>
      <c r="R43" s="659"/>
      <c r="S43" s="516" t="s">
        <v>44</v>
      </c>
      <c r="T43" s="517"/>
      <c r="U43" s="517"/>
      <c r="V43" s="518"/>
      <c r="W43" s="540" t="s">
        <v>46</v>
      </c>
      <c r="X43" s="540"/>
      <c r="Y43" s="672"/>
      <c r="Z43" s="579"/>
      <c r="AA43" s="502"/>
      <c r="AB43" s="503"/>
      <c r="AC43" s="503"/>
      <c r="AD43" s="503"/>
      <c r="AE43" s="503"/>
      <c r="AF43" s="503"/>
      <c r="AG43" s="503"/>
      <c r="AH43" s="503"/>
      <c r="AI43" s="503"/>
      <c r="AJ43" s="503"/>
      <c r="AK43" s="513"/>
      <c r="AL43" s="514"/>
      <c r="AM43" s="514"/>
      <c r="AN43" s="514"/>
      <c r="AO43" s="514"/>
      <c r="AP43" s="514"/>
      <c r="AQ43" s="514"/>
      <c r="AR43" s="514"/>
      <c r="AS43" s="515"/>
      <c r="AT43" s="210"/>
      <c r="AU43" s="210"/>
      <c r="AV43" s="210"/>
      <c r="AW43" s="210"/>
      <c r="AX43" s="533"/>
      <c r="AY43" s="106"/>
      <c r="AZ43" s="106"/>
      <c r="BA43" s="106"/>
      <c r="CA43" s="106"/>
      <c r="CB43" s="106"/>
      <c r="CC43" s="106"/>
      <c r="CD43" s="106"/>
      <c r="CE43" s="106"/>
      <c r="CF43" s="106"/>
      <c r="CG43" s="106"/>
      <c r="CH43" s="106"/>
    </row>
    <row r="44" spans="1:86" ht="30" customHeight="1" thickBot="1" x14ac:dyDescent="0.35">
      <c r="A44" s="578"/>
      <c r="B44" s="555" t="s">
        <v>180</v>
      </c>
      <c r="C44" s="555"/>
      <c r="D44" s="555"/>
      <c r="E44" s="555"/>
      <c r="F44" s="555"/>
      <c r="G44" s="555"/>
      <c r="H44" s="555"/>
      <c r="I44" s="555"/>
      <c r="J44" s="555"/>
      <c r="K44" s="555"/>
      <c r="L44" s="555"/>
      <c r="M44" s="555"/>
      <c r="N44" s="555"/>
      <c r="O44" s="673">
        <f>'Расчетный лист'!T65</f>
        <v>12</v>
      </c>
      <c r="P44" s="674"/>
      <c r="Q44" s="561" t="s">
        <v>119</v>
      </c>
      <c r="R44" s="562"/>
      <c r="S44" s="190"/>
      <c r="T44" s="528" t="s">
        <v>431</v>
      </c>
      <c r="U44" s="529"/>
      <c r="V44" s="196"/>
      <c r="W44" s="207"/>
      <c r="X44" s="207"/>
      <c r="Y44" s="532"/>
      <c r="Z44" s="580"/>
      <c r="AA44" s="565">
        <v>26</v>
      </c>
      <c r="AB44" s="566"/>
      <c r="AC44" s="77"/>
      <c r="AD44" s="105"/>
      <c r="AE44" s="78"/>
      <c r="AF44" s="78"/>
      <c r="AG44" s="78"/>
      <c r="AH44" s="78"/>
      <c r="AI44" s="78"/>
      <c r="AJ44" s="78"/>
      <c r="AK44" s="107"/>
      <c r="AL44" s="574" t="s">
        <v>42</v>
      </c>
      <c r="AM44" s="506"/>
      <c r="AN44" s="575" t="s">
        <v>43</v>
      </c>
      <c r="AO44" s="576"/>
      <c r="AP44" s="516" t="s">
        <v>44</v>
      </c>
      <c r="AQ44" s="517"/>
      <c r="AR44" s="517"/>
      <c r="AS44" s="518"/>
      <c r="AT44" s="588" t="s">
        <v>46</v>
      </c>
      <c r="AU44" s="588"/>
      <c r="AV44" s="588"/>
      <c r="AW44" s="588"/>
      <c r="AX44" s="588"/>
      <c r="AY44" s="106"/>
      <c r="AZ44" s="106"/>
      <c r="BA44" s="106"/>
      <c r="CA44" s="106"/>
      <c r="CB44" s="106"/>
      <c r="CC44" s="106"/>
      <c r="CD44" s="106"/>
      <c r="CE44" s="106"/>
      <c r="CF44" s="106"/>
      <c r="CG44" s="106"/>
      <c r="CH44" s="106"/>
    </row>
    <row r="45" spans="1:86" ht="30" customHeight="1" thickBot="1" x14ac:dyDescent="0.35">
      <c r="A45" s="578"/>
      <c r="B45" s="548"/>
      <c r="C45" s="548"/>
      <c r="D45" s="548"/>
      <c r="E45" s="548"/>
      <c r="F45" s="548"/>
      <c r="G45" s="548"/>
      <c r="H45" s="548"/>
      <c r="I45" s="548"/>
      <c r="J45" s="548"/>
      <c r="K45" s="548"/>
      <c r="L45" s="548"/>
      <c r="M45" s="548"/>
      <c r="N45" s="548"/>
      <c r="O45" s="675"/>
      <c r="P45" s="676"/>
      <c r="Q45" s="563"/>
      <c r="R45" s="564"/>
      <c r="S45" s="191"/>
      <c r="T45" s="530"/>
      <c r="U45" s="531"/>
      <c r="V45" s="197"/>
      <c r="W45" s="283"/>
      <c r="X45" s="283"/>
      <c r="Y45" s="642"/>
      <c r="Z45" s="578"/>
      <c r="AA45" s="547"/>
      <c r="AB45" s="548"/>
      <c r="AC45" s="548"/>
      <c r="AD45" s="548"/>
      <c r="AE45" s="548"/>
      <c r="AF45" s="548"/>
      <c r="AG45" s="548"/>
      <c r="AH45" s="548"/>
      <c r="AI45" s="548"/>
      <c r="AJ45" s="548"/>
      <c r="AK45" s="549"/>
      <c r="AL45" s="520">
        <f>'Расчетный лист'!BZ89</f>
        <v>4.1253331315315299E-2</v>
      </c>
      <c r="AM45" s="521"/>
      <c r="AN45" s="783" t="s">
        <v>241</v>
      </c>
      <c r="AO45" s="784"/>
      <c r="AP45" s="190"/>
      <c r="AQ45" s="528" t="s">
        <v>467</v>
      </c>
      <c r="AR45" s="529"/>
      <c r="AS45" s="196"/>
      <c r="AT45" s="153"/>
      <c r="AU45" s="153"/>
      <c r="AV45" s="153"/>
      <c r="AW45" s="153"/>
      <c r="AX45" s="153"/>
      <c r="AY45" s="106"/>
      <c r="AZ45" s="106"/>
      <c r="BA45" s="106"/>
      <c r="CA45" s="106"/>
      <c r="CB45" s="106"/>
      <c r="CC45" s="106"/>
      <c r="CD45" s="106"/>
      <c r="CE45" s="106"/>
      <c r="CF45" s="106"/>
      <c r="CG45" s="106"/>
      <c r="CH45" s="106"/>
    </row>
    <row r="46" spans="1:86" ht="30" customHeight="1" thickBot="1" x14ac:dyDescent="0.35">
      <c r="A46" s="579"/>
      <c r="B46" s="551"/>
      <c r="C46" s="551"/>
      <c r="D46" s="551"/>
      <c r="E46" s="551"/>
      <c r="F46" s="551"/>
      <c r="G46" s="551"/>
      <c r="H46" s="551"/>
      <c r="I46" s="551"/>
      <c r="J46" s="551"/>
      <c r="K46" s="551"/>
      <c r="L46" s="551"/>
      <c r="M46" s="551"/>
      <c r="N46" s="551"/>
      <c r="O46" s="513"/>
      <c r="P46" s="514"/>
      <c r="Q46" s="514"/>
      <c r="R46" s="514"/>
      <c r="S46" s="514"/>
      <c r="T46" s="514"/>
      <c r="U46" s="514"/>
      <c r="V46" s="595"/>
      <c r="W46" s="210"/>
      <c r="X46" s="210"/>
      <c r="Y46" s="533"/>
      <c r="Z46" s="579"/>
      <c r="AA46" s="550"/>
      <c r="AB46" s="551"/>
      <c r="AC46" s="551"/>
      <c r="AD46" s="551"/>
      <c r="AE46" s="551"/>
      <c r="AF46" s="551"/>
      <c r="AG46" s="551"/>
      <c r="AH46" s="551"/>
      <c r="AI46" s="551"/>
      <c r="AJ46" s="551"/>
      <c r="AK46" s="552"/>
      <c r="AL46" s="522"/>
      <c r="AM46" s="523"/>
      <c r="AN46" s="785"/>
      <c r="AO46" s="786"/>
      <c r="AP46" s="191"/>
      <c r="AQ46" s="530"/>
      <c r="AR46" s="531"/>
      <c r="AS46" s="197"/>
      <c r="AT46" s="154"/>
      <c r="AU46" s="154"/>
      <c r="AV46" s="154"/>
      <c r="AW46" s="154"/>
      <c r="AX46" s="154"/>
      <c r="AY46" s="106"/>
      <c r="AZ46" s="106"/>
      <c r="BA46" s="106"/>
      <c r="CA46" s="106"/>
      <c r="CB46" s="106"/>
      <c r="CC46" s="106"/>
      <c r="CD46" s="106"/>
      <c r="CE46" s="106"/>
      <c r="CF46" s="106"/>
      <c r="CG46" s="106"/>
      <c r="CH46" s="106"/>
    </row>
    <row r="47" spans="1:86" ht="30" customHeight="1" thickBot="1" x14ac:dyDescent="0.35">
      <c r="A47" s="578"/>
      <c r="B47" s="565">
        <v>4</v>
      </c>
      <c r="C47" s="566"/>
      <c r="D47" s="75"/>
      <c r="E47" s="76"/>
      <c r="F47" s="76"/>
      <c r="G47" s="76"/>
      <c r="H47" s="76"/>
      <c r="I47" s="76"/>
      <c r="J47" s="76"/>
      <c r="K47" s="75"/>
      <c r="L47" s="567" t="s">
        <v>42</v>
      </c>
      <c r="M47" s="568"/>
      <c r="N47" s="658" t="s">
        <v>43</v>
      </c>
      <c r="O47" s="659"/>
      <c r="P47" s="516" t="s">
        <v>44</v>
      </c>
      <c r="Q47" s="517"/>
      <c r="R47" s="517"/>
      <c r="S47" s="517"/>
      <c r="T47" s="516" t="s">
        <v>46</v>
      </c>
      <c r="U47" s="517"/>
      <c r="V47" s="517"/>
      <c r="W47" s="517"/>
      <c r="X47" s="517"/>
      <c r="Y47" s="519"/>
      <c r="Z47" s="580"/>
      <c r="AA47" s="581" t="s">
        <v>40</v>
      </c>
      <c r="AB47" s="582"/>
      <c r="AC47" s="104"/>
      <c r="AD47" s="795" t="s">
        <v>148</v>
      </c>
      <c r="AE47" s="796"/>
      <c r="AF47" s="797"/>
      <c r="AG47" s="105"/>
      <c r="AH47" s="78"/>
      <c r="AI47" s="78"/>
      <c r="AJ47" s="78"/>
      <c r="AK47" s="78"/>
      <c r="AL47" s="78"/>
      <c r="AM47" s="78"/>
      <c r="AN47" s="78"/>
      <c r="AO47" s="78"/>
      <c r="AP47" s="107"/>
      <c r="AQ47" s="574" t="s">
        <v>42</v>
      </c>
      <c r="AR47" s="506"/>
      <c r="AS47" s="575" t="s">
        <v>43</v>
      </c>
      <c r="AT47" s="576"/>
      <c r="AU47" s="516" t="s">
        <v>44</v>
      </c>
      <c r="AV47" s="517"/>
      <c r="AW47" s="517"/>
      <c r="AX47" s="519"/>
      <c r="AY47" s="106"/>
      <c r="AZ47" s="106"/>
      <c r="BA47" s="106"/>
      <c r="CA47" s="106"/>
      <c r="CB47" s="106"/>
      <c r="CC47" s="106"/>
      <c r="CD47" s="106"/>
      <c r="CE47" s="106"/>
      <c r="CF47" s="106"/>
      <c r="CG47" s="106"/>
      <c r="CH47" s="106"/>
    </row>
    <row r="48" spans="1:86" ht="30" customHeight="1" thickBot="1" x14ac:dyDescent="0.35">
      <c r="A48" s="578"/>
      <c r="B48" s="638" t="s">
        <v>162</v>
      </c>
      <c r="C48" s="639"/>
      <c r="D48" s="639"/>
      <c r="E48" s="639"/>
      <c r="F48" s="639"/>
      <c r="G48" s="639"/>
      <c r="H48" s="639"/>
      <c r="I48" s="639"/>
      <c r="J48" s="639"/>
      <c r="K48" s="640"/>
      <c r="L48" s="541">
        <f>'Расчетный лист'!$T$69</f>
        <v>209</v>
      </c>
      <c r="M48" s="542"/>
      <c r="N48" s="660" t="s">
        <v>104</v>
      </c>
      <c r="O48" s="221"/>
      <c r="P48" s="545"/>
      <c r="Q48" s="528" t="s">
        <v>479</v>
      </c>
      <c r="R48" s="529"/>
      <c r="S48" s="196"/>
      <c r="T48" s="282"/>
      <c r="U48" s="283"/>
      <c r="V48" s="283"/>
      <c r="W48" s="283"/>
      <c r="X48" s="283"/>
      <c r="Y48" s="642"/>
      <c r="Z48" s="579"/>
      <c r="AA48" s="550" t="s">
        <v>200</v>
      </c>
      <c r="AB48" s="551"/>
      <c r="AC48" s="551"/>
      <c r="AD48" s="551"/>
      <c r="AE48" s="551"/>
      <c r="AF48" s="551"/>
      <c r="AG48" s="551"/>
      <c r="AH48" s="551"/>
      <c r="AI48" s="551"/>
      <c r="AJ48" s="551"/>
      <c r="AK48" s="551"/>
      <c r="AL48" s="551"/>
      <c r="AM48" s="551"/>
      <c r="AN48" s="551"/>
      <c r="AO48" s="551"/>
      <c r="AP48" s="552"/>
      <c r="AQ48" s="798">
        <v>8900</v>
      </c>
      <c r="AR48" s="799"/>
      <c r="AS48" s="802" t="s">
        <v>468</v>
      </c>
      <c r="AT48" s="803"/>
      <c r="AU48" s="103"/>
      <c r="AV48" s="800" t="s">
        <v>466</v>
      </c>
      <c r="AW48" s="801"/>
      <c r="AX48" s="87"/>
      <c r="AY48" s="106"/>
      <c r="AZ48" s="106"/>
      <c r="BA48" s="106"/>
      <c r="CA48" s="106"/>
      <c r="CB48" s="106"/>
      <c r="CC48" s="106"/>
      <c r="CD48" s="106"/>
      <c r="CE48" s="106"/>
      <c r="CF48" s="106"/>
      <c r="CG48" s="106"/>
      <c r="CH48" s="106"/>
    </row>
    <row r="49" spans="1:86" ht="30" customHeight="1" thickBot="1" x14ac:dyDescent="0.35">
      <c r="A49" s="579"/>
      <c r="B49" s="495"/>
      <c r="C49" s="496"/>
      <c r="D49" s="496"/>
      <c r="E49" s="496"/>
      <c r="F49" s="496"/>
      <c r="G49" s="496"/>
      <c r="H49" s="496"/>
      <c r="I49" s="496"/>
      <c r="J49" s="496"/>
      <c r="K49" s="641"/>
      <c r="L49" s="543"/>
      <c r="M49" s="544"/>
      <c r="N49" s="635"/>
      <c r="O49" s="181"/>
      <c r="P49" s="546"/>
      <c r="Q49" s="530"/>
      <c r="R49" s="531"/>
      <c r="S49" s="197"/>
      <c r="T49" s="209"/>
      <c r="U49" s="210"/>
      <c r="V49" s="210"/>
      <c r="W49" s="210"/>
      <c r="X49" s="210"/>
      <c r="Y49" s="533"/>
      <c r="Z49" s="580"/>
      <c r="AA49" s="581" t="s">
        <v>40</v>
      </c>
      <c r="AB49" s="582"/>
      <c r="AC49" s="104"/>
      <c r="AD49" s="795" t="s">
        <v>148</v>
      </c>
      <c r="AE49" s="796"/>
      <c r="AF49" s="796"/>
      <c r="AG49" s="105"/>
      <c r="AH49" s="78"/>
      <c r="AI49" s="78"/>
      <c r="AJ49" s="78"/>
      <c r="AK49" s="78"/>
      <c r="AL49" s="78"/>
      <c r="AM49" s="78"/>
      <c r="AN49" s="78"/>
      <c r="AO49" s="107"/>
      <c r="AP49" s="656" t="s">
        <v>42</v>
      </c>
      <c r="AQ49" s="804"/>
      <c r="AR49" s="805" t="s">
        <v>43</v>
      </c>
      <c r="AS49" s="806"/>
      <c r="AT49" s="576"/>
      <c r="AU49" s="516" t="s">
        <v>44</v>
      </c>
      <c r="AV49" s="517"/>
      <c r="AW49" s="517"/>
      <c r="AX49" s="519"/>
      <c r="AY49" s="106"/>
      <c r="AZ49" s="106"/>
      <c r="BA49" s="106"/>
      <c r="CA49" s="106"/>
      <c r="CB49" s="106"/>
      <c r="CC49" s="106"/>
      <c r="CD49" s="106"/>
      <c r="CE49" s="106"/>
      <c r="CF49" s="106"/>
      <c r="CG49" s="106"/>
      <c r="CH49" s="106"/>
    </row>
    <row r="50" spans="1:86" ht="30" customHeight="1" thickBot="1" x14ac:dyDescent="0.35">
      <c r="A50" s="578"/>
      <c r="B50" s="565">
        <v>4.0999999999999996</v>
      </c>
      <c r="C50" s="566"/>
      <c r="D50" s="75"/>
      <c r="E50" s="76"/>
      <c r="F50" s="76"/>
      <c r="G50" s="76"/>
      <c r="H50" s="75"/>
      <c r="I50" s="567" t="s">
        <v>42</v>
      </c>
      <c r="J50" s="568"/>
      <c r="K50" s="658" t="s">
        <v>43</v>
      </c>
      <c r="L50" s="659"/>
      <c r="M50" s="516" t="s">
        <v>44</v>
      </c>
      <c r="N50" s="517"/>
      <c r="O50" s="517"/>
      <c r="P50" s="518"/>
      <c r="Q50" s="516" t="s">
        <v>46</v>
      </c>
      <c r="R50" s="517"/>
      <c r="S50" s="517"/>
      <c r="T50" s="517"/>
      <c r="U50" s="517"/>
      <c r="V50" s="517"/>
      <c r="W50" s="517"/>
      <c r="X50" s="517"/>
      <c r="Y50" s="519"/>
      <c r="Z50" s="579"/>
      <c r="AA50" s="585" t="s">
        <v>205</v>
      </c>
      <c r="AB50" s="586"/>
      <c r="AC50" s="586"/>
      <c r="AD50" s="586"/>
      <c r="AE50" s="586"/>
      <c r="AF50" s="586"/>
      <c r="AG50" s="586"/>
      <c r="AH50" s="586"/>
      <c r="AI50" s="586"/>
      <c r="AJ50" s="586"/>
      <c r="AK50" s="586"/>
      <c r="AL50" s="586"/>
      <c r="AM50" s="586"/>
      <c r="AN50" s="586"/>
      <c r="AO50" s="587"/>
      <c r="AP50" s="583">
        <v>1.75</v>
      </c>
      <c r="AQ50" s="584"/>
      <c r="AR50" s="807" t="s">
        <v>469</v>
      </c>
      <c r="AS50" s="808"/>
      <c r="AT50" s="809"/>
      <c r="AU50" s="103"/>
      <c r="AV50" s="800" t="s">
        <v>465</v>
      </c>
      <c r="AW50" s="801"/>
      <c r="AX50" s="87"/>
      <c r="AY50" s="106"/>
      <c r="AZ50" s="106"/>
      <c r="BA50" s="106"/>
      <c r="CA50" s="106"/>
      <c r="CB50" s="106"/>
      <c r="CC50" s="106"/>
      <c r="CD50" s="106"/>
      <c r="CE50" s="106"/>
      <c r="CF50" s="106"/>
      <c r="CG50" s="106"/>
      <c r="CH50" s="106"/>
    </row>
    <row r="51" spans="1:86" ht="30" customHeight="1" thickBot="1" x14ac:dyDescent="0.35">
      <c r="A51" s="578"/>
      <c r="B51" s="648" t="s">
        <v>162</v>
      </c>
      <c r="C51" s="649"/>
      <c r="D51" s="649"/>
      <c r="E51" s="649"/>
      <c r="F51" s="649"/>
      <c r="G51" s="649"/>
      <c r="H51" s="650"/>
      <c r="I51" s="541">
        <f>'Расчетный лист'!T73</f>
        <v>208.99999999999997</v>
      </c>
      <c r="J51" s="542"/>
      <c r="K51" s="660" t="s">
        <v>104</v>
      </c>
      <c r="L51" s="221"/>
      <c r="M51" s="190"/>
      <c r="N51" s="528" t="s">
        <v>479</v>
      </c>
      <c r="O51" s="529"/>
      <c r="P51" s="196"/>
      <c r="Q51" s="206"/>
      <c r="R51" s="207"/>
      <c r="S51" s="207"/>
      <c r="T51" s="207"/>
      <c r="U51" s="207"/>
      <c r="V51" s="207"/>
      <c r="W51" s="207"/>
      <c r="X51" s="207"/>
      <c r="Y51" s="532"/>
      <c r="Z51" s="84"/>
      <c r="AA51" s="781">
        <v>27</v>
      </c>
      <c r="AB51" s="782"/>
      <c r="AC51" s="75"/>
      <c r="AD51" s="110"/>
      <c r="AE51" s="76"/>
      <c r="AF51" s="76"/>
      <c r="AG51" s="76"/>
      <c r="AH51" s="76"/>
      <c r="AI51" s="76"/>
      <c r="AJ51" s="76"/>
      <c r="AK51" s="76"/>
      <c r="AL51" s="76"/>
      <c r="AM51" s="75"/>
      <c r="AN51" s="567" t="s">
        <v>42</v>
      </c>
      <c r="AO51" s="568"/>
      <c r="AP51" s="569" t="s">
        <v>43</v>
      </c>
      <c r="AQ51" s="570"/>
      <c r="AR51" s="571" t="s">
        <v>44</v>
      </c>
      <c r="AS51" s="572"/>
      <c r="AT51" s="572"/>
      <c r="AU51" s="615"/>
      <c r="AV51" s="553" t="s">
        <v>46</v>
      </c>
      <c r="AW51" s="553"/>
      <c r="AX51" s="553"/>
      <c r="AY51" s="106"/>
      <c r="AZ51" s="106"/>
      <c r="BA51" s="106"/>
      <c r="CA51" s="106"/>
      <c r="CB51" s="106"/>
      <c r="CC51" s="106"/>
      <c r="CD51" s="106"/>
      <c r="CE51" s="106"/>
      <c r="CF51" s="106"/>
      <c r="CG51" s="106"/>
      <c r="CH51" s="106"/>
    </row>
    <row r="52" spans="1:86" ht="30" customHeight="1" thickBot="1" x14ac:dyDescent="0.35">
      <c r="A52" s="579"/>
      <c r="B52" s="651"/>
      <c r="C52" s="652"/>
      <c r="D52" s="652"/>
      <c r="E52" s="652"/>
      <c r="F52" s="652"/>
      <c r="G52" s="652"/>
      <c r="H52" s="653"/>
      <c r="I52" s="543"/>
      <c r="J52" s="544"/>
      <c r="K52" s="635"/>
      <c r="L52" s="181"/>
      <c r="M52" s="191"/>
      <c r="N52" s="530"/>
      <c r="O52" s="531"/>
      <c r="P52" s="197"/>
      <c r="Q52" s="209"/>
      <c r="R52" s="210"/>
      <c r="S52" s="210"/>
      <c r="T52" s="210"/>
      <c r="U52" s="210"/>
      <c r="V52" s="283"/>
      <c r="W52" s="283"/>
      <c r="X52" s="283"/>
      <c r="Y52" s="642"/>
      <c r="Z52" s="84"/>
      <c r="AA52" s="554"/>
      <c r="AB52" s="555"/>
      <c r="AC52" s="555"/>
      <c r="AD52" s="555"/>
      <c r="AE52" s="555"/>
      <c r="AF52" s="555"/>
      <c r="AG52" s="555"/>
      <c r="AH52" s="555"/>
      <c r="AI52" s="555"/>
      <c r="AJ52" s="555"/>
      <c r="AK52" s="555"/>
      <c r="AL52" s="555"/>
      <c r="AM52" s="556"/>
      <c r="AN52" s="520">
        <f>'Расчетный лист'!BZ101</f>
        <v>230.06133333333332</v>
      </c>
      <c r="AO52" s="521"/>
      <c r="AP52" s="524" t="s">
        <v>242</v>
      </c>
      <c r="AQ52" s="525"/>
      <c r="AR52" s="190"/>
      <c r="AS52" s="528" t="s">
        <v>431</v>
      </c>
      <c r="AT52" s="529"/>
      <c r="AU52" s="196"/>
      <c r="AV52" s="153"/>
      <c r="AW52" s="153"/>
      <c r="AX52" s="153"/>
      <c r="AY52" s="106"/>
      <c r="AZ52" s="106"/>
      <c r="BA52" s="106"/>
      <c r="CA52" s="106"/>
      <c r="CB52" s="106"/>
      <c r="CC52" s="106"/>
      <c r="CD52" s="106"/>
      <c r="CE52" s="106"/>
      <c r="CF52" s="106"/>
      <c r="CG52" s="106"/>
      <c r="CH52" s="106"/>
    </row>
    <row r="53" spans="1:86" ht="30" customHeight="1" thickBot="1" x14ac:dyDescent="0.35">
      <c r="A53" s="580"/>
      <c r="B53" s="565">
        <v>5</v>
      </c>
      <c r="C53" s="566"/>
      <c r="D53" s="75"/>
      <c r="E53" s="76"/>
      <c r="F53" s="76"/>
      <c r="G53" s="76"/>
      <c r="H53" s="76"/>
      <c r="I53" s="15"/>
      <c r="J53" s="15"/>
      <c r="K53" s="15"/>
      <c r="L53" s="15"/>
      <c r="M53" s="97"/>
      <c r="N53" s="656" t="s">
        <v>42</v>
      </c>
      <c r="O53" s="657"/>
      <c r="P53" s="569" t="s">
        <v>43</v>
      </c>
      <c r="Q53" s="570"/>
      <c r="R53" s="571" t="s">
        <v>44</v>
      </c>
      <c r="S53" s="572"/>
      <c r="T53" s="572"/>
      <c r="U53" s="615"/>
      <c r="V53" s="588" t="s">
        <v>46</v>
      </c>
      <c r="W53" s="588"/>
      <c r="X53" s="588"/>
      <c r="Y53" s="645"/>
      <c r="Z53" s="84"/>
      <c r="AA53" s="547"/>
      <c r="AB53" s="548"/>
      <c r="AC53" s="548"/>
      <c r="AD53" s="548"/>
      <c r="AE53" s="548"/>
      <c r="AF53" s="548"/>
      <c r="AG53" s="548"/>
      <c r="AH53" s="548"/>
      <c r="AI53" s="548"/>
      <c r="AJ53" s="548"/>
      <c r="AK53" s="548"/>
      <c r="AL53" s="548"/>
      <c r="AM53" s="549"/>
      <c r="AN53" s="522"/>
      <c r="AO53" s="523"/>
      <c r="AP53" s="526"/>
      <c r="AQ53" s="527"/>
      <c r="AR53" s="191"/>
      <c r="AS53" s="530"/>
      <c r="AT53" s="531"/>
      <c r="AU53" s="197"/>
      <c r="AV53" s="154"/>
      <c r="AW53" s="154"/>
      <c r="AX53" s="154"/>
      <c r="AY53" s="106"/>
      <c r="AZ53" s="106"/>
      <c r="CA53" s="106"/>
      <c r="CB53" s="106"/>
      <c r="CC53" s="106"/>
      <c r="CD53" s="106"/>
      <c r="CE53" s="106"/>
      <c r="CF53" s="106"/>
      <c r="CG53" s="106"/>
      <c r="CH53" s="106"/>
    </row>
    <row r="54" spans="1:86" ht="30" customHeight="1" thickBot="1" x14ac:dyDescent="0.35">
      <c r="A54" s="578"/>
      <c r="B54" s="648" t="s">
        <v>163</v>
      </c>
      <c r="C54" s="649"/>
      <c r="D54" s="649"/>
      <c r="E54" s="649"/>
      <c r="F54" s="649"/>
      <c r="G54" s="649"/>
      <c r="H54" s="649"/>
      <c r="I54" s="649"/>
      <c r="J54" s="649"/>
      <c r="K54" s="649"/>
      <c r="L54" s="649"/>
      <c r="M54" s="649"/>
      <c r="N54" s="541">
        <f>'Расчетный лист'!T77</f>
        <v>15.984000000000005</v>
      </c>
      <c r="O54" s="542"/>
      <c r="P54" s="368" t="s">
        <v>104</v>
      </c>
      <c r="Q54" s="221"/>
      <c r="R54" s="190"/>
      <c r="S54" s="528" t="s">
        <v>480</v>
      </c>
      <c r="T54" s="529"/>
      <c r="U54" s="636"/>
      <c r="V54" s="206"/>
      <c r="W54" s="207"/>
      <c r="X54" s="207"/>
      <c r="Y54" s="532"/>
      <c r="Z54" s="577"/>
      <c r="AA54" s="565">
        <v>28</v>
      </c>
      <c r="AB54" s="566"/>
      <c r="AC54" s="97"/>
      <c r="AD54" s="15"/>
      <c r="AE54" s="15"/>
      <c r="AF54" s="15"/>
      <c r="AG54" s="15"/>
      <c r="AH54" s="15"/>
      <c r="AI54" s="15"/>
      <c r="AJ54" s="15"/>
      <c r="AK54" s="15"/>
      <c r="AL54" s="97"/>
      <c r="AM54" s="574" t="s">
        <v>42</v>
      </c>
      <c r="AN54" s="506"/>
      <c r="AO54" s="575" t="s">
        <v>43</v>
      </c>
      <c r="AP54" s="576"/>
      <c r="AQ54" s="516" t="s">
        <v>44</v>
      </c>
      <c r="AR54" s="517"/>
      <c r="AS54" s="517"/>
      <c r="AT54" s="518"/>
      <c r="AU54" s="588" t="s">
        <v>46</v>
      </c>
      <c r="AV54" s="588"/>
      <c r="AW54" s="588"/>
      <c r="AX54" s="645"/>
      <c r="AY54" s="106"/>
      <c r="AZ54" s="106"/>
      <c r="CA54" s="106"/>
      <c r="CB54" s="106"/>
      <c r="CC54" s="106"/>
      <c r="CD54" s="106"/>
      <c r="CE54" s="106"/>
      <c r="CF54" s="106"/>
      <c r="CG54" s="106"/>
      <c r="CH54" s="106"/>
    </row>
    <row r="55" spans="1:86" ht="30" customHeight="1" thickBot="1" x14ac:dyDescent="0.35">
      <c r="A55" s="578"/>
      <c r="B55" s="654"/>
      <c r="C55" s="655"/>
      <c r="D55" s="655"/>
      <c r="E55" s="655"/>
      <c r="F55" s="655"/>
      <c r="G55" s="655"/>
      <c r="H55" s="655"/>
      <c r="I55" s="655"/>
      <c r="J55" s="655"/>
      <c r="K55" s="655"/>
      <c r="L55" s="655"/>
      <c r="M55" s="655"/>
      <c r="N55" s="543"/>
      <c r="O55" s="544"/>
      <c r="P55" s="635"/>
      <c r="Q55" s="181"/>
      <c r="R55" s="191"/>
      <c r="S55" s="530"/>
      <c r="T55" s="531"/>
      <c r="U55" s="637"/>
      <c r="V55" s="282"/>
      <c r="W55" s="283"/>
      <c r="X55" s="283"/>
      <c r="Y55" s="642"/>
      <c r="Z55" s="578"/>
      <c r="AA55" s="498"/>
      <c r="AB55" s="499"/>
      <c r="AC55" s="499"/>
      <c r="AD55" s="499"/>
      <c r="AE55" s="499"/>
      <c r="AF55" s="499"/>
      <c r="AG55" s="499"/>
      <c r="AH55" s="499"/>
      <c r="AI55" s="499"/>
      <c r="AJ55" s="499"/>
      <c r="AK55" s="499"/>
      <c r="AL55" s="810"/>
      <c r="AM55" s="520">
        <f>'Расчетный лист'!BZ105</f>
        <v>5.5131815015015002</v>
      </c>
      <c r="AN55" s="521"/>
      <c r="AO55" s="524" t="s">
        <v>242</v>
      </c>
      <c r="AP55" s="525"/>
      <c r="AQ55" s="190"/>
      <c r="AR55" s="528" t="s">
        <v>470</v>
      </c>
      <c r="AS55" s="529"/>
      <c r="AT55" s="196"/>
      <c r="AU55" s="153"/>
      <c r="AV55" s="153"/>
      <c r="AW55" s="153"/>
      <c r="AX55" s="593"/>
      <c r="AY55" s="106"/>
      <c r="BZ55" s="106"/>
      <c r="CA55" s="106"/>
      <c r="CB55" s="106"/>
      <c r="CC55" s="106"/>
      <c r="CD55" s="106"/>
      <c r="CE55" s="106"/>
      <c r="CF55" s="106"/>
      <c r="CG55" s="106"/>
      <c r="CH55" s="106"/>
    </row>
    <row r="56" spans="1:86" ht="30" customHeight="1" thickBot="1" x14ac:dyDescent="0.35">
      <c r="A56" s="579"/>
      <c r="B56" s="651"/>
      <c r="C56" s="652"/>
      <c r="D56" s="652"/>
      <c r="E56" s="652"/>
      <c r="F56" s="652"/>
      <c r="G56" s="652"/>
      <c r="H56" s="652"/>
      <c r="I56" s="652"/>
      <c r="J56" s="652"/>
      <c r="K56" s="652"/>
      <c r="L56" s="652"/>
      <c r="M56" s="652"/>
      <c r="N56" s="513"/>
      <c r="O56" s="514"/>
      <c r="P56" s="514"/>
      <c r="Q56" s="514"/>
      <c r="R56" s="514"/>
      <c r="S56" s="514"/>
      <c r="T56" s="514"/>
      <c r="U56" s="515"/>
      <c r="V56" s="209"/>
      <c r="W56" s="210"/>
      <c r="X56" s="210"/>
      <c r="Y56" s="533"/>
      <c r="Z56" s="579"/>
      <c r="AA56" s="502"/>
      <c r="AB56" s="503"/>
      <c r="AC56" s="503"/>
      <c r="AD56" s="503"/>
      <c r="AE56" s="503"/>
      <c r="AF56" s="503"/>
      <c r="AG56" s="503"/>
      <c r="AH56" s="503"/>
      <c r="AI56" s="503"/>
      <c r="AJ56" s="503"/>
      <c r="AK56" s="503"/>
      <c r="AL56" s="811"/>
      <c r="AM56" s="522"/>
      <c r="AN56" s="523"/>
      <c r="AO56" s="526"/>
      <c r="AP56" s="527"/>
      <c r="AQ56" s="191"/>
      <c r="AR56" s="530"/>
      <c r="AS56" s="531"/>
      <c r="AT56" s="197"/>
      <c r="AU56" s="154"/>
      <c r="AV56" s="154"/>
      <c r="AW56" s="154"/>
      <c r="AX56" s="594"/>
      <c r="AY56" s="106"/>
      <c r="BZ56" s="106"/>
      <c r="CA56" s="106"/>
      <c r="CB56" s="106"/>
      <c r="CC56" s="106"/>
      <c r="CD56" s="106"/>
      <c r="CE56" s="106"/>
      <c r="CF56" s="106"/>
      <c r="CG56" s="106"/>
      <c r="CH56" s="106"/>
    </row>
    <row r="57" spans="1:86" ht="30" customHeight="1" thickBot="1" x14ac:dyDescent="0.35">
      <c r="A57" s="68"/>
      <c r="B57" s="492" t="s">
        <v>427</v>
      </c>
      <c r="C57" s="493"/>
      <c r="D57" s="493"/>
      <c r="E57" s="493"/>
      <c r="F57" s="493"/>
      <c r="G57" s="493"/>
      <c r="H57" s="493"/>
      <c r="I57" s="493"/>
      <c r="J57" s="493"/>
      <c r="K57" s="493"/>
      <c r="L57" s="493"/>
      <c r="M57" s="493"/>
      <c r="N57" s="493"/>
      <c r="O57" s="493"/>
      <c r="P57" s="493"/>
      <c r="Q57" s="494"/>
      <c r="R57" s="69"/>
      <c r="S57" s="495" t="s">
        <v>420</v>
      </c>
      <c r="T57" s="496"/>
      <c r="U57" s="497"/>
      <c r="V57" s="73"/>
      <c r="W57" s="495">
        <f>W38+1</f>
        <v>3</v>
      </c>
      <c r="X57" s="497"/>
      <c r="Y57" s="74"/>
      <c r="Z57" s="68"/>
      <c r="AA57" s="492" t="s">
        <v>427</v>
      </c>
      <c r="AB57" s="493"/>
      <c r="AC57" s="493"/>
      <c r="AD57" s="493"/>
      <c r="AE57" s="493"/>
      <c r="AF57" s="493"/>
      <c r="AG57" s="493"/>
      <c r="AH57" s="493"/>
      <c r="AI57" s="493"/>
      <c r="AJ57" s="493"/>
      <c r="AK57" s="493"/>
      <c r="AL57" s="493"/>
      <c r="AM57" s="493"/>
      <c r="AN57" s="493"/>
      <c r="AO57" s="493"/>
      <c r="AP57" s="494"/>
      <c r="AQ57" s="69"/>
      <c r="AR57" s="495" t="s">
        <v>420</v>
      </c>
      <c r="AS57" s="496"/>
      <c r="AT57" s="497"/>
      <c r="AU57" s="73"/>
      <c r="AV57" s="495">
        <f>AV38+1</f>
        <v>10</v>
      </c>
      <c r="AW57" s="497"/>
      <c r="AX57" s="74"/>
      <c r="AY57" s="106"/>
      <c r="BZ57" s="106"/>
      <c r="CA57" s="106"/>
      <c r="CB57" s="106"/>
      <c r="CC57" s="106"/>
      <c r="CD57" s="106"/>
      <c r="CE57" s="106"/>
      <c r="CF57" s="106"/>
      <c r="CG57" s="106"/>
      <c r="CH57" s="106"/>
    </row>
    <row r="58" spans="1:86" ht="30" customHeight="1" thickBot="1" x14ac:dyDescent="0.35">
      <c r="A58" s="489" t="str">
        <f>$A$1</f>
        <v>Расчет однофазного конденсаторного асинхронного микродвигателя Pн 90 Вт,  2p = 6, n = 955 об/мин</v>
      </c>
      <c r="B58" s="490"/>
      <c r="C58" s="490"/>
      <c r="D58" s="490"/>
      <c r="E58" s="490"/>
      <c r="F58" s="490"/>
      <c r="G58" s="490"/>
      <c r="H58" s="490"/>
      <c r="I58" s="490"/>
      <c r="J58" s="490"/>
      <c r="K58" s="490"/>
      <c r="L58" s="490"/>
      <c r="M58" s="490"/>
      <c r="N58" s="490"/>
      <c r="O58" s="490"/>
      <c r="P58" s="490"/>
      <c r="Q58" s="490"/>
      <c r="R58" s="490"/>
      <c r="S58" s="490"/>
      <c r="T58" s="490"/>
      <c r="U58" s="490"/>
      <c r="V58" s="490"/>
      <c r="W58" s="490"/>
      <c r="X58" s="490"/>
      <c r="Y58" s="491"/>
      <c r="Z58" s="489" t="str">
        <f>$A$1</f>
        <v>Расчет однофазного конденсаторного асинхронного микродвигателя Pн 90 Вт,  2p = 6, n = 955 об/мин</v>
      </c>
      <c r="AA58" s="490"/>
      <c r="AB58" s="490"/>
      <c r="AC58" s="490"/>
      <c r="AD58" s="490"/>
      <c r="AE58" s="490"/>
      <c r="AF58" s="490"/>
      <c r="AG58" s="490"/>
      <c r="AH58" s="490"/>
      <c r="AI58" s="490"/>
      <c r="AJ58" s="490"/>
      <c r="AK58" s="490"/>
      <c r="AL58" s="490"/>
      <c r="AM58" s="490"/>
      <c r="AN58" s="490"/>
      <c r="AO58" s="490"/>
      <c r="AP58" s="490"/>
      <c r="AQ58" s="490"/>
      <c r="AR58" s="490"/>
      <c r="AS58" s="490"/>
      <c r="AT58" s="490"/>
      <c r="AU58" s="490"/>
      <c r="AV58" s="490"/>
      <c r="AW58" s="490"/>
      <c r="AX58" s="491"/>
      <c r="AY58" s="106"/>
      <c r="AZ58" s="106"/>
      <c r="BA58" s="106"/>
      <c r="BB58" s="106"/>
      <c r="BC58" s="106"/>
      <c r="BD58" s="106"/>
      <c r="BE58" s="106"/>
      <c r="BI58" s="106"/>
      <c r="BJ58" s="106"/>
      <c r="BK58" s="106"/>
      <c r="BL58" s="106"/>
      <c r="BM58" s="106"/>
      <c r="BN58" s="106"/>
      <c r="BO58" s="106"/>
      <c r="BP58" s="106"/>
      <c r="BQ58" s="106"/>
      <c r="BR58" s="106"/>
      <c r="BS58" s="106"/>
      <c r="BT58" s="106"/>
      <c r="BU58" s="106"/>
      <c r="BV58" s="106"/>
      <c r="BW58" s="106"/>
      <c r="BX58" s="106"/>
      <c r="BY58" s="106"/>
      <c r="BZ58" s="106"/>
      <c r="CA58" s="106"/>
      <c r="CB58" s="106"/>
      <c r="CC58" s="106"/>
      <c r="CD58" s="106"/>
      <c r="CE58" s="106"/>
      <c r="CF58" s="106"/>
      <c r="CG58" s="106"/>
      <c r="CH58" s="106"/>
    </row>
    <row r="59" spans="1:86" ht="30" customHeight="1" thickBot="1" x14ac:dyDescent="0.35">
      <c r="A59" s="580"/>
      <c r="B59" s="565">
        <v>6</v>
      </c>
      <c r="C59" s="566"/>
      <c r="D59" s="75"/>
      <c r="E59" s="76"/>
      <c r="F59" s="76"/>
      <c r="G59" s="76"/>
      <c r="H59" s="76"/>
      <c r="I59" s="76"/>
      <c r="J59" s="75"/>
      <c r="K59" s="567" t="s">
        <v>42</v>
      </c>
      <c r="L59" s="568"/>
      <c r="M59" s="569" t="s">
        <v>43</v>
      </c>
      <c r="N59" s="570"/>
      <c r="O59" s="571" t="s">
        <v>44</v>
      </c>
      <c r="P59" s="572"/>
      <c r="Q59" s="572"/>
      <c r="R59" s="615"/>
      <c r="S59" s="517" t="s">
        <v>46</v>
      </c>
      <c r="T59" s="517"/>
      <c r="U59" s="517"/>
      <c r="V59" s="517"/>
      <c r="W59" s="517"/>
      <c r="X59" s="517"/>
      <c r="Y59" s="519"/>
      <c r="Z59" s="577"/>
      <c r="AA59" s="565">
        <v>29</v>
      </c>
      <c r="AB59" s="566"/>
      <c r="AC59" s="100"/>
      <c r="AD59" s="15"/>
      <c r="AE59" s="15"/>
      <c r="AF59" s="15"/>
      <c r="AG59" s="15"/>
      <c r="AH59" s="15"/>
      <c r="AI59" s="15"/>
      <c r="AJ59" s="15"/>
      <c r="AK59" s="100"/>
      <c r="AL59" s="574" t="s">
        <v>42</v>
      </c>
      <c r="AM59" s="506"/>
      <c r="AN59" s="575" t="s">
        <v>43</v>
      </c>
      <c r="AO59" s="576"/>
      <c r="AP59" s="516" t="s">
        <v>44</v>
      </c>
      <c r="AQ59" s="517"/>
      <c r="AR59" s="517"/>
      <c r="AS59" s="518"/>
      <c r="AT59" s="516" t="s">
        <v>46</v>
      </c>
      <c r="AU59" s="517"/>
      <c r="AV59" s="517"/>
      <c r="AW59" s="517"/>
      <c r="AX59" s="519"/>
      <c r="AY59" s="106"/>
      <c r="AZ59" s="106"/>
      <c r="BA59" s="106"/>
      <c r="BB59" s="106"/>
      <c r="BC59" s="106"/>
      <c r="BD59" s="106"/>
      <c r="BE59" s="106"/>
      <c r="CE59" s="106"/>
      <c r="CF59" s="106"/>
      <c r="CG59" s="106"/>
      <c r="CH59" s="106"/>
    </row>
    <row r="60" spans="1:86" ht="30" customHeight="1" x14ac:dyDescent="0.3">
      <c r="A60" s="578"/>
      <c r="B60" s="639" t="s">
        <v>168</v>
      </c>
      <c r="C60" s="639"/>
      <c r="D60" s="639"/>
      <c r="E60" s="639"/>
      <c r="F60" s="639"/>
      <c r="G60" s="639"/>
      <c r="H60" s="639"/>
      <c r="I60" s="639"/>
      <c r="J60" s="640"/>
      <c r="K60" s="557">
        <f>'Расчетный лист'!T81</f>
        <v>13.075575575575572</v>
      </c>
      <c r="L60" s="558"/>
      <c r="M60" s="744" t="s">
        <v>478</v>
      </c>
      <c r="N60" s="562"/>
      <c r="O60" s="190"/>
      <c r="P60" s="528" t="s">
        <v>432</v>
      </c>
      <c r="Q60" s="529"/>
      <c r="R60" s="196"/>
      <c r="S60" s="206"/>
      <c r="T60" s="207"/>
      <c r="U60" s="207"/>
      <c r="V60" s="207"/>
      <c r="W60" s="207"/>
      <c r="X60" s="207"/>
      <c r="Y60" s="532"/>
      <c r="Z60" s="578"/>
      <c r="AA60" s="554"/>
      <c r="AB60" s="555"/>
      <c r="AC60" s="555"/>
      <c r="AD60" s="555"/>
      <c r="AE60" s="555"/>
      <c r="AF60" s="555"/>
      <c r="AG60" s="555"/>
      <c r="AH60" s="555"/>
      <c r="AI60" s="555"/>
      <c r="AJ60" s="555"/>
      <c r="AK60" s="556"/>
      <c r="AL60" s="520">
        <f>'Расчетный лист'!BZ105</f>
        <v>5.5131815015015002</v>
      </c>
      <c r="AM60" s="521"/>
      <c r="AN60" s="524" t="s">
        <v>242</v>
      </c>
      <c r="AO60" s="525"/>
      <c r="AP60" s="190"/>
      <c r="AQ60" s="528" t="s">
        <v>471</v>
      </c>
      <c r="AR60" s="529"/>
      <c r="AS60" s="196"/>
      <c r="AT60" s="153"/>
      <c r="AU60" s="153"/>
      <c r="AV60" s="153"/>
      <c r="AW60" s="153"/>
      <c r="AX60" s="593"/>
      <c r="AY60" s="106"/>
      <c r="AZ60" s="106"/>
      <c r="BA60" s="106"/>
      <c r="BB60" s="106"/>
      <c r="BC60" s="106"/>
      <c r="BD60" s="106"/>
      <c r="BE60" s="106"/>
      <c r="CE60" s="106"/>
      <c r="CF60" s="106"/>
      <c r="CG60" s="106"/>
      <c r="CH60" s="106"/>
    </row>
    <row r="61" spans="1:86" ht="30" customHeight="1" thickBot="1" x14ac:dyDescent="0.35">
      <c r="A61" s="578"/>
      <c r="B61" s="646"/>
      <c r="C61" s="646"/>
      <c r="D61" s="646"/>
      <c r="E61" s="646"/>
      <c r="F61" s="646"/>
      <c r="G61" s="646"/>
      <c r="H61" s="646"/>
      <c r="I61" s="646"/>
      <c r="J61" s="647"/>
      <c r="K61" s="559"/>
      <c r="L61" s="560"/>
      <c r="M61" s="745"/>
      <c r="N61" s="564"/>
      <c r="O61" s="191"/>
      <c r="P61" s="530"/>
      <c r="Q61" s="531"/>
      <c r="R61" s="197"/>
      <c r="S61" s="282"/>
      <c r="T61" s="283"/>
      <c r="U61" s="283"/>
      <c r="V61" s="283"/>
      <c r="W61" s="283"/>
      <c r="X61" s="283"/>
      <c r="Y61" s="642"/>
      <c r="Z61" s="579"/>
      <c r="AA61" s="550"/>
      <c r="AB61" s="551"/>
      <c r="AC61" s="551"/>
      <c r="AD61" s="551"/>
      <c r="AE61" s="551"/>
      <c r="AF61" s="551"/>
      <c r="AG61" s="551"/>
      <c r="AH61" s="551"/>
      <c r="AI61" s="551"/>
      <c r="AJ61" s="551"/>
      <c r="AK61" s="552"/>
      <c r="AL61" s="522"/>
      <c r="AM61" s="523"/>
      <c r="AN61" s="526"/>
      <c r="AO61" s="527"/>
      <c r="AP61" s="191"/>
      <c r="AQ61" s="530"/>
      <c r="AR61" s="531"/>
      <c r="AS61" s="197"/>
      <c r="AT61" s="154"/>
      <c r="AU61" s="154"/>
      <c r="AV61" s="154"/>
      <c r="AW61" s="154"/>
      <c r="AX61" s="594"/>
      <c r="AY61" s="106"/>
      <c r="AZ61" s="106"/>
      <c r="BA61" s="106"/>
      <c r="BB61" s="106"/>
      <c r="BC61" s="106"/>
      <c r="BD61" s="106"/>
      <c r="BE61" s="106"/>
      <c r="CE61" s="106"/>
      <c r="CF61" s="106"/>
      <c r="CG61" s="106"/>
      <c r="CH61" s="106"/>
    </row>
    <row r="62" spans="1:86" ht="30" customHeight="1" thickBot="1" x14ac:dyDescent="0.35">
      <c r="A62" s="579"/>
      <c r="B62" s="496"/>
      <c r="C62" s="496"/>
      <c r="D62" s="496"/>
      <c r="E62" s="496"/>
      <c r="F62" s="496"/>
      <c r="G62" s="496"/>
      <c r="H62" s="496"/>
      <c r="I62" s="496"/>
      <c r="J62" s="641"/>
      <c r="K62" s="513"/>
      <c r="L62" s="514"/>
      <c r="M62" s="514"/>
      <c r="N62" s="514"/>
      <c r="O62" s="514"/>
      <c r="P62" s="514"/>
      <c r="Q62" s="514"/>
      <c r="R62" s="515"/>
      <c r="S62" s="209"/>
      <c r="T62" s="210"/>
      <c r="U62" s="210"/>
      <c r="V62" s="210"/>
      <c r="W62" s="210"/>
      <c r="X62" s="210"/>
      <c r="Y62" s="533"/>
      <c r="Z62" s="577"/>
      <c r="AA62" s="565">
        <v>30</v>
      </c>
      <c r="AB62" s="566"/>
      <c r="AC62" s="100"/>
      <c r="AD62" s="15"/>
      <c r="AE62" s="15"/>
      <c r="AF62" s="15"/>
      <c r="AG62" s="15"/>
      <c r="AH62" s="15"/>
      <c r="AI62" s="15"/>
      <c r="AJ62" s="15"/>
      <c r="AK62" s="15"/>
      <c r="AL62" s="15"/>
      <c r="AM62" s="100"/>
      <c r="AN62" s="574" t="s">
        <v>42</v>
      </c>
      <c r="AO62" s="506"/>
      <c r="AP62" s="575" t="s">
        <v>43</v>
      </c>
      <c r="AQ62" s="576"/>
      <c r="AR62" s="516" t="s">
        <v>44</v>
      </c>
      <c r="AS62" s="517"/>
      <c r="AT62" s="517"/>
      <c r="AU62" s="518"/>
      <c r="AV62" s="516" t="s">
        <v>46</v>
      </c>
      <c r="AW62" s="517"/>
      <c r="AX62" s="519"/>
      <c r="AY62" s="106"/>
      <c r="AZ62" s="106"/>
      <c r="BA62" s="106"/>
      <c r="BB62" s="106"/>
      <c r="BC62" s="106"/>
      <c r="BD62" s="106"/>
      <c r="BE62" s="106"/>
      <c r="CE62" s="106"/>
      <c r="CF62" s="106"/>
      <c r="CG62" s="106"/>
      <c r="CH62" s="106"/>
    </row>
    <row r="63" spans="1:86" ht="30" customHeight="1" thickBot="1" x14ac:dyDescent="0.35">
      <c r="A63" s="661" t="s">
        <v>148</v>
      </c>
      <c r="B63" s="664"/>
      <c r="C63" s="565">
        <v>7</v>
      </c>
      <c r="D63" s="566"/>
      <c r="E63" s="77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9"/>
      <c r="R63" s="574" t="s">
        <v>42</v>
      </c>
      <c r="S63" s="506"/>
      <c r="T63" s="575" t="s">
        <v>43</v>
      </c>
      <c r="U63" s="576"/>
      <c r="V63" s="665" t="s">
        <v>44</v>
      </c>
      <c r="W63" s="666"/>
      <c r="X63" s="666"/>
      <c r="Y63" s="616"/>
      <c r="Z63" s="578"/>
      <c r="AA63" s="534" t="s">
        <v>229</v>
      </c>
      <c r="AB63" s="535"/>
      <c r="AC63" s="535"/>
      <c r="AD63" s="535"/>
      <c r="AE63" s="535"/>
      <c r="AF63" s="535"/>
      <c r="AG63" s="535"/>
      <c r="AH63" s="535"/>
      <c r="AI63" s="535"/>
      <c r="AJ63" s="535"/>
      <c r="AK63" s="535"/>
      <c r="AL63" s="535"/>
      <c r="AM63" s="536"/>
      <c r="AN63" s="520">
        <f>'Расчетный лист'!DB65</f>
        <v>0.15937778911130945</v>
      </c>
      <c r="AO63" s="521"/>
      <c r="AP63" s="524" t="s">
        <v>440</v>
      </c>
      <c r="AQ63" s="525"/>
      <c r="AR63" s="190"/>
      <c r="AS63" s="528" t="s">
        <v>484</v>
      </c>
      <c r="AT63" s="529"/>
      <c r="AU63" s="196"/>
      <c r="AV63" s="206"/>
      <c r="AW63" s="207"/>
      <c r="AX63" s="532"/>
      <c r="AY63" s="106"/>
      <c r="AZ63" s="106"/>
      <c r="BA63" s="106"/>
      <c r="BB63" s="106"/>
      <c r="BC63" s="106"/>
      <c r="BD63" s="106"/>
      <c r="BE63" s="106"/>
      <c r="CE63" s="106"/>
      <c r="CF63" s="106"/>
      <c r="CG63" s="106"/>
      <c r="CH63" s="106"/>
    </row>
    <row r="64" spans="1:86" ht="30" customHeight="1" thickBot="1" x14ac:dyDescent="0.35">
      <c r="A64" s="662"/>
      <c r="B64" s="165"/>
      <c r="C64" s="638" t="s">
        <v>434</v>
      </c>
      <c r="D64" s="639"/>
      <c r="E64" s="639"/>
      <c r="F64" s="639"/>
      <c r="G64" s="639"/>
      <c r="H64" s="639"/>
      <c r="I64" s="639"/>
      <c r="J64" s="639"/>
      <c r="K64" s="639"/>
      <c r="L64" s="639"/>
      <c r="M64" s="639"/>
      <c r="N64" s="639"/>
      <c r="O64" s="639"/>
      <c r="P64" s="639"/>
      <c r="Q64" s="640"/>
      <c r="R64" s="667">
        <v>0.9</v>
      </c>
      <c r="S64" s="668"/>
      <c r="T64" s="561" t="s">
        <v>116</v>
      </c>
      <c r="U64" s="562"/>
      <c r="V64" s="190"/>
      <c r="W64" s="192" t="s">
        <v>164</v>
      </c>
      <c r="X64" s="193"/>
      <c r="Y64" s="643"/>
      <c r="Z64" s="579"/>
      <c r="AA64" s="537"/>
      <c r="AB64" s="538"/>
      <c r="AC64" s="538"/>
      <c r="AD64" s="538"/>
      <c r="AE64" s="538"/>
      <c r="AF64" s="538"/>
      <c r="AG64" s="538"/>
      <c r="AH64" s="538"/>
      <c r="AI64" s="538"/>
      <c r="AJ64" s="538"/>
      <c r="AK64" s="538"/>
      <c r="AL64" s="538"/>
      <c r="AM64" s="539"/>
      <c r="AN64" s="522"/>
      <c r="AO64" s="523"/>
      <c r="AP64" s="526"/>
      <c r="AQ64" s="527"/>
      <c r="AR64" s="191"/>
      <c r="AS64" s="530"/>
      <c r="AT64" s="531"/>
      <c r="AU64" s="197"/>
      <c r="AV64" s="209"/>
      <c r="AW64" s="210"/>
      <c r="AX64" s="533"/>
      <c r="AY64" s="106"/>
      <c r="AZ64" s="106"/>
      <c r="BA64" s="106"/>
      <c r="BB64" s="106"/>
      <c r="BC64" s="106"/>
      <c r="BD64" s="106"/>
      <c r="BE64" s="106"/>
      <c r="CE64" s="106"/>
      <c r="CF64" s="106"/>
      <c r="CG64" s="106"/>
      <c r="CH64" s="106"/>
    </row>
    <row r="65" spans="1:86" ht="30" customHeight="1" thickBot="1" x14ac:dyDescent="0.35">
      <c r="A65" s="663"/>
      <c r="B65" s="166"/>
      <c r="C65" s="495"/>
      <c r="D65" s="496"/>
      <c r="E65" s="496"/>
      <c r="F65" s="496"/>
      <c r="G65" s="496"/>
      <c r="H65" s="496"/>
      <c r="I65" s="496"/>
      <c r="J65" s="496"/>
      <c r="K65" s="496"/>
      <c r="L65" s="496"/>
      <c r="M65" s="496"/>
      <c r="N65" s="496"/>
      <c r="O65" s="496"/>
      <c r="P65" s="496"/>
      <c r="Q65" s="641"/>
      <c r="R65" s="669"/>
      <c r="S65" s="670"/>
      <c r="T65" s="563"/>
      <c r="U65" s="564"/>
      <c r="V65" s="371"/>
      <c r="W65" s="426"/>
      <c r="X65" s="427"/>
      <c r="Y65" s="671"/>
      <c r="Z65" s="90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1"/>
      <c r="AS65" s="91"/>
      <c r="AT65" s="91"/>
      <c r="AU65" s="91"/>
      <c r="AV65" s="91"/>
      <c r="AW65" s="91"/>
      <c r="AX65" s="92"/>
      <c r="AY65" s="106"/>
      <c r="AZ65" s="106"/>
      <c r="BA65" s="106"/>
      <c r="BB65" s="106"/>
      <c r="BC65" s="106"/>
      <c r="BD65" s="106"/>
      <c r="BE65" s="106"/>
      <c r="BF65" s="106"/>
      <c r="BG65" s="106"/>
      <c r="BH65" s="106"/>
      <c r="BI65" s="106"/>
      <c r="BJ65" s="106"/>
      <c r="BK65" s="106"/>
      <c r="BL65" s="106"/>
      <c r="BM65" s="106"/>
      <c r="BN65" s="106"/>
      <c r="BO65" s="106"/>
      <c r="BP65" s="106"/>
      <c r="BQ65" s="106"/>
      <c r="BR65" s="106"/>
      <c r="BS65" s="106"/>
      <c r="BT65" s="106"/>
      <c r="BU65" s="106"/>
      <c r="BV65" s="106"/>
      <c r="BW65" s="106"/>
      <c r="BX65" s="106"/>
      <c r="BY65" s="106"/>
      <c r="BZ65" s="106"/>
      <c r="CA65" s="106"/>
      <c r="CB65" s="106"/>
      <c r="CC65" s="106"/>
      <c r="CD65" s="106"/>
      <c r="CE65" s="106"/>
      <c r="CF65" s="106"/>
      <c r="CG65" s="106"/>
      <c r="CH65" s="106"/>
    </row>
    <row r="66" spans="1:86" ht="30" customHeight="1" thickBot="1" x14ac:dyDescent="0.35">
      <c r="A66" s="580"/>
      <c r="B66" s="565">
        <v>8</v>
      </c>
      <c r="C66" s="566"/>
      <c r="D66" s="75"/>
      <c r="E66" s="76"/>
      <c r="F66" s="76"/>
      <c r="G66" s="76"/>
      <c r="H66" s="76"/>
      <c r="I66" s="76"/>
      <c r="J66" s="76"/>
      <c r="K66" s="76"/>
      <c r="L66" s="76"/>
      <c r="M66" s="75"/>
      <c r="N66" s="567" t="s">
        <v>42</v>
      </c>
      <c r="O66" s="568"/>
      <c r="P66" s="569" t="s">
        <v>43</v>
      </c>
      <c r="Q66" s="570"/>
      <c r="R66" s="571" t="s">
        <v>44</v>
      </c>
      <c r="S66" s="572"/>
      <c r="T66" s="572"/>
      <c r="U66" s="615"/>
      <c r="V66" s="665" t="s">
        <v>46</v>
      </c>
      <c r="W66" s="666"/>
      <c r="X66" s="666"/>
      <c r="Y66" s="616"/>
      <c r="Z66" s="64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7"/>
      <c r="AY66" s="106"/>
      <c r="AZ66" s="106"/>
      <c r="BA66" s="106"/>
      <c r="BB66" s="106"/>
      <c r="BC66" s="106"/>
      <c r="BD66" s="106"/>
      <c r="BE66" s="106"/>
      <c r="BF66" s="106"/>
      <c r="BG66" s="106"/>
      <c r="BH66" s="106"/>
      <c r="BI66" s="106"/>
      <c r="BJ66" s="106"/>
      <c r="BK66" s="106"/>
      <c r="BL66" s="106"/>
      <c r="BM66" s="106"/>
      <c r="BN66" s="106"/>
      <c r="BO66" s="106"/>
      <c r="BP66" s="106"/>
      <c r="BQ66" s="106"/>
      <c r="BR66" s="106"/>
      <c r="BS66" s="106"/>
      <c r="BT66" s="106"/>
      <c r="BU66" s="106"/>
      <c r="BV66" s="106"/>
      <c r="BW66" s="106"/>
      <c r="BX66" s="106"/>
      <c r="BY66" s="106"/>
      <c r="BZ66" s="106"/>
      <c r="CA66" s="106"/>
      <c r="CB66" s="106"/>
      <c r="CC66" s="106"/>
      <c r="CD66" s="106"/>
      <c r="CE66" s="106"/>
      <c r="CF66" s="106"/>
      <c r="CG66" s="106"/>
      <c r="CH66" s="106"/>
    </row>
    <row r="67" spans="1:86" ht="30" customHeight="1" x14ac:dyDescent="0.3">
      <c r="A67" s="578"/>
      <c r="B67" s="535" t="s">
        <v>171</v>
      </c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6"/>
      <c r="N67" s="557">
        <f>'Расчетный лист'!T89</f>
        <v>35</v>
      </c>
      <c r="O67" s="558"/>
      <c r="P67" s="561" t="s">
        <v>119</v>
      </c>
      <c r="Q67" s="562"/>
      <c r="R67" s="190"/>
      <c r="S67" s="528" t="s">
        <v>450</v>
      </c>
      <c r="T67" s="529"/>
      <c r="U67" s="196"/>
      <c r="V67" s="153"/>
      <c r="W67" s="153"/>
      <c r="X67" s="153"/>
      <c r="Y67" s="593"/>
      <c r="Z67" s="64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7"/>
      <c r="AY67" s="106"/>
      <c r="AZ67" s="106"/>
      <c r="BA67" s="106"/>
      <c r="BB67" s="106"/>
      <c r="BC67" s="106"/>
      <c r="BD67" s="106"/>
      <c r="BE67" s="106"/>
      <c r="BF67" s="106"/>
      <c r="BG67" s="106"/>
      <c r="BH67" s="106"/>
      <c r="BI67" s="106"/>
      <c r="BJ67" s="106"/>
      <c r="BK67" s="106"/>
      <c r="BL67" s="106"/>
      <c r="BM67" s="106"/>
      <c r="BN67" s="106"/>
      <c r="BO67" s="106"/>
      <c r="BP67" s="106"/>
      <c r="BQ67" s="106"/>
      <c r="BR67" s="106"/>
      <c r="BS67" s="106"/>
      <c r="BT67" s="106"/>
      <c r="BU67" s="106"/>
      <c r="BV67" s="106"/>
      <c r="BW67" s="106"/>
      <c r="BX67" s="106"/>
      <c r="BY67" s="106"/>
      <c r="BZ67" s="106"/>
      <c r="CA67" s="106"/>
      <c r="CB67" s="106"/>
      <c r="CC67" s="106"/>
      <c r="CD67" s="106"/>
      <c r="CE67" s="106"/>
      <c r="CF67" s="106"/>
      <c r="CG67" s="106"/>
      <c r="CH67" s="106"/>
    </row>
    <row r="68" spans="1:86" ht="30" customHeight="1" thickBot="1" x14ac:dyDescent="0.35">
      <c r="A68" s="578"/>
      <c r="B68" s="538"/>
      <c r="C68" s="538"/>
      <c r="D68" s="538"/>
      <c r="E68" s="538"/>
      <c r="F68" s="538"/>
      <c r="G68" s="538"/>
      <c r="H68" s="538"/>
      <c r="I68" s="538"/>
      <c r="J68" s="538"/>
      <c r="K68" s="538"/>
      <c r="L68" s="538"/>
      <c r="M68" s="539"/>
      <c r="N68" s="559"/>
      <c r="O68" s="560"/>
      <c r="P68" s="563"/>
      <c r="Q68" s="564"/>
      <c r="R68" s="191"/>
      <c r="S68" s="530"/>
      <c r="T68" s="531"/>
      <c r="U68" s="197"/>
      <c r="V68" s="153"/>
      <c r="W68" s="153"/>
      <c r="X68" s="153"/>
      <c r="Y68" s="593"/>
      <c r="Z68" s="64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7"/>
      <c r="AY68" s="106"/>
      <c r="AZ68" s="106"/>
      <c r="BA68" s="106"/>
      <c r="BB68" s="106"/>
      <c r="BC68" s="106"/>
      <c r="BD68" s="106"/>
      <c r="BE68" s="106"/>
      <c r="BF68" s="106"/>
      <c r="BG68" s="106"/>
      <c r="BH68" s="106"/>
      <c r="BI68" s="106"/>
      <c r="BJ68" s="106"/>
      <c r="BK68" s="106"/>
      <c r="BL68" s="106"/>
      <c r="BM68" s="106"/>
      <c r="BN68" s="106"/>
      <c r="BO68" s="106"/>
      <c r="BP68" s="106"/>
      <c r="BQ68" s="106"/>
      <c r="BR68" s="106"/>
      <c r="BS68" s="106"/>
      <c r="BT68" s="106"/>
      <c r="BU68" s="106"/>
      <c r="BV68" s="106"/>
      <c r="BW68" s="106"/>
      <c r="BX68" s="106"/>
      <c r="BY68" s="106"/>
      <c r="BZ68" s="106"/>
      <c r="CA68" s="106"/>
      <c r="CB68" s="106"/>
      <c r="CC68" s="106"/>
      <c r="CD68" s="106"/>
      <c r="CE68" s="106"/>
      <c r="CF68" s="106"/>
      <c r="CG68" s="106"/>
      <c r="CH68" s="106"/>
    </row>
    <row r="69" spans="1:86" ht="30" customHeight="1" thickBot="1" x14ac:dyDescent="0.35">
      <c r="A69" s="579"/>
      <c r="B69" s="633"/>
      <c r="C69" s="633"/>
      <c r="D69" s="633"/>
      <c r="E69" s="633"/>
      <c r="F69" s="633"/>
      <c r="G69" s="633"/>
      <c r="H69" s="633"/>
      <c r="I69" s="633"/>
      <c r="J69" s="633"/>
      <c r="K69" s="633"/>
      <c r="L69" s="633"/>
      <c r="M69" s="634"/>
      <c r="N69" s="513"/>
      <c r="O69" s="514"/>
      <c r="P69" s="514"/>
      <c r="Q69" s="514"/>
      <c r="R69" s="514"/>
      <c r="S69" s="514"/>
      <c r="T69" s="514"/>
      <c r="U69" s="595"/>
      <c r="V69" s="400"/>
      <c r="W69" s="154"/>
      <c r="X69" s="154"/>
      <c r="Y69" s="594"/>
      <c r="Z69" s="64"/>
      <c r="AA69" s="66"/>
      <c r="AB69" s="66"/>
      <c r="AC69" s="66"/>
      <c r="AD69" s="66"/>
      <c r="AE69" s="66"/>
      <c r="AF69" s="66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7"/>
      <c r="AY69" s="106"/>
      <c r="AZ69" s="106"/>
      <c r="BA69" s="106"/>
      <c r="BB69" s="106"/>
      <c r="BC69" s="106"/>
      <c r="BD69" s="106"/>
      <c r="BE69" s="106"/>
      <c r="BF69" s="106"/>
      <c r="BG69" s="106"/>
      <c r="BH69" s="106"/>
      <c r="BI69" s="106"/>
      <c r="BJ69" s="106"/>
      <c r="BK69" s="106"/>
      <c r="BL69" s="106"/>
      <c r="BM69" s="106"/>
      <c r="BN69" s="106"/>
      <c r="BO69" s="106"/>
      <c r="BP69" s="106"/>
      <c r="BQ69" s="106"/>
      <c r="BR69" s="106"/>
      <c r="BS69" s="106"/>
      <c r="BT69" s="106"/>
      <c r="BU69" s="106"/>
      <c r="BV69" s="106"/>
      <c r="BW69" s="106"/>
      <c r="BX69" s="106"/>
      <c r="BY69" s="106"/>
      <c r="BZ69" s="106"/>
      <c r="CA69" s="106"/>
      <c r="CB69" s="106"/>
      <c r="CC69" s="106"/>
      <c r="CD69" s="106"/>
      <c r="CE69" s="106"/>
      <c r="CF69" s="106"/>
      <c r="CG69" s="106"/>
      <c r="CH69" s="106"/>
    </row>
    <row r="70" spans="1:86" ht="30" customHeight="1" thickBot="1" x14ac:dyDescent="0.35">
      <c r="A70" s="623" t="s">
        <v>472</v>
      </c>
      <c r="B70" s="624"/>
      <c r="C70" s="625"/>
      <c r="D70" s="164"/>
      <c r="E70" s="565">
        <v>9</v>
      </c>
      <c r="F70" s="566"/>
      <c r="G70" s="97"/>
      <c r="H70" s="15"/>
      <c r="I70" s="15"/>
      <c r="J70" s="15"/>
      <c r="K70" s="15"/>
      <c r="L70" s="15"/>
      <c r="M70" s="15"/>
      <c r="N70" s="15"/>
      <c r="O70" s="15"/>
      <c r="P70" s="15"/>
      <c r="Q70" s="75"/>
      <c r="R70" s="567" t="s">
        <v>42</v>
      </c>
      <c r="S70" s="568"/>
      <c r="T70" s="569" t="s">
        <v>43</v>
      </c>
      <c r="U70" s="570"/>
      <c r="V70" s="571" t="s">
        <v>44</v>
      </c>
      <c r="W70" s="572"/>
      <c r="X70" s="572"/>
      <c r="Y70" s="573"/>
      <c r="Z70" s="64"/>
      <c r="AA70" s="66"/>
      <c r="AB70" s="66"/>
      <c r="AC70" s="66"/>
      <c r="AD70" s="66"/>
      <c r="AE70" s="66"/>
      <c r="AF70" s="66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7"/>
      <c r="AY70" s="106"/>
      <c r="AZ70" s="106"/>
      <c r="BA70" s="106"/>
      <c r="BB70" s="106"/>
      <c r="BC70" s="106"/>
      <c r="BD70" s="106"/>
      <c r="BE70" s="106"/>
      <c r="BF70" s="106"/>
      <c r="BG70" s="106"/>
      <c r="BH70" s="106"/>
      <c r="BI70" s="106"/>
      <c r="BJ70" s="106"/>
      <c r="BK70" s="106"/>
      <c r="BL70" s="106"/>
      <c r="BM70" s="106"/>
      <c r="BN70" s="106"/>
      <c r="BO70" s="106"/>
      <c r="BP70" s="106"/>
      <c r="BQ70" s="106"/>
      <c r="BR70" s="106"/>
      <c r="BS70" s="106"/>
      <c r="BT70" s="106"/>
      <c r="BU70" s="106"/>
      <c r="BV70" s="106"/>
      <c r="BW70" s="106"/>
      <c r="BX70" s="106"/>
      <c r="BY70" s="106"/>
      <c r="BZ70" s="106"/>
      <c r="CA70" s="106"/>
      <c r="CB70" s="106"/>
      <c r="CC70" s="106"/>
      <c r="CD70" s="106"/>
      <c r="CE70" s="106"/>
      <c r="CF70" s="106"/>
      <c r="CG70" s="106"/>
      <c r="CH70" s="106"/>
    </row>
    <row r="71" spans="1:86" ht="30" customHeight="1" x14ac:dyDescent="0.3">
      <c r="A71" s="626"/>
      <c r="B71" s="627"/>
      <c r="C71" s="628"/>
      <c r="D71" s="165"/>
      <c r="E71" s="554" t="s">
        <v>154</v>
      </c>
      <c r="F71" s="555"/>
      <c r="G71" s="555"/>
      <c r="H71" s="555"/>
      <c r="I71" s="555"/>
      <c r="J71" s="555"/>
      <c r="K71" s="555"/>
      <c r="L71" s="555"/>
      <c r="M71" s="555"/>
      <c r="N71" s="555"/>
      <c r="O71" s="555"/>
      <c r="P71" s="555"/>
      <c r="Q71" s="556"/>
      <c r="R71" s="520">
        <f>'Расчетный лист'!W93</f>
        <v>0.08</v>
      </c>
      <c r="S71" s="521"/>
      <c r="T71" s="561" t="s">
        <v>170</v>
      </c>
      <c r="U71" s="562"/>
      <c r="V71" s="190"/>
      <c r="W71" s="528" t="s">
        <v>481</v>
      </c>
      <c r="X71" s="529"/>
      <c r="Y71" s="643"/>
      <c r="Z71" s="64"/>
      <c r="AA71" s="66"/>
      <c r="AB71" s="66"/>
      <c r="AC71" s="66"/>
      <c r="AD71" s="66"/>
      <c r="AE71" s="66"/>
      <c r="AF71" s="66"/>
      <c r="AG71" s="66"/>
      <c r="AH71" s="66"/>
      <c r="AI71" s="66"/>
      <c r="AJ71" s="66"/>
      <c r="AK71" s="66"/>
      <c r="AL71" s="66"/>
      <c r="AM71" s="66"/>
      <c r="AN71" s="66"/>
      <c r="AO71" s="66"/>
      <c r="AP71" s="66"/>
      <c r="AQ71" s="66"/>
      <c r="AR71" s="66"/>
      <c r="AS71" s="66"/>
      <c r="AT71" s="66"/>
      <c r="AU71" s="66"/>
      <c r="AV71" s="66"/>
      <c r="AW71" s="66"/>
      <c r="AX71" s="67"/>
      <c r="AY71" s="106"/>
      <c r="AZ71" s="106"/>
      <c r="BA71" s="106"/>
      <c r="BB71" s="106"/>
      <c r="BC71" s="106"/>
      <c r="BD71" s="106"/>
      <c r="BE71" s="106"/>
      <c r="BF71" s="106"/>
      <c r="BG71" s="106"/>
      <c r="BH71" s="106"/>
      <c r="BI71" s="106"/>
      <c r="BJ71" s="106"/>
      <c r="BK71" s="106"/>
      <c r="BL71" s="106"/>
      <c r="BM71" s="106"/>
      <c r="BN71" s="106"/>
      <c r="BO71" s="106"/>
      <c r="BP71" s="106"/>
      <c r="BQ71" s="106"/>
      <c r="BR71" s="106"/>
      <c r="BS71" s="106"/>
      <c r="BT71" s="106"/>
      <c r="BU71" s="106"/>
      <c r="BV71" s="106"/>
      <c r="BW71" s="106"/>
      <c r="BX71" s="106"/>
      <c r="BY71" s="106"/>
      <c r="BZ71" s="106"/>
      <c r="CA71" s="106"/>
      <c r="CB71" s="106"/>
      <c r="CC71" s="106"/>
      <c r="CD71" s="106"/>
      <c r="CE71" s="106"/>
      <c r="CF71" s="106"/>
      <c r="CG71" s="106"/>
      <c r="CH71" s="106"/>
    </row>
    <row r="72" spans="1:86" ht="30" customHeight="1" thickBot="1" x14ac:dyDescent="0.35">
      <c r="A72" s="629"/>
      <c r="B72" s="630"/>
      <c r="C72" s="631"/>
      <c r="D72" s="166"/>
      <c r="E72" s="550"/>
      <c r="F72" s="551"/>
      <c r="G72" s="551"/>
      <c r="H72" s="551"/>
      <c r="I72" s="551"/>
      <c r="J72" s="551"/>
      <c r="K72" s="551"/>
      <c r="L72" s="551"/>
      <c r="M72" s="551"/>
      <c r="N72" s="551"/>
      <c r="O72" s="551"/>
      <c r="P72" s="551"/>
      <c r="Q72" s="552"/>
      <c r="R72" s="522"/>
      <c r="S72" s="523"/>
      <c r="T72" s="563"/>
      <c r="U72" s="564"/>
      <c r="V72" s="191"/>
      <c r="W72" s="530"/>
      <c r="X72" s="531"/>
      <c r="Y72" s="644"/>
      <c r="Z72" s="64"/>
      <c r="AA72" s="66"/>
      <c r="AB72" s="66"/>
      <c r="AC72" s="66"/>
      <c r="AD72" s="66"/>
      <c r="AE72" s="66"/>
      <c r="AF72" s="66"/>
      <c r="AG72" s="66"/>
      <c r="AH72" s="66"/>
      <c r="AI72" s="66"/>
      <c r="AJ72" s="66"/>
      <c r="AK72" s="66"/>
      <c r="AL72" s="66"/>
      <c r="AM72" s="66"/>
      <c r="AN72" s="66"/>
      <c r="AO72" s="66"/>
      <c r="AP72" s="66"/>
      <c r="AQ72" s="66"/>
      <c r="AR72" s="66"/>
      <c r="AS72" s="66"/>
      <c r="AT72" s="66"/>
      <c r="AU72" s="66"/>
      <c r="AV72" s="66"/>
      <c r="AW72" s="66"/>
      <c r="AX72" s="67"/>
      <c r="AY72" s="106"/>
      <c r="AZ72" s="106"/>
      <c r="BA72" s="106"/>
      <c r="BB72" s="106"/>
      <c r="BC72" s="106"/>
      <c r="BD72" s="106"/>
      <c r="BE72" s="106"/>
      <c r="BF72" s="106"/>
      <c r="BG72" s="106"/>
      <c r="BH72" s="106"/>
      <c r="BI72" s="106"/>
      <c r="BJ72" s="106"/>
      <c r="BK72" s="106"/>
      <c r="BL72" s="106"/>
      <c r="BM72" s="106"/>
      <c r="BN72" s="106"/>
      <c r="BO72" s="106"/>
      <c r="BP72" s="106"/>
      <c r="BQ72" s="106"/>
      <c r="BR72" s="106"/>
      <c r="BS72" s="106"/>
      <c r="BT72" s="106"/>
      <c r="BU72" s="106"/>
      <c r="BV72" s="106"/>
      <c r="BW72" s="106"/>
      <c r="BX72" s="106"/>
      <c r="BY72" s="106"/>
      <c r="BZ72" s="106"/>
      <c r="CA72" s="106"/>
      <c r="CB72" s="106"/>
      <c r="CC72" s="106"/>
      <c r="CD72" s="106"/>
      <c r="CE72" s="106"/>
      <c r="CF72" s="106"/>
      <c r="CG72" s="106"/>
      <c r="CH72" s="106"/>
    </row>
    <row r="73" spans="1:86" ht="30" customHeight="1" thickBot="1" x14ac:dyDescent="0.35">
      <c r="A73" s="578"/>
      <c r="B73" s="565">
        <v>10</v>
      </c>
      <c r="C73" s="566"/>
      <c r="D73" s="75"/>
      <c r="E73" s="76"/>
      <c r="F73" s="76"/>
      <c r="G73" s="76"/>
      <c r="H73" s="76"/>
      <c r="I73" s="76"/>
      <c r="J73" s="76"/>
      <c r="K73" s="76"/>
      <c r="L73" s="75"/>
      <c r="M73" s="567" t="s">
        <v>42</v>
      </c>
      <c r="N73" s="568"/>
      <c r="O73" s="569" t="s">
        <v>43</v>
      </c>
      <c r="P73" s="570"/>
      <c r="Q73" s="571" t="s">
        <v>44</v>
      </c>
      <c r="R73" s="572"/>
      <c r="S73" s="572"/>
      <c r="T73" s="615"/>
      <c r="U73" s="553" t="s">
        <v>46</v>
      </c>
      <c r="V73" s="553"/>
      <c r="W73" s="553"/>
      <c r="X73" s="553"/>
      <c r="Y73" s="743"/>
      <c r="Z73" s="64"/>
      <c r="AA73" s="66"/>
      <c r="AB73" s="66"/>
      <c r="AC73" s="66"/>
      <c r="AD73" s="66"/>
      <c r="AE73" s="66"/>
      <c r="AF73" s="66"/>
      <c r="AG73" s="66"/>
      <c r="AH73" s="66"/>
      <c r="AI73" s="66"/>
      <c r="AJ73" s="66"/>
      <c r="AK73" s="66"/>
      <c r="AL73" s="66"/>
      <c r="AM73" s="66"/>
      <c r="AN73" s="66"/>
      <c r="AO73" s="66"/>
      <c r="AP73" s="66"/>
      <c r="AQ73" s="66"/>
      <c r="AR73" s="66"/>
      <c r="AS73" s="66"/>
      <c r="AT73" s="66"/>
      <c r="AU73" s="66"/>
      <c r="AV73" s="66"/>
      <c r="AW73" s="66"/>
      <c r="AX73" s="67"/>
      <c r="AY73" s="106"/>
      <c r="AZ73" s="106"/>
      <c r="BA73" s="106"/>
      <c r="BB73" s="106"/>
      <c r="BC73" s="106"/>
      <c r="BD73" s="106"/>
      <c r="BE73" s="106"/>
      <c r="BF73" s="106"/>
      <c r="BG73" s="106"/>
      <c r="BH73" s="106"/>
      <c r="BI73" s="106"/>
      <c r="BJ73" s="106"/>
      <c r="BK73" s="106"/>
      <c r="BL73" s="106"/>
      <c r="BM73" s="106"/>
      <c r="BN73" s="106"/>
      <c r="BO73" s="106"/>
      <c r="BP73" s="106"/>
      <c r="BQ73" s="106"/>
      <c r="BR73" s="106"/>
      <c r="BS73" s="106"/>
      <c r="BT73" s="106"/>
      <c r="BU73" s="106"/>
      <c r="BV73" s="106"/>
      <c r="BW73" s="106"/>
      <c r="BX73" s="106"/>
      <c r="BY73" s="106"/>
      <c r="BZ73" s="106"/>
      <c r="CA73" s="106"/>
      <c r="CB73" s="106"/>
      <c r="CC73" s="106"/>
      <c r="CD73" s="106"/>
      <c r="CE73" s="106"/>
      <c r="CF73" s="106"/>
      <c r="CG73" s="106"/>
      <c r="CH73" s="106"/>
    </row>
    <row r="74" spans="1:86" ht="30" customHeight="1" x14ac:dyDescent="0.3">
      <c r="A74" s="578"/>
      <c r="B74" s="554" t="s">
        <v>174</v>
      </c>
      <c r="C74" s="555"/>
      <c r="D74" s="555"/>
      <c r="E74" s="555"/>
      <c r="F74" s="555"/>
      <c r="G74" s="555"/>
      <c r="H74" s="555"/>
      <c r="I74" s="555"/>
      <c r="J74" s="555"/>
      <c r="K74" s="555"/>
      <c r="L74" s="556"/>
      <c r="M74" s="557">
        <f>'Расчетный лист'!T101</f>
        <v>418</v>
      </c>
      <c r="N74" s="558"/>
      <c r="O74" s="561" t="s">
        <v>119</v>
      </c>
      <c r="P74" s="562"/>
      <c r="Q74" s="190"/>
      <c r="R74" s="528" t="s">
        <v>451</v>
      </c>
      <c r="S74" s="529"/>
      <c r="T74" s="196"/>
      <c r="U74" s="153"/>
      <c r="V74" s="153"/>
      <c r="W74" s="153"/>
      <c r="X74" s="153"/>
      <c r="Y74" s="593"/>
      <c r="Z74" s="64"/>
      <c r="AA74" s="66"/>
      <c r="AB74" s="66"/>
      <c r="AC74" s="66"/>
      <c r="AD74" s="66"/>
      <c r="AE74" s="66"/>
      <c r="AF74" s="66"/>
      <c r="AG74" s="66"/>
      <c r="AH74" s="66"/>
      <c r="AI74" s="66"/>
      <c r="AJ74" s="66"/>
      <c r="AK74" s="66"/>
      <c r="AL74" s="66"/>
      <c r="AM74" s="66"/>
      <c r="AN74" s="66"/>
      <c r="AO74" s="66"/>
      <c r="AP74" s="66"/>
      <c r="AQ74" s="66"/>
      <c r="AR74" s="66"/>
      <c r="AS74" s="66"/>
      <c r="AT74" s="66"/>
      <c r="AU74" s="66"/>
      <c r="AV74" s="66"/>
      <c r="AW74" s="66"/>
      <c r="AX74" s="67"/>
      <c r="AY74" s="106"/>
      <c r="AZ74" s="106"/>
      <c r="BA74" s="106"/>
      <c r="BB74" s="106"/>
      <c r="BC74" s="106"/>
      <c r="BD74" s="106"/>
      <c r="BE74" s="106"/>
      <c r="BF74" s="106"/>
      <c r="BG74" s="106"/>
      <c r="BH74" s="106"/>
      <c r="BI74" s="106"/>
      <c r="BJ74" s="106"/>
      <c r="BK74" s="106"/>
      <c r="BL74" s="106"/>
      <c r="BM74" s="106"/>
      <c r="BN74" s="106"/>
      <c r="BO74" s="106"/>
      <c r="BP74" s="106"/>
      <c r="BQ74" s="106"/>
      <c r="BR74" s="106"/>
      <c r="BS74" s="106"/>
      <c r="BT74" s="106"/>
      <c r="BU74" s="106"/>
      <c r="BV74" s="106"/>
      <c r="BW74" s="106"/>
      <c r="BX74" s="106"/>
      <c r="BY74" s="106"/>
      <c r="BZ74" s="106"/>
      <c r="CA74" s="106"/>
      <c r="CB74" s="106"/>
      <c r="CC74" s="106"/>
      <c r="CD74" s="106"/>
      <c r="CE74" s="106"/>
      <c r="CF74" s="106"/>
      <c r="CG74" s="106"/>
      <c r="CH74" s="106"/>
    </row>
    <row r="75" spans="1:86" ht="30" customHeight="1" thickBot="1" x14ac:dyDescent="0.35">
      <c r="A75" s="579"/>
      <c r="B75" s="550"/>
      <c r="C75" s="551"/>
      <c r="D75" s="551"/>
      <c r="E75" s="551"/>
      <c r="F75" s="551"/>
      <c r="G75" s="551"/>
      <c r="H75" s="551"/>
      <c r="I75" s="551"/>
      <c r="J75" s="551"/>
      <c r="K75" s="551"/>
      <c r="L75" s="552"/>
      <c r="M75" s="559"/>
      <c r="N75" s="560"/>
      <c r="O75" s="563"/>
      <c r="P75" s="564"/>
      <c r="Q75" s="191"/>
      <c r="R75" s="530"/>
      <c r="S75" s="531"/>
      <c r="T75" s="197"/>
      <c r="U75" s="154"/>
      <c r="V75" s="154"/>
      <c r="W75" s="154"/>
      <c r="X75" s="154"/>
      <c r="Y75" s="594"/>
      <c r="Z75" s="71"/>
      <c r="AA75" s="65"/>
      <c r="AB75" s="65"/>
      <c r="AC75" s="65"/>
      <c r="AD75" s="65"/>
      <c r="AE75" s="65"/>
      <c r="AF75" s="65"/>
      <c r="AG75" s="65"/>
      <c r="AH75" s="65"/>
      <c r="AI75" s="65"/>
      <c r="AJ75" s="65"/>
      <c r="AK75" s="65"/>
      <c r="AL75" s="65"/>
      <c r="AM75" s="65"/>
      <c r="AN75" s="65"/>
      <c r="AO75" s="65"/>
      <c r="AP75" s="65"/>
      <c r="AQ75" s="65"/>
      <c r="AR75" s="65"/>
      <c r="AS75" s="65"/>
      <c r="AT75" s="65"/>
      <c r="AU75" s="65"/>
      <c r="AV75" s="65"/>
      <c r="AW75" s="65"/>
      <c r="AX75" s="72"/>
      <c r="AY75" s="106"/>
      <c r="AZ75" s="106"/>
      <c r="BA75" s="106"/>
      <c r="BB75" s="106"/>
      <c r="BC75" s="106"/>
      <c r="BD75" s="106"/>
      <c r="BE75" s="106"/>
      <c r="BF75" s="106"/>
      <c r="BG75" s="106"/>
      <c r="BH75" s="106"/>
      <c r="BI75" s="106"/>
      <c r="BJ75" s="106"/>
      <c r="BK75" s="106"/>
      <c r="BL75" s="106"/>
      <c r="BM75" s="106"/>
      <c r="BN75" s="106"/>
      <c r="BO75" s="106"/>
      <c r="BP75" s="106"/>
      <c r="BQ75" s="106"/>
      <c r="BR75" s="106"/>
      <c r="BS75" s="106"/>
      <c r="BT75" s="106"/>
      <c r="BU75" s="106"/>
      <c r="BV75" s="106"/>
      <c r="BW75" s="106"/>
      <c r="BX75" s="106"/>
      <c r="BY75" s="106"/>
      <c r="BZ75" s="106"/>
      <c r="CA75" s="106"/>
      <c r="CB75" s="106"/>
      <c r="CC75" s="106"/>
      <c r="CD75" s="106"/>
      <c r="CE75" s="106"/>
      <c r="CF75" s="106"/>
      <c r="CG75" s="106"/>
      <c r="CH75" s="106"/>
    </row>
    <row r="76" spans="1:86" ht="30" customHeight="1" thickBot="1" x14ac:dyDescent="0.35">
      <c r="A76" s="68"/>
      <c r="B76" s="492" t="s">
        <v>427</v>
      </c>
      <c r="C76" s="493"/>
      <c r="D76" s="493"/>
      <c r="E76" s="493"/>
      <c r="F76" s="493"/>
      <c r="G76" s="493"/>
      <c r="H76" s="493"/>
      <c r="I76" s="493"/>
      <c r="J76" s="493"/>
      <c r="K76" s="493"/>
      <c r="L76" s="493"/>
      <c r="M76" s="493"/>
      <c r="N76" s="493"/>
      <c r="O76" s="493"/>
      <c r="P76" s="493"/>
      <c r="Q76" s="494"/>
      <c r="R76" s="69"/>
      <c r="S76" s="495" t="s">
        <v>420</v>
      </c>
      <c r="T76" s="496"/>
      <c r="U76" s="497"/>
      <c r="V76" s="73"/>
      <c r="W76" s="495">
        <f>W57+1</f>
        <v>4</v>
      </c>
      <c r="X76" s="497"/>
      <c r="Y76" s="74"/>
      <c r="Z76" s="68"/>
      <c r="AA76" s="492" t="s">
        <v>427</v>
      </c>
      <c r="AB76" s="493"/>
      <c r="AC76" s="493"/>
      <c r="AD76" s="493"/>
      <c r="AE76" s="493"/>
      <c r="AF76" s="493"/>
      <c r="AG76" s="493"/>
      <c r="AH76" s="493"/>
      <c r="AI76" s="493"/>
      <c r="AJ76" s="493"/>
      <c r="AK76" s="493"/>
      <c r="AL76" s="493"/>
      <c r="AM76" s="493"/>
      <c r="AN76" s="493"/>
      <c r="AO76" s="493"/>
      <c r="AP76" s="494"/>
      <c r="AQ76" s="69"/>
      <c r="AR76" s="495" t="s">
        <v>420</v>
      </c>
      <c r="AS76" s="496"/>
      <c r="AT76" s="497"/>
      <c r="AU76" s="73"/>
      <c r="AV76" s="495">
        <f>AV57+1</f>
        <v>11</v>
      </c>
      <c r="AW76" s="497"/>
      <c r="AX76" s="74"/>
      <c r="AY76" s="106"/>
      <c r="AZ76" s="106"/>
      <c r="BA76" s="106"/>
      <c r="BB76" s="106"/>
      <c r="BC76" s="106"/>
      <c r="BD76" s="106"/>
      <c r="BE76" s="106"/>
      <c r="BF76" s="106"/>
      <c r="BG76" s="106"/>
      <c r="BH76" s="106"/>
      <c r="BI76" s="106"/>
      <c r="BJ76" s="106"/>
      <c r="BK76" s="106"/>
      <c r="BL76" s="106"/>
      <c r="BM76" s="106"/>
      <c r="BN76" s="106"/>
      <c r="BO76" s="106"/>
      <c r="BP76" s="106"/>
      <c r="BQ76" s="106"/>
      <c r="BR76" s="106"/>
      <c r="BS76" s="106"/>
      <c r="BT76" s="106"/>
      <c r="BU76" s="106"/>
      <c r="BV76" s="106"/>
      <c r="BW76" s="106"/>
      <c r="BX76" s="106"/>
      <c r="BY76" s="106"/>
      <c r="BZ76" s="106"/>
      <c r="CA76" s="106"/>
      <c r="CB76" s="106"/>
      <c r="CC76" s="106"/>
      <c r="CD76" s="106"/>
      <c r="CE76" s="106"/>
      <c r="CF76" s="106"/>
      <c r="CG76" s="106"/>
      <c r="CH76" s="106"/>
    </row>
    <row r="77" spans="1:86" ht="30" customHeight="1" thickBot="1" x14ac:dyDescent="0.35">
      <c r="A77" s="489" t="str">
        <f>$A$1</f>
        <v>Расчет однофазного конденсаторного асинхронного микродвигателя Pн 90 Вт,  2p = 6, n = 955 об/мин</v>
      </c>
      <c r="B77" s="490"/>
      <c r="C77" s="490"/>
      <c r="D77" s="490"/>
      <c r="E77" s="490"/>
      <c r="F77" s="490"/>
      <c r="G77" s="490"/>
      <c r="H77" s="490"/>
      <c r="I77" s="490"/>
      <c r="J77" s="490"/>
      <c r="K77" s="490"/>
      <c r="L77" s="490"/>
      <c r="M77" s="490"/>
      <c r="N77" s="490"/>
      <c r="O77" s="490"/>
      <c r="P77" s="490"/>
      <c r="Q77" s="490"/>
      <c r="R77" s="490"/>
      <c r="S77" s="490"/>
      <c r="T77" s="490"/>
      <c r="U77" s="490"/>
      <c r="V77" s="490"/>
      <c r="W77" s="490"/>
      <c r="X77" s="490"/>
      <c r="Y77" s="491"/>
      <c r="Z77" s="106"/>
      <c r="AA77" s="106"/>
      <c r="AB77" s="106"/>
      <c r="AC77" s="106"/>
      <c r="AD77" s="106"/>
      <c r="AE77" s="106"/>
      <c r="AF77" s="106"/>
      <c r="AG77" s="106"/>
      <c r="AH77" s="106"/>
      <c r="AI77" s="106"/>
      <c r="AJ77" s="106"/>
      <c r="AK77" s="106"/>
      <c r="AL77" s="106"/>
      <c r="AM77" s="106"/>
      <c r="AN77" s="106"/>
      <c r="AO77" s="106"/>
      <c r="AP77" s="106"/>
      <c r="AQ77" s="106"/>
      <c r="AR77" s="106"/>
      <c r="AS77" s="106"/>
      <c r="AT77" s="106"/>
      <c r="AU77" s="106"/>
      <c r="AV77" s="106"/>
      <c r="AW77" s="106"/>
      <c r="AX77" s="106"/>
      <c r="AY77" s="106"/>
      <c r="AZ77" s="106"/>
      <c r="BA77" s="106"/>
      <c r="BB77" s="106"/>
      <c r="BC77" s="106"/>
      <c r="BD77" s="106"/>
      <c r="BE77" s="106"/>
      <c r="BF77" s="106"/>
      <c r="BG77" s="106"/>
      <c r="BH77" s="106"/>
      <c r="BI77" s="106"/>
      <c r="BJ77" s="106"/>
      <c r="BK77" s="106"/>
      <c r="BL77" s="106"/>
      <c r="BM77" s="106"/>
      <c r="BN77" s="106"/>
      <c r="BO77" s="106"/>
      <c r="BP77" s="106"/>
      <c r="BQ77" s="106"/>
      <c r="BR77" s="106"/>
      <c r="BS77" s="106"/>
      <c r="BT77" s="106"/>
      <c r="BU77" s="106"/>
      <c r="BV77" s="106"/>
      <c r="BW77" s="106"/>
      <c r="BX77" s="106"/>
      <c r="BY77" s="106"/>
      <c r="BZ77" s="106"/>
      <c r="CA77" s="106"/>
      <c r="CB77" s="106"/>
      <c r="CC77" s="106"/>
      <c r="CD77" s="106"/>
      <c r="CE77" s="106"/>
      <c r="CF77" s="106"/>
      <c r="CG77" s="106"/>
      <c r="CH77" s="106"/>
    </row>
    <row r="78" spans="1:86" ht="30" customHeight="1" thickBot="1" x14ac:dyDescent="0.35">
      <c r="A78" s="580"/>
      <c r="B78" s="565">
        <v>9.1</v>
      </c>
      <c r="C78" s="566"/>
      <c r="D78" s="77"/>
      <c r="E78" s="78"/>
      <c r="F78" s="78"/>
      <c r="G78" s="78"/>
      <c r="H78" s="78"/>
      <c r="I78" s="78"/>
      <c r="J78" s="78"/>
      <c r="K78" s="78"/>
      <c r="L78" s="78"/>
      <c r="M78" s="77"/>
      <c r="N78" s="574" t="s">
        <v>42</v>
      </c>
      <c r="O78" s="506"/>
      <c r="P78" s="575" t="s">
        <v>43</v>
      </c>
      <c r="Q78" s="576"/>
      <c r="R78" s="516" t="s">
        <v>44</v>
      </c>
      <c r="S78" s="517"/>
      <c r="T78" s="517"/>
      <c r="U78" s="518"/>
      <c r="V78" s="516" t="s">
        <v>46</v>
      </c>
      <c r="W78" s="517"/>
      <c r="X78" s="517"/>
      <c r="Y78" s="519"/>
      <c r="Z78" s="106"/>
      <c r="AA78" s="106"/>
      <c r="AB78" s="106"/>
      <c r="AC78" s="106"/>
      <c r="AD78" s="106"/>
      <c r="AE78" s="106"/>
      <c r="AF78" s="106"/>
      <c r="AG78" s="106"/>
      <c r="AH78" s="106"/>
      <c r="AI78" s="106"/>
      <c r="AJ78" s="106"/>
      <c r="AK78" s="106"/>
      <c r="AL78" s="106"/>
      <c r="AM78" s="106"/>
      <c r="AN78" s="106"/>
      <c r="AO78" s="106"/>
      <c r="AP78" s="106"/>
      <c r="AQ78" s="106"/>
      <c r="AR78" s="106"/>
      <c r="AS78" s="106"/>
      <c r="AT78" s="106"/>
      <c r="AU78" s="106"/>
      <c r="AV78" s="106"/>
      <c r="AW78" s="106"/>
      <c r="AX78" s="106"/>
      <c r="AY78" s="106"/>
      <c r="AZ78" s="106"/>
      <c r="BA78" s="106"/>
      <c r="BB78" s="106"/>
      <c r="BC78" s="106"/>
      <c r="BD78" s="106"/>
      <c r="BE78" s="106"/>
      <c r="BF78" s="106"/>
      <c r="BG78" s="106"/>
      <c r="BH78" s="106"/>
      <c r="BI78" s="106"/>
      <c r="BJ78" s="106"/>
      <c r="BK78" s="106"/>
      <c r="BL78" s="106"/>
      <c r="BM78" s="106"/>
      <c r="BN78" s="106"/>
      <c r="BO78" s="106"/>
      <c r="BP78" s="106"/>
      <c r="BQ78" s="106"/>
      <c r="BR78" s="106"/>
      <c r="BS78" s="106"/>
      <c r="BT78" s="106"/>
      <c r="BU78" s="106"/>
      <c r="BV78" s="106"/>
      <c r="BW78" s="106"/>
      <c r="BX78" s="106"/>
      <c r="BY78" s="106"/>
      <c r="BZ78" s="106"/>
      <c r="CA78" s="106"/>
      <c r="CB78" s="106"/>
      <c r="CC78" s="106"/>
      <c r="CD78" s="106"/>
      <c r="CE78" s="106"/>
      <c r="CF78" s="106"/>
      <c r="CG78" s="106"/>
      <c r="CH78" s="106"/>
    </row>
    <row r="79" spans="1:86" ht="30" customHeight="1" x14ac:dyDescent="0.3">
      <c r="A79" s="578"/>
      <c r="B79" s="534"/>
      <c r="C79" s="535"/>
      <c r="D79" s="535"/>
      <c r="E79" s="535"/>
      <c r="F79" s="535"/>
      <c r="G79" s="535"/>
      <c r="H79" s="535"/>
      <c r="I79" s="535"/>
      <c r="J79" s="535"/>
      <c r="K79" s="535"/>
      <c r="L79" s="535"/>
      <c r="M79" s="536"/>
      <c r="N79" s="520">
        <f>'Расчетный лист'!T97</f>
        <v>6.6619915848527347E-3</v>
      </c>
      <c r="O79" s="521"/>
      <c r="P79" s="589" t="s">
        <v>170</v>
      </c>
      <c r="Q79" s="590"/>
      <c r="R79" s="190"/>
      <c r="S79" s="528" t="s">
        <v>208</v>
      </c>
      <c r="T79" s="529"/>
      <c r="U79" s="196"/>
      <c r="V79" s="153"/>
      <c r="W79" s="153"/>
      <c r="X79" s="153"/>
      <c r="Y79" s="593"/>
      <c r="Z79" s="106"/>
      <c r="AA79" s="106"/>
      <c r="AB79" s="106"/>
      <c r="AC79" s="106"/>
      <c r="AD79" s="106"/>
      <c r="AE79" s="106"/>
      <c r="AF79" s="106"/>
      <c r="AG79" s="106"/>
      <c r="AH79" s="106"/>
      <c r="AI79" s="106"/>
      <c r="AJ79" s="106"/>
      <c r="AK79" s="106"/>
      <c r="AL79" s="106"/>
      <c r="AM79" s="106"/>
      <c r="AN79" s="106"/>
      <c r="AO79" s="106"/>
      <c r="AP79" s="106"/>
      <c r="AQ79" s="106"/>
      <c r="AR79" s="106"/>
      <c r="AS79" s="106"/>
      <c r="AT79" s="106"/>
      <c r="AU79" s="106"/>
      <c r="AV79" s="106"/>
      <c r="AW79" s="106"/>
      <c r="AX79" s="106"/>
      <c r="AY79" s="106"/>
      <c r="AZ79" s="106"/>
      <c r="BA79" s="106"/>
      <c r="BB79" s="106"/>
      <c r="BC79" s="106"/>
      <c r="BD79" s="106"/>
      <c r="BE79" s="106"/>
      <c r="BF79" s="106"/>
      <c r="BG79" s="106"/>
      <c r="BH79" s="106"/>
      <c r="BI79" s="106"/>
      <c r="BJ79" s="106"/>
      <c r="BK79" s="106"/>
      <c r="BL79" s="106"/>
      <c r="BM79" s="106"/>
      <c r="BN79" s="106"/>
      <c r="BO79" s="106"/>
      <c r="BP79" s="106"/>
      <c r="BQ79" s="106"/>
      <c r="BR79" s="106"/>
      <c r="BS79" s="106"/>
      <c r="BT79" s="106"/>
      <c r="BU79" s="106"/>
      <c r="BV79" s="106"/>
      <c r="BW79" s="106"/>
      <c r="BX79" s="106"/>
      <c r="BY79" s="106"/>
      <c r="BZ79" s="106"/>
      <c r="CA79" s="106"/>
      <c r="CB79" s="106"/>
      <c r="CC79" s="106"/>
      <c r="CD79" s="106"/>
      <c r="CE79" s="106"/>
      <c r="CF79" s="106"/>
      <c r="CG79" s="106"/>
      <c r="CH79" s="106"/>
    </row>
    <row r="80" spans="1:86" ht="30" customHeight="1" thickBot="1" x14ac:dyDescent="0.35">
      <c r="A80" s="578"/>
      <c r="B80" s="537"/>
      <c r="C80" s="538"/>
      <c r="D80" s="538"/>
      <c r="E80" s="538"/>
      <c r="F80" s="538"/>
      <c r="G80" s="538"/>
      <c r="H80" s="538"/>
      <c r="I80" s="538"/>
      <c r="J80" s="538"/>
      <c r="K80" s="538"/>
      <c r="L80" s="538"/>
      <c r="M80" s="539"/>
      <c r="N80" s="522"/>
      <c r="O80" s="523"/>
      <c r="P80" s="591"/>
      <c r="Q80" s="592"/>
      <c r="R80" s="191"/>
      <c r="S80" s="530"/>
      <c r="T80" s="531"/>
      <c r="U80" s="197"/>
      <c r="V80" s="153"/>
      <c r="W80" s="153"/>
      <c r="X80" s="153"/>
      <c r="Y80" s="593"/>
      <c r="Z80" s="106"/>
      <c r="AA80" s="106"/>
      <c r="AB80" s="106"/>
      <c r="AC80" s="106"/>
      <c r="AD80" s="106"/>
      <c r="AE80" s="106"/>
      <c r="AF80" s="106"/>
      <c r="AG80" s="106"/>
      <c r="AH80" s="106"/>
      <c r="AI80" s="106"/>
      <c r="AJ80" s="106"/>
      <c r="AK80" s="106"/>
      <c r="AL80" s="106"/>
      <c r="AM80" s="106"/>
      <c r="AN80" s="106"/>
      <c r="AO80" s="106"/>
      <c r="AP80" s="106"/>
      <c r="AQ80" s="106"/>
      <c r="AR80" s="106"/>
      <c r="AS80" s="106"/>
      <c r="AT80" s="106"/>
      <c r="AU80" s="106"/>
      <c r="AV80" s="106"/>
      <c r="AW80" s="106"/>
      <c r="AX80" s="106"/>
      <c r="AY80" s="106"/>
      <c r="AZ80" s="106"/>
      <c r="BA80" s="106"/>
      <c r="BB80" s="106"/>
      <c r="BC80" s="106"/>
      <c r="BD80" s="106"/>
      <c r="BE80" s="106"/>
      <c r="BF80" s="106"/>
      <c r="BG80" s="106"/>
      <c r="BH80" s="106"/>
      <c r="BI80" s="106"/>
      <c r="BJ80" s="106"/>
      <c r="BK80" s="106"/>
      <c r="BL80" s="106"/>
      <c r="BM80" s="106"/>
      <c r="BN80" s="106"/>
      <c r="BO80" s="106"/>
      <c r="BP80" s="106"/>
      <c r="BQ80" s="106"/>
      <c r="BR80" s="106"/>
      <c r="BS80" s="106"/>
      <c r="BT80" s="106"/>
      <c r="BU80" s="106"/>
      <c r="BV80" s="106"/>
      <c r="BW80" s="106"/>
      <c r="BX80" s="106"/>
      <c r="BY80" s="106"/>
      <c r="BZ80" s="106"/>
      <c r="CA80" s="106"/>
      <c r="CB80" s="106"/>
      <c r="CC80" s="106"/>
      <c r="CD80" s="106"/>
      <c r="CE80" s="106"/>
      <c r="CF80" s="106"/>
      <c r="CG80" s="106"/>
      <c r="CH80" s="106"/>
    </row>
    <row r="81" spans="1:86" ht="30" customHeight="1" thickBot="1" x14ac:dyDescent="0.35">
      <c r="A81" s="579"/>
      <c r="B81" s="632"/>
      <c r="C81" s="633"/>
      <c r="D81" s="633"/>
      <c r="E81" s="633"/>
      <c r="F81" s="633"/>
      <c r="G81" s="633"/>
      <c r="H81" s="633"/>
      <c r="I81" s="633"/>
      <c r="J81" s="633"/>
      <c r="K81" s="633"/>
      <c r="L81" s="633"/>
      <c r="M81" s="634"/>
      <c r="N81" s="513"/>
      <c r="O81" s="514"/>
      <c r="P81" s="514"/>
      <c r="Q81" s="514"/>
      <c r="R81" s="514"/>
      <c r="S81" s="514"/>
      <c r="T81" s="514"/>
      <c r="U81" s="595"/>
      <c r="V81" s="400"/>
      <c r="W81" s="154"/>
      <c r="X81" s="154"/>
      <c r="Y81" s="594"/>
      <c r="Z81" s="106"/>
      <c r="AA81" s="106"/>
      <c r="AB81" s="106"/>
      <c r="AC81" s="106"/>
      <c r="AD81" s="106"/>
      <c r="AE81" s="106"/>
      <c r="AF81" s="106"/>
      <c r="AG81" s="106"/>
      <c r="AH81" s="106"/>
      <c r="AI81" s="106"/>
      <c r="AJ81" s="106"/>
      <c r="AK81" s="106"/>
      <c r="AL81" s="106"/>
      <c r="AM81" s="106"/>
      <c r="AN81" s="106"/>
      <c r="AO81" s="106"/>
      <c r="AP81" s="106"/>
      <c r="AQ81" s="106"/>
      <c r="AR81" s="106"/>
      <c r="AS81" s="106"/>
      <c r="AT81" s="106"/>
      <c r="AU81" s="106"/>
      <c r="AV81" s="106"/>
      <c r="AW81" s="106"/>
      <c r="AX81" s="106"/>
      <c r="AY81" s="106"/>
      <c r="AZ81" s="106"/>
      <c r="BA81" s="106"/>
      <c r="BB81" s="106"/>
      <c r="BC81" s="106"/>
      <c r="BD81" s="106"/>
      <c r="BE81" s="106"/>
      <c r="BF81" s="106"/>
      <c r="BG81" s="106"/>
      <c r="BH81" s="106"/>
      <c r="BI81" s="106"/>
      <c r="BJ81" s="106"/>
      <c r="BK81" s="106"/>
      <c r="BL81" s="106"/>
      <c r="BM81" s="106"/>
      <c r="BN81" s="106"/>
      <c r="BO81" s="106"/>
      <c r="BP81" s="106"/>
      <c r="BQ81" s="106"/>
      <c r="BR81" s="106"/>
      <c r="BS81" s="106"/>
      <c r="BT81" s="106"/>
      <c r="BU81" s="106"/>
      <c r="BV81" s="106"/>
      <c r="BW81" s="106"/>
      <c r="BX81" s="106"/>
      <c r="BY81" s="106"/>
      <c r="BZ81" s="106"/>
      <c r="CA81" s="106"/>
      <c r="CB81" s="106"/>
      <c r="CC81" s="106"/>
      <c r="CD81" s="106"/>
      <c r="CE81" s="106"/>
      <c r="CF81" s="106"/>
      <c r="CG81" s="106"/>
      <c r="CH81" s="106"/>
    </row>
    <row r="82" spans="1:86" ht="30" customHeight="1" thickBot="1" x14ac:dyDescent="0.35">
      <c r="A82" s="580"/>
      <c r="B82" s="565">
        <v>11</v>
      </c>
      <c r="C82" s="566"/>
      <c r="D82" s="77"/>
      <c r="E82" s="78"/>
      <c r="F82" s="78"/>
      <c r="G82" s="78"/>
      <c r="H82" s="78"/>
      <c r="I82" s="78"/>
      <c r="J82" s="78"/>
      <c r="K82" s="78"/>
      <c r="L82" s="78"/>
      <c r="M82" s="79"/>
      <c r="N82" s="567" t="s">
        <v>42</v>
      </c>
      <c r="O82" s="568"/>
      <c r="P82" s="569" t="s">
        <v>43</v>
      </c>
      <c r="Q82" s="570"/>
      <c r="R82" s="571" t="s">
        <v>44</v>
      </c>
      <c r="S82" s="572"/>
      <c r="T82" s="572"/>
      <c r="U82" s="615"/>
      <c r="V82" s="516" t="s">
        <v>46</v>
      </c>
      <c r="W82" s="517"/>
      <c r="X82" s="517"/>
      <c r="Y82" s="519"/>
      <c r="Z82" s="106"/>
      <c r="AA82" s="106"/>
      <c r="AB82" s="106"/>
      <c r="AC82" s="106"/>
      <c r="AD82" s="106"/>
      <c r="AE82" s="106"/>
      <c r="AF82" s="106"/>
      <c r="AG82" s="106"/>
      <c r="AH82" s="106"/>
      <c r="AI82" s="106"/>
      <c r="AJ82" s="106"/>
      <c r="AK82" s="106"/>
      <c r="AL82" s="106"/>
      <c r="AM82" s="106"/>
      <c r="AN82" s="106"/>
      <c r="AO82" s="106"/>
      <c r="AP82" s="106"/>
      <c r="AQ82" s="106"/>
      <c r="AR82" s="106"/>
      <c r="AS82" s="106"/>
      <c r="AT82" s="106"/>
      <c r="AU82" s="106"/>
      <c r="AV82" s="106"/>
      <c r="AW82" s="106"/>
      <c r="AX82" s="106"/>
      <c r="AY82" s="106"/>
      <c r="AZ82" s="106"/>
      <c r="BA82" s="106"/>
      <c r="BB82" s="106"/>
      <c r="BC82" s="106"/>
      <c r="BD82" s="106"/>
      <c r="BE82" s="106"/>
      <c r="BF82" s="106"/>
      <c r="BG82" s="106"/>
      <c r="BH82" s="106"/>
      <c r="BI82" s="106"/>
      <c r="BJ82" s="106"/>
      <c r="BK82" s="106"/>
      <c r="BL82" s="106"/>
      <c r="BM82" s="106"/>
      <c r="BN82" s="106"/>
      <c r="BO82" s="106"/>
      <c r="BP82" s="106"/>
      <c r="BQ82" s="106"/>
      <c r="BR82" s="106"/>
      <c r="BS82" s="106"/>
      <c r="BT82" s="106"/>
      <c r="BU82" s="106"/>
      <c r="BV82" s="106"/>
      <c r="BW82" s="106"/>
      <c r="BX82" s="106"/>
      <c r="BY82" s="106"/>
      <c r="BZ82" s="106"/>
      <c r="CA82" s="106"/>
      <c r="CB82" s="106"/>
      <c r="CC82" s="106"/>
      <c r="CD82" s="106"/>
      <c r="CE82" s="106"/>
      <c r="CF82" s="106"/>
      <c r="CG82" s="106"/>
      <c r="CH82" s="106"/>
    </row>
    <row r="83" spans="1:86" ht="30" customHeight="1" x14ac:dyDescent="0.3">
      <c r="A83" s="578"/>
      <c r="B83" s="555" t="s">
        <v>216</v>
      </c>
      <c r="C83" s="555"/>
      <c r="D83" s="555"/>
      <c r="E83" s="555"/>
      <c r="F83" s="555"/>
      <c r="G83" s="555"/>
      <c r="H83" s="555"/>
      <c r="I83" s="555"/>
      <c r="J83" s="555"/>
      <c r="K83" s="555"/>
      <c r="L83" s="555"/>
      <c r="M83" s="556"/>
      <c r="N83" s="520">
        <f>'Расчетный лист'!T105</f>
        <v>0.53125929703769814</v>
      </c>
      <c r="O83" s="521"/>
      <c r="P83" s="561" t="s">
        <v>181</v>
      </c>
      <c r="Q83" s="562"/>
      <c r="R83" s="545"/>
      <c r="S83" s="528" t="s">
        <v>449</v>
      </c>
      <c r="T83" s="529"/>
      <c r="U83" s="196"/>
      <c r="V83" s="207"/>
      <c r="W83" s="207"/>
      <c r="X83" s="207"/>
      <c r="Y83" s="532"/>
      <c r="Z83" s="106"/>
      <c r="AA83" s="106"/>
      <c r="AB83" s="106"/>
      <c r="AC83" s="106"/>
      <c r="AD83" s="106"/>
      <c r="AE83" s="106"/>
      <c r="AF83" s="106"/>
      <c r="AG83" s="106"/>
      <c r="AH83" s="106"/>
      <c r="AI83" s="106"/>
      <c r="AJ83" s="106"/>
      <c r="AK83" s="106"/>
      <c r="AL83" s="106"/>
      <c r="AM83" s="106"/>
      <c r="AN83" s="106"/>
      <c r="AO83" s="106"/>
      <c r="AP83" s="106"/>
      <c r="AQ83" s="106"/>
      <c r="AR83" s="106"/>
      <c r="AS83" s="106"/>
      <c r="AT83" s="106"/>
      <c r="AU83" s="106"/>
      <c r="AV83" s="106"/>
      <c r="AW83" s="106"/>
      <c r="AX83" s="106"/>
      <c r="AY83" s="106"/>
      <c r="AZ83" s="106"/>
      <c r="BA83" s="106"/>
      <c r="BB83" s="106"/>
      <c r="BC83" s="106"/>
      <c r="BD83" s="106"/>
      <c r="BE83" s="106"/>
      <c r="BF83" s="106"/>
      <c r="BG83" s="106"/>
      <c r="BH83" s="106"/>
      <c r="BI83" s="106"/>
      <c r="BJ83" s="106"/>
      <c r="BK83" s="106"/>
      <c r="BL83" s="106"/>
      <c r="BM83" s="106"/>
      <c r="BN83" s="106"/>
      <c r="BO83" s="106"/>
      <c r="BP83" s="106"/>
      <c r="BQ83" s="106"/>
      <c r="BR83" s="106"/>
      <c r="BS83" s="106"/>
      <c r="BT83" s="106"/>
      <c r="BU83" s="106"/>
      <c r="BV83" s="106"/>
      <c r="BW83" s="106"/>
      <c r="BX83" s="106"/>
      <c r="BY83" s="106"/>
      <c r="BZ83" s="106"/>
      <c r="CA83" s="106"/>
      <c r="CB83" s="106"/>
      <c r="CC83" s="106"/>
      <c r="CD83" s="106"/>
      <c r="CE83" s="106"/>
      <c r="CF83" s="106"/>
      <c r="CG83" s="106"/>
      <c r="CH83" s="106"/>
    </row>
    <row r="84" spans="1:86" ht="30" customHeight="1" thickBot="1" x14ac:dyDescent="0.35">
      <c r="A84" s="578"/>
      <c r="B84" s="548"/>
      <c r="C84" s="548"/>
      <c r="D84" s="548"/>
      <c r="E84" s="548"/>
      <c r="F84" s="548"/>
      <c r="G84" s="548"/>
      <c r="H84" s="548"/>
      <c r="I84" s="548"/>
      <c r="J84" s="548"/>
      <c r="K84" s="548"/>
      <c r="L84" s="548"/>
      <c r="M84" s="549"/>
      <c r="N84" s="522"/>
      <c r="O84" s="523"/>
      <c r="P84" s="563"/>
      <c r="Q84" s="564"/>
      <c r="R84" s="546"/>
      <c r="S84" s="530"/>
      <c r="T84" s="531"/>
      <c r="U84" s="197"/>
      <c r="V84" s="283"/>
      <c r="W84" s="283"/>
      <c r="X84" s="283"/>
      <c r="Y84" s="642"/>
      <c r="Z84" s="106"/>
      <c r="AA84" s="106"/>
      <c r="AB84" s="106"/>
      <c r="AC84" s="106"/>
      <c r="AD84" s="106"/>
      <c r="AE84" s="106"/>
      <c r="AF84" s="106"/>
      <c r="AG84" s="106"/>
      <c r="AH84" s="106"/>
      <c r="AI84" s="106"/>
      <c r="AJ84" s="106"/>
      <c r="AK84" s="106"/>
      <c r="AL84" s="106"/>
      <c r="AM84" s="106"/>
      <c r="AN84" s="106"/>
      <c r="AO84" s="106"/>
      <c r="AP84" s="106"/>
      <c r="AQ84" s="106"/>
      <c r="AR84" s="106"/>
      <c r="AS84" s="106"/>
      <c r="AT84" s="106"/>
      <c r="AU84" s="106"/>
      <c r="AV84" s="106"/>
      <c r="AW84" s="106"/>
      <c r="AX84" s="106"/>
      <c r="AY84" s="106"/>
      <c r="AZ84" s="106"/>
      <c r="BA84" s="106"/>
      <c r="BB84" s="106"/>
      <c r="BC84" s="106"/>
      <c r="BD84" s="106"/>
      <c r="BE84" s="106"/>
      <c r="BF84" s="106"/>
      <c r="BG84" s="106"/>
      <c r="BH84" s="106"/>
      <c r="BI84" s="106"/>
      <c r="BJ84" s="106"/>
      <c r="BK84" s="106"/>
      <c r="BL84" s="106"/>
      <c r="BM84" s="106"/>
      <c r="BN84" s="106"/>
      <c r="BO84" s="106"/>
      <c r="BP84" s="106"/>
      <c r="BQ84" s="106"/>
      <c r="BR84" s="106"/>
      <c r="BS84" s="106"/>
      <c r="BT84" s="106"/>
      <c r="BU84" s="106"/>
      <c r="BV84" s="106"/>
      <c r="BW84" s="106"/>
      <c r="BX84" s="106"/>
      <c r="BY84" s="106"/>
      <c r="BZ84" s="106"/>
      <c r="CA84" s="106"/>
      <c r="CB84" s="106"/>
      <c r="CC84" s="106"/>
      <c r="CD84" s="106"/>
      <c r="CE84" s="106"/>
      <c r="CF84" s="106"/>
      <c r="CG84" s="106"/>
      <c r="CH84" s="106"/>
    </row>
    <row r="85" spans="1:86" ht="30" customHeight="1" thickBot="1" x14ac:dyDescent="0.35">
      <c r="A85" s="579"/>
      <c r="B85" s="551"/>
      <c r="C85" s="551"/>
      <c r="D85" s="551"/>
      <c r="E85" s="551"/>
      <c r="F85" s="551"/>
      <c r="G85" s="551"/>
      <c r="H85" s="551"/>
      <c r="I85" s="551"/>
      <c r="J85" s="551"/>
      <c r="K85" s="551"/>
      <c r="L85" s="551"/>
      <c r="M85" s="552"/>
      <c r="N85" s="513"/>
      <c r="O85" s="514"/>
      <c r="P85" s="514"/>
      <c r="Q85" s="514"/>
      <c r="R85" s="514"/>
      <c r="S85" s="514"/>
      <c r="T85" s="514"/>
      <c r="U85" s="595"/>
      <c r="V85" s="210"/>
      <c r="W85" s="210"/>
      <c r="X85" s="210"/>
      <c r="Y85" s="533"/>
      <c r="Z85" s="106"/>
      <c r="AA85" s="106"/>
      <c r="AB85" s="106"/>
      <c r="AC85" s="106"/>
      <c r="AD85" s="106"/>
      <c r="AE85" s="106"/>
      <c r="AF85" s="106"/>
      <c r="AG85" s="106"/>
      <c r="AH85" s="106"/>
      <c r="AI85" s="106"/>
      <c r="AJ85" s="106"/>
      <c r="AK85" s="106"/>
      <c r="AL85" s="106"/>
      <c r="AM85" s="106"/>
      <c r="AN85" s="106"/>
      <c r="AO85" s="106"/>
      <c r="AP85" s="106"/>
      <c r="AQ85" s="106"/>
      <c r="AR85" s="106"/>
      <c r="AS85" s="106"/>
      <c r="AT85" s="106"/>
      <c r="AU85" s="106"/>
      <c r="AV85" s="106"/>
      <c r="AW85" s="106"/>
      <c r="AX85" s="106"/>
      <c r="AY85" s="106"/>
      <c r="AZ85" s="106"/>
      <c r="BA85" s="106"/>
      <c r="BB85" s="106"/>
      <c r="BC85" s="106"/>
      <c r="BD85" s="106"/>
      <c r="BE85" s="106"/>
      <c r="BF85" s="106"/>
      <c r="BG85" s="106"/>
      <c r="BH85" s="106"/>
      <c r="BI85" s="106"/>
      <c r="BJ85" s="106"/>
      <c r="BK85" s="106"/>
      <c r="BL85" s="106"/>
      <c r="BM85" s="106"/>
      <c r="BN85" s="106"/>
      <c r="BO85" s="106"/>
      <c r="BP85" s="106"/>
      <c r="BQ85" s="106"/>
      <c r="BR85" s="106"/>
      <c r="BS85" s="106"/>
      <c r="BT85" s="106"/>
      <c r="BU85" s="106"/>
      <c r="BV85" s="106"/>
      <c r="BW85" s="106"/>
      <c r="BX85" s="106"/>
      <c r="BY85" s="106"/>
      <c r="BZ85" s="106"/>
      <c r="CA85" s="106"/>
      <c r="CB85" s="106"/>
      <c r="CC85" s="106"/>
      <c r="CD85" s="106"/>
      <c r="CE85" s="106"/>
      <c r="CF85" s="106"/>
      <c r="CG85" s="106"/>
      <c r="CH85" s="106"/>
    </row>
    <row r="86" spans="1:86" ht="30" customHeight="1" thickBot="1" x14ac:dyDescent="0.35">
      <c r="A86" s="84"/>
      <c r="B86" s="565">
        <v>12</v>
      </c>
      <c r="C86" s="566"/>
      <c r="D86" s="75"/>
      <c r="E86" s="76"/>
      <c r="F86" s="76"/>
      <c r="G86" s="76"/>
      <c r="H86" s="76"/>
      <c r="I86" s="76"/>
      <c r="J86" s="76"/>
      <c r="K86" s="76"/>
      <c r="L86" s="99"/>
      <c r="M86" s="567" t="s">
        <v>42</v>
      </c>
      <c r="N86" s="568"/>
      <c r="O86" s="569" t="s">
        <v>43</v>
      </c>
      <c r="P86" s="570"/>
      <c r="Q86" s="665" t="s">
        <v>44</v>
      </c>
      <c r="R86" s="666"/>
      <c r="S86" s="666"/>
      <c r="T86" s="666"/>
      <c r="U86" s="690"/>
      <c r="V86" s="516" t="s">
        <v>46</v>
      </c>
      <c r="W86" s="517"/>
      <c r="X86" s="517"/>
      <c r="Y86" s="519"/>
      <c r="Z86" s="106"/>
      <c r="AA86" s="106"/>
      <c r="AB86" s="106"/>
      <c r="AC86" s="106"/>
      <c r="AD86" s="106"/>
      <c r="AE86" s="106"/>
      <c r="AF86" s="106"/>
      <c r="AG86" s="106"/>
      <c r="AH86" s="106"/>
      <c r="AI86" s="106"/>
      <c r="AJ86" s="106"/>
      <c r="AK86" s="106"/>
      <c r="AL86" s="106"/>
      <c r="AM86" s="106"/>
      <c r="AN86" s="106"/>
      <c r="AO86" s="106"/>
      <c r="AP86" s="106"/>
      <c r="AQ86" s="106"/>
      <c r="AR86" s="106"/>
      <c r="AS86" s="106"/>
      <c r="AT86" s="106"/>
      <c r="AU86" s="106"/>
      <c r="AV86" s="106"/>
      <c r="AW86" s="106"/>
      <c r="AX86" s="106"/>
      <c r="AY86" s="106"/>
      <c r="AZ86" s="106"/>
      <c r="BA86" s="106"/>
      <c r="BB86" s="106"/>
      <c r="BC86" s="106"/>
      <c r="BD86" s="106"/>
      <c r="BE86" s="106"/>
      <c r="BF86" s="106"/>
      <c r="BG86" s="106"/>
      <c r="BH86" s="106"/>
      <c r="BI86" s="106"/>
      <c r="BJ86" s="106"/>
      <c r="BK86" s="106"/>
      <c r="BL86" s="106"/>
      <c r="BM86" s="106"/>
      <c r="BN86" s="106"/>
      <c r="BO86" s="106"/>
      <c r="BP86" s="106"/>
      <c r="BQ86" s="106"/>
      <c r="BR86" s="106"/>
      <c r="BS86" s="106"/>
      <c r="BT86" s="106"/>
      <c r="BU86" s="106"/>
      <c r="BV86" s="106"/>
      <c r="BW86" s="106"/>
      <c r="BX86" s="106"/>
      <c r="BY86" s="106"/>
      <c r="BZ86" s="106"/>
      <c r="CA86" s="106"/>
      <c r="CB86" s="106"/>
      <c r="CC86" s="106"/>
      <c r="CD86" s="106"/>
      <c r="CE86" s="106"/>
      <c r="CF86" s="106"/>
      <c r="CG86" s="106"/>
      <c r="CH86" s="106"/>
    </row>
    <row r="87" spans="1:86" ht="30" customHeight="1" x14ac:dyDescent="0.3">
      <c r="A87" s="84"/>
      <c r="B87" s="555" t="s">
        <v>189</v>
      </c>
      <c r="C87" s="555"/>
      <c r="D87" s="555"/>
      <c r="E87" s="555"/>
      <c r="F87" s="555"/>
      <c r="G87" s="555"/>
      <c r="H87" s="555"/>
      <c r="I87" s="555"/>
      <c r="J87" s="555"/>
      <c r="K87" s="555"/>
      <c r="L87" s="556"/>
      <c r="M87" s="557">
        <f>'Расчетный лист'!T109</f>
        <v>145.16129032258064</v>
      </c>
      <c r="N87" s="558"/>
      <c r="O87" s="561" t="s">
        <v>100</v>
      </c>
      <c r="P87" s="562"/>
      <c r="Q87" s="190"/>
      <c r="R87" s="528" t="s">
        <v>435</v>
      </c>
      <c r="S87" s="733"/>
      <c r="T87" s="529"/>
      <c r="U87" s="196"/>
      <c r="V87" s="207"/>
      <c r="W87" s="207"/>
      <c r="X87" s="207"/>
      <c r="Y87" s="532"/>
      <c r="Z87" s="106"/>
      <c r="AA87" s="106"/>
      <c r="AB87" s="106"/>
      <c r="AC87" s="106"/>
      <c r="AD87" s="106"/>
      <c r="AE87" s="106"/>
      <c r="AF87" s="106"/>
      <c r="AG87" s="106"/>
      <c r="AH87" s="106"/>
      <c r="AI87" s="106"/>
      <c r="AJ87" s="106"/>
      <c r="AK87" s="106"/>
      <c r="AL87" s="106"/>
      <c r="AM87" s="106"/>
      <c r="AN87" s="106"/>
      <c r="AO87" s="106"/>
      <c r="AP87" s="106"/>
      <c r="AQ87" s="106"/>
      <c r="AR87" s="106"/>
      <c r="AS87" s="106"/>
      <c r="AT87" s="106"/>
      <c r="AU87" s="106"/>
      <c r="AV87" s="106"/>
      <c r="AW87" s="106"/>
      <c r="AX87" s="106"/>
      <c r="AY87" s="106"/>
      <c r="AZ87" s="106"/>
      <c r="BA87" s="106"/>
      <c r="BB87" s="106"/>
      <c r="BC87" s="106"/>
      <c r="BD87" s="106"/>
      <c r="BE87" s="106"/>
      <c r="BF87" s="106"/>
      <c r="BG87" s="106"/>
      <c r="BH87" s="106"/>
      <c r="BI87" s="106"/>
      <c r="BJ87" s="106"/>
      <c r="BK87" s="106"/>
      <c r="BL87" s="106"/>
      <c r="BM87" s="106"/>
      <c r="BN87" s="106"/>
      <c r="BO87" s="106"/>
      <c r="BP87" s="106"/>
      <c r="BQ87" s="106"/>
      <c r="BR87" s="106"/>
      <c r="BS87" s="106"/>
      <c r="BT87" s="106"/>
      <c r="BU87" s="106"/>
      <c r="BV87" s="106"/>
      <c r="BW87" s="106"/>
      <c r="BX87" s="106"/>
      <c r="BY87" s="106"/>
      <c r="BZ87" s="106"/>
      <c r="CA87" s="106"/>
      <c r="CB87" s="106"/>
      <c r="CC87" s="106"/>
      <c r="CD87" s="106"/>
      <c r="CE87" s="106"/>
      <c r="CF87" s="106"/>
      <c r="CG87" s="106"/>
      <c r="CH87" s="106"/>
    </row>
    <row r="88" spans="1:86" ht="30" customHeight="1" thickBot="1" x14ac:dyDescent="0.35">
      <c r="A88" s="84"/>
      <c r="B88" s="548"/>
      <c r="C88" s="548"/>
      <c r="D88" s="548"/>
      <c r="E88" s="548"/>
      <c r="F88" s="548"/>
      <c r="G88" s="548"/>
      <c r="H88" s="548"/>
      <c r="I88" s="548"/>
      <c r="J88" s="548"/>
      <c r="K88" s="548"/>
      <c r="L88" s="549"/>
      <c r="M88" s="559"/>
      <c r="N88" s="560"/>
      <c r="O88" s="563"/>
      <c r="P88" s="564"/>
      <c r="Q88" s="191"/>
      <c r="R88" s="530"/>
      <c r="S88" s="734"/>
      <c r="T88" s="531"/>
      <c r="U88" s="197"/>
      <c r="V88" s="283"/>
      <c r="W88" s="283"/>
      <c r="X88" s="283"/>
      <c r="Y88" s="642"/>
      <c r="Z88" s="106"/>
      <c r="AA88" s="106"/>
      <c r="AB88" s="106"/>
      <c r="AC88" s="106"/>
      <c r="AD88" s="106"/>
      <c r="AE88" s="106"/>
      <c r="AF88" s="106"/>
      <c r="AG88" s="106"/>
      <c r="AH88" s="106"/>
      <c r="AI88" s="106"/>
      <c r="AJ88" s="106"/>
      <c r="AK88" s="106"/>
      <c r="AL88" s="106"/>
      <c r="AM88" s="106"/>
      <c r="AN88" s="106"/>
      <c r="AO88" s="106"/>
      <c r="AP88" s="106"/>
      <c r="AQ88" s="106"/>
      <c r="AR88" s="106"/>
      <c r="AS88" s="106"/>
      <c r="AT88" s="106"/>
      <c r="AU88" s="106"/>
      <c r="AV88" s="106"/>
      <c r="AW88" s="106"/>
      <c r="AX88" s="106"/>
      <c r="AY88" s="106"/>
      <c r="AZ88" s="106"/>
      <c r="BA88" s="106"/>
      <c r="BB88" s="106"/>
      <c r="BC88" s="106"/>
      <c r="BD88" s="106"/>
      <c r="BE88" s="106"/>
      <c r="BF88" s="106"/>
      <c r="BG88" s="106"/>
      <c r="BH88" s="106"/>
      <c r="BI88" s="106"/>
      <c r="BJ88" s="106"/>
      <c r="BK88" s="106"/>
      <c r="BL88" s="106"/>
      <c r="BM88" s="106"/>
      <c r="BN88" s="106"/>
      <c r="BO88" s="106"/>
      <c r="BP88" s="106"/>
      <c r="BQ88" s="106"/>
      <c r="BR88" s="106"/>
      <c r="BS88" s="106"/>
      <c r="BT88" s="106"/>
      <c r="BU88" s="106"/>
      <c r="BV88" s="106"/>
      <c r="BW88" s="106"/>
      <c r="BX88" s="106"/>
      <c r="BY88" s="106"/>
      <c r="BZ88" s="106"/>
      <c r="CA88" s="106"/>
      <c r="CB88" s="106"/>
      <c r="CC88" s="106"/>
      <c r="CD88" s="106"/>
      <c r="CE88" s="106"/>
      <c r="CF88" s="106"/>
      <c r="CG88" s="106"/>
      <c r="CH88" s="106"/>
    </row>
    <row r="89" spans="1:86" ht="30" customHeight="1" thickBot="1" x14ac:dyDescent="0.35">
      <c r="A89" s="85"/>
      <c r="B89" s="551"/>
      <c r="C89" s="551"/>
      <c r="D89" s="551"/>
      <c r="E89" s="551"/>
      <c r="F89" s="551"/>
      <c r="G89" s="551"/>
      <c r="H89" s="551"/>
      <c r="I89" s="551"/>
      <c r="J89" s="551"/>
      <c r="K89" s="551"/>
      <c r="L89" s="552"/>
      <c r="M89" s="513"/>
      <c r="N89" s="514"/>
      <c r="O89" s="514"/>
      <c r="P89" s="514"/>
      <c r="Q89" s="514"/>
      <c r="R89" s="514"/>
      <c r="S89" s="514"/>
      <c r="T89" s="514"/>
      <c r="U89" s="595"/>
      <c r="V89" s="210"/>
      <c r="W89" s="210"/>
      <c r="X89" s="210"/>
      <c r="Y89" s="533"/>
      <c r="Z89" s="106"/>
      <c r="AA89" s="106"/>
      <c r="AB89" s="106"/>
      <c r="AC89" s="106"/>
      <c r="AD89" s="106"/>
      <c r="AE89" s="106"/>
      <c r="AF89" s="106"/>
      <c r="AG89" s="106"/>
      <c r="AH89" s="106"/>
      <c r="AI89" s="106"/>
      <c r="AJ89" s="106"/>
      <c r="AK89" s="106"/>
      <c r="AL89" s="106"/>
      <c r="AM89" s="106"/>
      <c r="AN89" s="106"/>
      <c r="AO89" s="106"/>
      <c r="AP89" s="106"/>
      <c r="AQ89" s="106"/>
      <c r="AR89" s="106"/>
      <c r="AS89" s="106"/>
      <c r="AT89" s="106"/>
      <c r="AU89" s="106"/>
      <c r="AV89" s="106"/>
      <c r="AW89" s="106"/>
      <c r="AX89" s="106"/>
      <c r="AY89" s="106"/>
      <c r="AZ89" s="106"/>
      <c r="BA89" s="106"/>
      <c r="BB89" s="106"/>
      <c r="BC89" s="106"/>
      <c r="BD89" s="106"/>
      <c r="BE89" s="106"/>
      <c r="BF89" s="106"/>
      <c r="BG89" s="106"/>
      <c r="BH89" s="106"/>
      <c r="BI89" s="106"/>
      <c r="BJ89" s="106"/>
      <c r="BK89" s="106"/>
      <c r="BL89" s="106"/>
      <c r="BM89" s="106"/>
      <c r="BN89" s="106"/>
      <c r="BO89" s="106"/>
      <c r="BP89" s="106"/>
      <c r="BQ89" s="106"/>
      <c r="BR89" s="106"/>
      <c r="BS89" s="106"/>
      <c r="BT89" s="106"/>
      <c r="BU89" s="106"/>
      <c r="BV89" s="106"/>
      <c r="BW89" s="106"/>
      <c r="BX89" s="106"/>
      <c r="BY89" s="106"/>
      <c r="BZ89" s="106"/>
      <c r="CA89" s="106"/>
      <c r="CB89" s="106"/>
      <c r="CC89" s="106"/>
      <c r="CD89" s="106"/>
      <c r="CE89" s="106"/>
      <c r="CF89" s="106"/>
      <c r="CG89" s="106"/>
      <c r="CH89" s="106"/>
    </row>
    <row r="90" spans="1:86" ht="30" customHeight="1" thickBot="1" x14ac:dyDescent="0.35">
      <c r="A90" s="735"/>
      <c r="B90" s="565">
        <v>13</v>
      </c>
      <c r="C90" s="566"/>
      <c r="D90" s="75"/>
      <c r="E90" s="76"/>
      <c r="F90" s="76"/>
      <c r="G90" s="76"/>
      <c r="H90" s="76"/>
      <c r="I90" s="76"/>
      <c r="J90" s="76"/>
      <c r="K90" s="76"/>
      <c r="L90" s="76"/>
      <c r="M90" s="567" t="s">
        <v>42</v>
      </c>
      <c r="N90" s="568"/>
      <c r="O90" s="569" t="s">
        <v>43</v>
      </c>
      <c r="P90" s="570"/>
      <c r="Q90" s="571" t="s">
        <v>44</v>
      </c>
      <c r="R90" s="572"/>
      <c r="S90" s="572"/>
      <c r="T90" s="615"/>
      <c r="U90" s="571" t="s">
        <v>46</v>
      </c>
      <c r="V90" s="572"/>
      <c r="W90" s="572"/>
      <c r="X90" s="666"/>
      <c r="Y90" s="616"/>
      <c r="Z90" s="106"/>
      <c r="AA90" s="106"/>
      <c r="AB90" s="106"/>
      <c r="AC90" s="106"/>
      <c r="AD90" s="106"/>
      <c r="AE90" s="106"/>
      <c r="AF90" s="106"/>
      <c r="AG90" s="106"/>
      <c r="AH90" s="106"/>
      <c r="AI90" s="106"/>
      <c r="AJ90" s="106"/>
      <c r="AK90" s="106"/>
      <c r="AL90" s="106"/>
      <c r="AM90" s="106"/>
      <c r="AN90" s="106"/>
      <c r="AO90" s="106"/>
      <c r="AP90" s="106"/>
      <c r="AQ90" s="106"/>
      <c r="AR90" s="106"/>
      <c r="AS90" s="106"/>
      <c r="AT90" s="106"/>
      <c r="AU90" s="106"/>
      <c r="AV90" s="106"/>
      <c r="AW90" s="106"/>
      <c r="AX90" s="106"/>
      <c r="AY90" s="106"/>
      <c r="AZ90" s="106"/>
      <c r="BA90" s="106"/>
      <c r="BB90" s="106"/>
      <c r="BC90" s="106"/>
      <c r="BD90" s="106"/>
      <c r="BE90" s="106"/>
      <c r="BF90" s="106"/>
      <c r="BG90" s="106"/>
      <c r="BH90" s="106"/>
      <c r="BI90" s="106"/>
      <c r="BJ90" s="106"/>
      <c r="BK90" s="106"/>
      <c r="BL90" s="106"/>
      <c r="BM90" s="106"/>
      <c r="BN90" s="106"/>
      <c r="BO90" s="106"/>
      <c r="BP90" s="106"/>
      <c r="BQ90" s="106"/>
      <c r="BR90" s="106"/>
      <c r="BS90" s="106"/>
      <c r="BT90" s="106"/>
      <c r="BU90" s="106"/>
      <c r="BV90" s="106"/>
      <c r="BW90" s="106"/>
      <c r="BX90" s="106"/>
      <c r="BY90" s="106"/>
      <c r="BZ90" s="106"/>
      <c r="CA90" s="106"/>
      <c r="CB90" s="106"/>
      <c r="CC90" s="106"/>
      <c r="CD90" s="106"/>
      <c r="CE90" s="106"/>
      <c r="CF90" s="106"/>
      <c r="CG90" s="106"/>
      <c r="CH90" s="106"/>
    </row>
    <row r="91" spans="1:86" ht="30" customHeight="1" x14ac:dyDescent="0.3">
      <c r="A91" s="736"/>
      <c r="B91" s="250" t="s">
        <v>190</v>
      </c>
      <c r="C91" s="177"/>
      <c r="D91" s="177"/>
      <c r="E91" s="177"/>
      <c r="F91" s="177"/>
      <c r="G91" s="177"/>
      <c r="H91" s="177"/>
      <c r="I91" s="177"/>
      <c r="J91" s="177"/>
      <c r="K91" s="177"/>
      <c r="L91" s="178"/>
      <c r="M91" s="557">
        <f>'Расчетный лист'!T113</f>
        <v>0.95626673466785672</v>
      </c>
      <c r="N91" s="558"/>
      <c r="O91" s="561" t="s">
        <v>181</v>
      </c>
      <c r="P91" s="562"/>
      <c r="Q91" s="190"/>
      <c r="R91" s="528" t="s">
        <v>177</v>
      </c>
      <c r="S91" s="529"/>
      <c r="T91" s="196"/>
      <c r="U91" s="153"/>
      <c r="V91" s="153"/>
      <c r="W91" s="153"/>
      <c r="X91" s="153"/>
      <c r="Y91" s="593"/>
      <c r="Z91" s="106"/>
      <c r="AA91" s="106"/>
      <c r="AB91" s="106"/>
      <c r="AC91" s="106"/>
      <c r="AD91" s="106"/>
      <c r="AE91" s="106"/>
      <c r="AF91" s="106"/>
      <c r="AG91" s="106"/>
      <c r="AH91" s="106"/>
      <c r="AI91" s="106"/>
      <c r="AJ91" s="106"/>
      <c r="AK91" s="106"/>
      <c r="AL91" s="106"/>
      <c r="AM91" s="106"/>
      <c r="AN91" s="106"/>
      <c r="AO91" s="106"/>
      <c r="AP91" s="106"/>
      <c r="AQ91" s="106"/>
      <c r="AR91" s="106"/>
      <c r="AS91" s="106"/>
      <c r="AT91" s="106"/>
      <c r="AU91" s="106"/>
      <c r="AV91" s="106"/>
      <c r="AW91" s="106"/>
      <c r="AX91" s="106"/>
      <c r="AY91" s="106"/>
      <c r="AZ91" s="106"/>
      <c r="BA91" s="106"/>
      <c r="BB91" s="106"/>
      <c r="BC91" s="106"/>
      <c r="BD91" s="106"/>
      <c r="BE91" s="106"/>
      <c r="BF91" s="106"/>
      <c r="BG91" s="106"/>
      <c r="BH91" s="106"/>
      <c r="BI91" s="106"/>
      <c r="BJ91" s="106"/>
      <c r="BK91" s="106"/>
      <c r="BL91" s="106"/>
      <c r="BM91" s="106"/>
      <c r="BN91" s="106"/>
      <c r="BO91" s="106"/>
      <c r="BP91" s="106"/>
      <c r="BQ91" s="106"/>
      <c r="BR91" s="106"/>
      <c r="BS91" s="106"/>
      <c r="BT91" s="106"/>
      <c r="BU91" s="106"/>
      <c r="BV91" s="106"/>
      <c r="BW91" s="106"/>
      <c r="BX91" s="106"/>
      <c r="BY91" s="106"/>
      <c r="BZ91" s="106"/>
      <c r="CA91" s="106"/>
      <c r="CB91" s="106"/>
      <c r="CC91" s="106"/>
      <c r="CD91" s="106"/>
      <c r="CE91" s="106"/>
      <c r="CF91" s="106"/>
      <c r="CG91" s="106"/>
      <c r="CH91" s="106"/>
    </row>
    <row r="92" spans="1:86" ht="30" customHeight="1" thickBot="1" x14ac:dyDescent="0.35">
      <c r="A92" s="736"/>
      <c r="B92" s="338"/>
      <c r="C92" s="339"/>
      <c r="D92" s="339"/>
      <c r="E92" s="339"/>
      <c r="F92" s="339"/>
      <c r="G92" s="339"/>
      <c r="H92" s="339"/>
      <c r="I92" s="339"/>
      <c r="J92" s="339"/>
      <c r="K92" s="339"/>
      <c r="L92" s="375"/>
      <c r="M92" s="559"/>
      <c r="N92" s="560"/>
      <c r="O92" s="563"/>
      <c r="P92" s="564"/>
      <c r="Q92" s="191"/>
      <c r="R92" s="530"/>
      <c r="S92" s="531"/>
      <c r="T92" s="197"/>
      <c r="U92" s="153"/>
      <c r="V92" s="153"/>
      <c r="W92" s="153"/>
      <c r="X92" s="153"/>
      <c r="Y92" s="593"/>
      <c r="Z92" s="106"/>
      <c r="AA92" s="106"/>
      <c r="AB92" s="106"/>
      <c r="AC92" s="106"/>
      <c r="AD92" s="106"/>
      <c r="AE92" s="106"/>
      <c r="AF92" s="106"/>
      <c r="AG92" s="106"/>
      <c r="AH92" s="106"/>
      <c r="AI92" s="106"/>
      <c r="AJ92" s="106"/>
      <c r="AK92" s="106"/>
      <c r="AL92" s="106"/>
      <c r="AM92" s="106"/>
      <c r="AN92" s="106"/>
      <c r="AO92" s="106"/>
      <c r="AP92" s="106"/>
      <c r="AQ92" s="106"/>
      <c r="AR92" s="106"/>
      <c r="AS92" s="106"/>
      <c r="AT92" s="106"/>
      <c r="AU92" s="106"/>
      <c r="AV92" s="106"/>
      <c r="AW92" s="106"/>
      <c r="AX92" s="106"/>
      <c r="AY92" s="106"/>
      <c r="AZ92" s="106"/>
      <c r="BA92" s="106"/>
      <c r="BB92" s="106"/>
      <c r="BC92" s="106"/>
      <c r="BD92" s="106"/>
      <c r="BE92" s="106"/>
      <c r="BF92" s="106"/>
      <c r="BG92" s="106"/>
      <c r="BH92" s="106"/>
      <c r="BI92" s="106"/>
      <c r="BJ92" s="106"/>
      <c r="BK92" s="106"/>
      <c r="BL92" s="106"/>
      <c r="BM92" s="106"/>
      <c r="BN92" s="106"/>
      <c r="BO92" s="106"/>
      <c r="BP92" s="106"/>
      <c r="BQ92" s="106"/>
      <c r="BR92" s="106"/>
      <c r="BS92" s="106"/>
      <c r="BT92" s="106"/>
      <c r="BU92" s="106"/>
      <c r="BV92" s="106"/>
      <c r="BW92" s="106"/>
      <c r="BX92" s="106"/>
      <c r="BY92" s="106"/>
      <c r="BZ92" s="106"/>
      <c r="CA92" s="106"/>
      <c r="CB92" s="106"/>
      <c r="CC92" s="106"/>
      <c r="CD92" s="106"/>
      <c r="CE92" s="106"/>
      <c r="CF92" s="106"/>
      <c r="CG92" s="106"/>
      <c r="CH92" s="106"/>
    </row>
    <row r="93" spans="1:86" ht="30" customHeight="1" thickBot="1" x14ac:dyDescent="0.35">
      <c r="A93" s="737"/>
      <c r="B93" s="179"/>
      <c r="C93" s="180"/>
      <c r="D93" s="180"/>
      <c r="E93" s="180"/>
      <c r="F93" s="180"/>
      <c r="G93" s="180"/>
      <c r="H93" s="180"/>
      <c r="I93" s="180"/>
      <c r="J93" s="180"/>
      <c r="K93" s="180"/>
      <c r="L93" s="181"/>
      <c r="M93" s="48"/>
      <c r="N93" s="49"/>
      <c r="O93" s="49"/>
      <c r="P93" s="49"/>
      <c r="Q93" s="49"/>
      <c r="R93" s="49"/>
      <c r="S93" s="49"/>
      <c r="T93" s="50"/>
      <c r="U93" s="400"/>
      <c r="V93" s="154"/>
      <c r="W93" s="154"/>
      <c r="X93" s="154"/>
      <c r="Y93" s="594"/>
      <c r="Z93" s="106"/>
      <c r="AA93" s="106"/>
      <c r="AB93" s="106"/>
      <c r="AC93" s="106"/>
      <c r="AD93" s="106"/>
      <c r="AE93" s="106"/>
      <c r="AF93" s="106"/>
      <c r="AG93" s="106"/>
      <c r="AH93" s="106"/>
      <c r="AI93" s="106"/>
      <c r="AJ93" s="106"/>
      <c r="AK93" s="106"/>
      <c r="AL93" s="106"/>
      <c r="AM93" s="106"/>
      <c r="AN93" s="106"/>
      <c r="AO93" s="106"/>
      <c r="AP93" s="106"/>
      <c r="AQ93" s="106"/>
      <c r="AR93" s="106"/>
      <c r="AS93" s="106"/>
      <c r="AT93" s="106"/>
      <c r="AU93" s="106"/>
      <c r="AV93" s="106"/>
      <c r="AW93" s="106"/>
      <c r="AX93" s="106"/>
      <c r="AY93" s="106"/>
      <c r="AZ93" s="106"/>
      <c r="BA93" s="106"/>
      <c r="BB93" s="106"/>
      <c r="BC93" s="106"/>
      <c r="BD93" s="106"/>
      <c r="BE93" s="106"/>
      <c r="BF93" s="106"/>
      <c r="BG93" s="106"/>
      <c r="BH93" s="106"/>
      <c r="BI93" s="106"/>
      <c r="BJ93" s="106"/>
      <c r="BK93" s="106"/>
      <c r="BL93" s="106"/>
      <c r="BM93" s="106"/>
      <c r="BN93" s="106"/>
      <c r="BO93" s="106"/>
      <c r="BP93" s="106"/>
      <c r="BQ93" s="106"/>
      <c r="BR93" s="106"/>
      <c r="BS93" s="106"/>
      <c r="BT93" s="106"/>
      <c r="BU93" s="106"/>
      <c r="BV93" s="106"/>
      <c r="BW93" s="106"/>
      <c r="BX93" s="106"/>
      <c r="BY93" s="106"/>
      <c r="BZ93" s="106"/>
      <c r="CA93" s="106"/>
      <c r="CB93" s="106"/>
      <c r="CC93" s="106"/>
      <c r="CD93" s="106"/>
      <c r="CE93" s="106"/>
      <c r="CF93" s="106"/>
      <c r="CG93" s="106"/>
      <c r="CH93" s="106"/>
    </row>
    <row r="94" spans="1:86" ht="30" customHeight="1" thickBot="1" x14ac:dyDescent="0.35">
      <c r="A94" s="513"/>
      <c r="B94" s="514"/>
      <c r="C94" s="514"/>
      <c r="D94" s="514"/>
      <c r="E94" s="514"/>
      <c r="F94" s="514"/>
      <c r="G94" s="514"/>
      <c r="H94" s="514"/>
      <c r="I94" s="514"/>
      <c r="J94" s="514"/>
      <c r="K94" s="514"/>
      <c r="L94" s="514"/>
      <c r="M94" s="514"/>
      <c r="N94" s="514"/>
      <c r="O94" s="514"/>
      <c r="P94" s="514"/>
      <c r="Q94" s="514"/>
      <c r="R94" s="514"/>
      <c r="S94" s="514"/>
      <c r="T94" s="514"/>
      <c r="U94" s="514"/>
      <c r="V94" s="514"/>
      <c r="W94" s="514"/>
      <c r="X94" s="514"/>
      <c r="Y94" s="595"/>
      <c r="Z94" s="106"/>
      <c r="AA94" s="106"/>
      <c r="AB94" s="106"/>
      <c r="AC94" s="106"/>
      <c r="AD94" s="106"/>
      <c r="AE94" s="106"/>
      <c r="AF94" s="106"/>
      <c r="AG94" s="106"/>
      <c r="AH94" s="106"/>
      <c r="AI94" s="106"/>
      <c r="AJ94" s="106"/>
      <c r="AK94" s="106"/>
      <c r="AL94" s="106"/>
      <c r="AM94" s="106"/>
      <c r="AN94" s="106"/>
      <c r="AO94" s="106"/>
      <c r="AP94" s="106"/>
      <c r="AQ94" s="106"/>
      <c r="AR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G94" s="106"/>
      <c r="BH94" s="106"/>
      <c r="BI94" s="106"/>
      <c r="BJ94" s="106"/>
      <c r="BK94" s="106"/>
      <c r="BL94" s="106"/>
      <c r="BM94" s="106"/>
      <c r="BN94" s="106"/>
      <c r="BO94" s="106"/>
      <c r="BP94" s="106"/>
      <c r="BQ94" s="106"/>
      <c r="BR94" s="106"/>
      <c r="BS94" s="106"/>
      <c r="BT94" s="106"/>
      <c r="BU94" s="106"/>
      <c r="BV94" s="106"/>
      <c r="BW94" s="106"/>
      <c r="BX94" s="106"/>
      <c r="BY94" s="106"/>
      <c r="BZ94" s="106"/>
      <c r="CA94" s="106"/>
      <c r="CB94" s="106"/>
      <c r="CC94" s="106"/>
      <c r="CD94" s="106"/>
      <c r="CE94" s="106"/>
      <c r="CF94" s="106"/>
      <c r="CG94" s="106"/>
      <c r="CH94" s="106"/>
    </row>
    <row r="95" spans="1:86" ht="30" customHeight="1" thickBot="1" x14ac:dyDescent="0.35">
      <c r="A95" s="68"/>
      <c r="B95" s="492" t="s">
        <v>427</v>
      </c>
      <c r="C95" s="493"/>
      <c r="D95" s="493"/>
      <c r="E95" s="493"/>
      <c r="F95" s="493"/>
      <c r="G95" s="493"/>
      <c r="H95" s="493"/>
      <c r="I95" s="493"/>
      <c r="J95" s="493"/>
      <c r="K95" s="493"/>
      <c r="L95" s="493"/>
      <c r="M95" s="493"/>
      <c r="N95" s="493"/>
      <c r="O95" s="493"/>
      <c r="P95" s="493"/>
      <c r="Q95" s="494"/>
      <c r="R95" s="69"/>
      <c r="S95" s="495" t="s">
        <v>420</v>
      </c>
      <c r="T95" s="496"/>
      <c r="U95" s="497"/>
      <c r="V95" s="73"/>
      <c r="W95" s="495">
        <f>W76+1</f>
        <v>5</v>
      </c>
      <c r="X95" s="497"/>
      <c r="Y95" s="74"/>
      <c r="Z95" s="106"/>
      <c r="AA95" s="106"/>
      <c r="AB95" s="106"/>
      <c r="AC95" s="106"/>
      <c r="AD95" s="106"/>
      <c r="AE95" s="106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G95" s="106"/>
      <c r="BH95" s="106"/>
      <c r="BI95" s="106"/>
      <c r="BJ95" s="106"/>
      <c r="BK95" s="106"/>
      <c r="BL95" s="106"/>
      <c r="BM95" s="106"/>
      <c r="BN95" s="106"/>
      <c r="BO95" s="106"/>
      <c r="BP95" s="106"/>
      <c r="BQ95" s="106"/>
      <c r="BR95" s="106"/>
      <c r="BS95" s="106"/>
      <c r="BT95" s="106"/>
      <c r="BU95" s="106"/>
      <c r="BV95" s="106"/>
      <c r="BW95" s="106"/>
      <c r="BX95" s="106"/>
      <c r="BY95" s="106"/>
      <c r="BZ95" s="106"/>
      <c r="CA95" s="106"/>
      <c r="CB95" s="106"/>
      <c r="CC95" s="106"/>
      <c r="CD95" s="106"/>
      <c r="CE95" s="106"/>
      <c r="CF95" s="106"/>
      <c r="CG95" s="106"/>
      <c r="CH95" s="106"/>
    </row>
    <row r="96" spans="1:86" ht="30" customHeight="1" thickBot="1" x14ac:dyDescent="0.35">
      <c r="A96" s="489" t="str">
        <f>$A$1</f>
        <v>Расчет однофазного конденсаторного асинхронного микродвигателя Pн 90 Вт,  2p = 6, n = 955 об/мин</v>
      </c>
      <c r="B96" s="490"/>
      <c r="C96" s="490"/>
      <c r="D96" s="490"/>
      <c r="E96" s="490"/>
      <c r="F96" s="490"/>
      <c r="G96" s="490"/>
      <c r="H96" s="490"/>
      <c r="I96" s="490"/>
      <c r="J96" s="490"/>
      <c r="K96" s="490"/>
      <c r="L96" s="490"/>
      <c r="M96" s="490"/>
      <c r="N96" s="490"/>
      <c r="O96" s="490"/>
      <c r="P96" s="490"/>
      <c r="Q96" s="490"/>
      <c r="R96" s="490"/>
      <c r="S96" s="490"/>
      <c r="T96" s="490"/>
      <c r="U96" s="490"/>
      <c r="V96" s="490"/>
      <c r="W96" s="490"/>
      <c r="X96" s="490"/>
      <c r="Y96" s="491"/>
      <c r="Z96" s="106"/>
      <c r="AA96" s="106"/>
      <c r="AB96" s="106"/>
      <c r="AC96" s="106"/>
      <c r="AD96" s="106"/>
      <c r="AE96" s="106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G96" s="106"/>
      <c r="BH96" s="106"/>
      <c r="BI96" s="106"/>
      <c r="BJ96" s="106"/>
      <c r="BK96" s="106"/>
      <c r="BL96" s="106"/>
      <c r="BM96" s="106"/>
      <c r="BN96" s="106"/>
      <c r="BO96" s="106"/>
      <c r="BP96" s="106"/>
      <c r="BQ96" s="106"/>
      <c r="BR96" s="106"/>
      <c r="BS96" s="106"/>
      <c r="BT96" s="106"/>
      <c r="BU96" s="106"/>
      <c r="BV96" s="106"/>
      <c r="BW96" s="106"/>
      <c r="BX96" s="106"/>
      <c r="BY96" s="106"/>
      <c r="BZ96" s="106"/>
      <c r="CA96" s="106"/>
      <c r="CB96" s="106"/>
      <c r="CC96" s="106"/>
      <c r="CD96" s="106"/>
      <c r="CE96" s="106"/>
      <c r="CF96" s="106"/>
      <c r="CG96" s="106"/>
      <c r="CH96" s="106"/>
    </row>
    <row r="97" spans="1:86" ht="30" customHeight="1" x14ac:dyDescent="0.3">
      <c r="A97" s="605" t="s">
        <v>433</v>
      </c>
      <c r="B97" s="606"/>
      <c r="C97" s="606"/>
      <c r="D97" s="606"/>
      <c r="E97" s="606"/>
      <c r="F97" s="606"/>
      <c r="G97" s="606"/>
      <c r="H97" s="606"/>
      <c r="I97" s="606"/>
      <c r="J97" s="606"/>
      <c r="K97" s="606"/>
      <c r="L97" s="452"/>
      <c r="M97" s="607"/>
      <c r="N97" s="608" t="s">
        <v>214</v>
      </c>
      <c r="O97" s="609"/>
      <c r="P97" s="609"/>
      <c r="Q97" s="609"/>
      <c r="R97" s="609"/>
      <c r="S97" s="609"/>
      <c r="T97" s="609"/>
      <c r="U97" s="609"/>
      <c r="V97" s="609"/>
      <c r="W97" s="609"/>
      <c r="X97" s="611"/>
      <c r="Y97" s="612"/>
      <c r="Z97" s="106"/>
      <c r="AA97" s="106"/>
      <c r="AB97" s="106"/>
      <c r="AC97" s="106"/>
      <c r="AD97" s="106"/>
      <c r="AE97" s="106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G97" s="106"/>
      <c r="BH97" s="106"/>
      <c r="BI97" s="106"/>
      <c r="BJ97" s="106"/>
      <c r="BK97" s="106"/>
      <c r="BL97" s="106"/>
      <c r="BM97" s="106"/>
      <c r="BN97" s="106"/>
      <c r="BO97" s="106"/>
      <c r="BP97" s="106"/>
      <c r="BQ97" s="106"/>
      <c r="BR97" s="106"/>
      <c r="BS97" s="106"/>
      <c r="BT97" s="106"/>
      <c r="BU97" s="106"/>
      <c r="BV97" s="106"/>
      <c r="BW97" s="106"/>
      <c r="BX97" s="106"/>
      <c r="BY97" s="106"/>
      <c r="BZ97" s="106"/>
      <c r="CA97" s="106"/>
      <c r="CB97" s="106"/>
      <c r="CC97" s="106"/>
      <c r="CD97" s="106"/>
      <c r="CE97" s="106"/>
      <c r="CF97" s="106"/>
      <c r="CG97" s="106"/>
      <c r="CH97" s="106"/>
    </row>
    <row r="98" spans="1:86" ht="30" customHeight="1" thickBot="1" x14ac:dyDescent="0.35">
      <c r="A98" s="605"/>
      <c r="B98" s="606"/>
      <c r="C98" s="606"/>
      <c r="D98" s="606"/>
      <c r="E98" s="606"/>
      <c r="F98" s="606"/>
      <c r="G98" s="606"/>
      <c r="H98" s="606"/>
      <c r="I98" s="606"/>
      <c r="J98" s="606"/>
      <c r="K98" s="606"/>
      <c r="L98" s="452"/>
      <c r="M98" s="607"/>
      <c r="N98" s="610"/>
      <c r="O98" s="496"/>
      <c r="P98" s="496"/>
      <c r="Q98" s="496"/>
      <c r="R98" s="496"/>
      <c r="S98" s="496"/>
      <c r="T98" s="496"/>
      <c r="U98" s="496"/>
      <c r="V98" s="496"/>
      <c r="W98" s="496"/>
      <c r="X98" s="613"/>
      <c r="Y98" s="614"/>
      <c r="Z98" s="106"/>
      <c r="AA98" s="106"/>
      <c r="AB98" s="106"/>
      <c r="AC98" s="106"/>
      <c r="AD98" s="106"/>
      <c r="AE98" s="106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G98" s="106"/>
      <c r="BH98" s="106"/>
      <c r="BI98" s="106"/>
      <c r="BJ98" s="106"/>
      <c r="BK98" s="106"/>
      <c r="BL98" s="106"/>
      <c r="BM98" s="106"/>
      <c r="BN98" s="106"/>
      <c r="BO98" s="106"/>
      <c r="BP98" s="106"/>
      <c r="BQ98" s="106"/>
      <c r="BR98" s="106"/>
      <c r="BS98" s="106"/>
      <c r="BT98" s="106"/>
      <c r="BU98" s="106"/>
      <c r="BV98" s="106"/>
      <c r="BW98" s="106"/>
      <c r="BX98" s="106"/>
      <c r="BY98" s="106"/>
      <c r="BZ98" s="106"/>
      <c r="CA98" s="106"/>
      <c r="CB98" s="106"/>
      <c r="CC98" s="106"/>
      <c r="CD98" s="106"/>
      <c r="CE98" s="106"/>
      <c r="CF98" s="106"/>
      <c r="CG98" s="106"/>
      <c r="CH98" s="106"/>
    </row>
    <row r="99" spans="1:86" ht="30" customHeight="1" x14ac:dyDescent="0.3">
      <c r="A99" s="596"/>
      <c r="B99" s="597"/>
      <c r="C99" s="597"/>
      <c r="D99" s="597"/>
      <c r="E99" s="597"/>
      <c r="F99" s="597"/>
      <c r="G99" s="597"/>
      <c r="H99" s="597"/>
      <c r="I99" s="597"/>
      <c r="J99" s="597"/>
      <c r="K99" s="597"/>
      <c r="L99" s="597"/>
      <c r="M99" s="598"/>
      <c r="N99" s="596"/>
      <c r="O99" s="597"/>
      <c r="P99" s="597"/>
      <c r="Q99" s="597"/>
      <c r="R99" s="597"/>
      <c r="S99" s="597"/>
      <c r="T99" s="597"/>
      <c r="U99" s="597"/>
      <c r="V99" s="597"/>
      <c r="W99" s="597"/>
      <c r="X99" s="597"/>
      <c r="Y99" s="598"/>
      <c r="Z99" s="106"/>
      <c r="AA99" s="106"/>
      <c r="AB99" s="106"/>
      <c r="AC99" s="106"/>
      <c r="AD99" s="106"/>
      <c r="AE99" s="106"/>
      <c r="AF99" s="106"/>
      <c r="AG99" s="106"/>
      <c r="AH99" s="106"/>
      <c r="AI99" s="106"/>
      <c r="AJ99" s="106"/>
      <c r="AK99" s="106"/>
      <c r="AL99" s="106"/>
      <c r="AM99" s="106"/>
      <c r="AN99" s="106"/>
      <c r="AO99" s="106"/>
      <c r="AP99" s="106"/>
      <c r="AQ99" s="106"/>
      <c r="AR99" s="106"/>
      <c r="AS99" s="106"/>
      <c r="AT99" s="106"/>
      <c r="AU99" s="106"/>
      <c r="AV99" s="106"/>
      <c r="AW99" s="106"/>
      <c r="AX99" s="106"/>
      <c r="AY99" s="106"/>
      <c r="AZ99" s="106"/>
      <c r="BA99" s="106"/>
      <c r="BB99" s="106"/>
      <c r="BC99" s="106"/>
      <c r="BD99" s="106"/>
      <c r="BE99" s="106"/>
      <c r="BF99" s="106"/>
      <c r="BG99" s="106"/>
      <c r="BH99" s="106"/>
      <c r="BI99" s="106"/>
      <c r="BJ99" s="106"/>
      <c r="BK99" s="106"/>
      <c r="BL99" s="106"/>
      <c r="BM99" s="106"/>
      <c r="BN99" s="106"/>
      <c r="BO99" s="106"/>
      <c r="BP99" s="106"/>
      <c r="BQ99" s="106"/>
      <c r="BR99" s="106"/>
      <c r="BS99" s="106"/>
      <c r="BT99" s="106"/>
      <c r="BU99" s="106"/>
      <c r="BV99" s="106"/>
      <c r="BW99" s="106"/>
      <c r="BX99" s="106"/>
      <c r="BY99" s="106"/>
      <c r="BZ99" s="106"/>
      <c r="CA99" s="106"/>
      <c r="CB99" s="106"/>
      <c r="CC99" s="106"/>
      <c r="CD99" s="106"/>
      <c r="CE99" s="106"/>
      <c r="CF99" s="106"/>
      <c r="CG99" s="106"/>
      <c r="CH99" s="106"/>
    </row>
    <row r="100" spans="1:86" ht="30" customHeight="1" x14ac:dyDescent="0.3">
      <c r="A100" s="599"/>
      <c r="B100" s="600"/>
      <c r="C100" s="600"/>
      <c r="D100" s="600"/>
      <c r="E100" s="600"/>
      <c r="F100" s="600"/>
      <c r="G100" s="600"/>
      <c r="H100" s="600"/>
      <c r="I100" s="600"/>
      <c r="J100" s="600"/>
      <c r="K100" s="600"/>
      <c r="L100" s="600"/>
      <c r="M100" s="601"/>
      <c r="N100" s="599"/>
      <c r="O100" s="600"/>
      <c r="P100" s="600"/>
      <c r="Q100" s="600"/>
      <c r="R100" s="600"/>
      <c r="S100" s="600"/>
      <c r="T100" s="600"/>
      <c r="U100" s="600"/>
      <c r="V100" s="600"/>
      <c r="W100" s="600"/>
      <c r="X100" s="600"/>
      <c r="Y100" s="601"/>
      <c r="Z100" s="106"/>
      <c r="AA100" s="106"/>
      <c r="AB100" s="106"/>
      <c r="AC100" s="106"/>
      <c r="AD100" s="106"/>
      <c r="AE100" s="106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6"/>
      <c r="AX100" s="106"/>
      <c r="AY100" s="106"/>
      <c r="AZ100" s="106"/>
      <c r="BA100" s="106"/>
      <c r="BB100" s="106"/>
      <c r="BC100" s="106"/>
      <c r="BD100" s="106"/>
      <c r="BE100" s="106"/>
      <c r="BF100" s="106"/>
      <c r="BG100" s="106"/>
      <c r="BH100" s="106"/>
      <c r="BI100" s="106"/>
      <c r="BJ100" s="106"/>
      <c r="BK100" s="106"/>
      <c r="BL100" s="106"/>
      <c r="BM100" s="106"/>
      <c r="BN100" s="106"/>
      <c r="BO100" s="106"/>
      <c r="BP100" s="106"/>
      <c r="BQ100" s="106"/>
      <c r="BR100" s="106"/>
      <c r="BS100" s="106"/>
      <c r="BT100" s="106"/>
      <c r="BU100" s="106"/>
      <c r="BV100" s="106"/>
      <c r="BW100" s="106"/>
      <c r="BX100" s="106"/>
      <c r="BY100" s="106"/>
      <c r="BZ100" s="106"/>
      <c r="CA100" s="106"/>
      <c r="CB100" s="106"/>
      <c r="CC100" s="106"/>
      <c r="CD100" s="106"/>
      <c r="CE100" s="106"/>
      <c r="CF100" s="106"/>
      <c r="CG100" s="106"/>
      <c r="CH100" s="106"/>
    </row>
    <row r="101" spans="1:86" ht="30" customHeight="1" x14ac:dyDescent="0.3">
      <c r="A101" s="599"/>
      <c r="B101" s="600"/>
      <c r="C101" s="600"/>
      <c r="D101" s="600"/>
      <c r="E101" s="600"/>
      <c r="F101" s="600"/>
      <c r="G101" s="600"/>
      <c r="H101" s="600"/>
      <c r="I101" s="600"/>
      <c r="J101" s="600"/>
      <c r="K101" s="600"/>
      <c r="L101" s="600"/>
      <c r="M101" s="601"/>
      <c r="N101" s="599"/>
      <c r="O101" s="600"/>
      <c r="P101" s="600"/>
      <c r="Q101" s="600"/>
      <c r="R101" s="600"/>
      <c r="S101" s="600"/>
      <c r="T101" s="600"/>
      <c r="U101" s="600"/>
      <c r="V101" s="600"/>
      <c r="W101" s="600"/>
      <c r="X101" s="600"/>
      <c r="Y101" s="601"/>
      <c r="Z101" s="106"/>
      <c r="AA101" s="106"/>
      <c r="AB101" s="106"/>
      <c r="AC101" s="106"/>
      <c r="AD101" s="106"/>
      <c r="AE101" s="106"/>
      <c r="AF101" s="106"/>
      <c r="AG101" s="106"/>
      <c r="AH101" s="106"/>
      <c r="AI101" s="106"/>
      <c r="AJ101" s="106"/>
      <c r="AK101" s="106"/>
      <c r="AL101" s="106"/>
      <c r="AM101" s="106"/>
      <c r="AN101" s="106"/>
      <c r="AO101" s="106"/>
      <c r="AP101" s="106"/>
      <c r="AQ101" s="106"/>
      <c r="AR101" s="106"/>
      <c r="AS101" s="106"/>
      <c r="AT101" s="106"/>
      <c r="AU101" s="106"/>
      <c r="AV101" s="106"/>
      <c r="AW101" s="106"/>
      <c r="AX101" s="106"/>
      <c r="AY101" s="106"/>
      <c r="AZ101" s="106"/>
      <c r="BA101" s="106"/>
      <c r="BB101" s="106"/>
      <c r="BC101" s="106"/>
      <c r="BD101" s="106"/>
      <c r="BE101" s="106"/>
      <c r="BF101" s="106"/>
      <c r="BG101" s="106"/>
      <c r="BH101" s="106"/>
      <c r="BI101" s="106"/>
      <c r="BJ101" s="106"/>
      <c r="BK101" s="106"/>
      <c r="BL101" s="106"/>
      <c r="BM101" s="106"/>
      <c r="BN101" s="106"/>
      <c r="BO101" s="106"/>
      <c r="BP101" s="106"/>
      <c r="BQ101" s="106"/>
      <c r="BR101" s="106"/>
      <c r="BS101" s="106"/>
      <c r="BT101" s="106"/>
      <c r="BU101" s="106"/>
      <c r="BV101" s="106"/>
      <c r="BW101" s="106"/>
      <c r="BX101" s="106"/>
      <c r="BY101" s="106"/>
      <c r="BZ101" s="106"/>
      <c r="CA101" s="106"/>
      <c r="CB101" s="106"/>
      <c r="CC101" s="106"/>
      <c r="CD101" s="106"/>
      <c r="CE101" s="106"/>
      <c r="CF101" s="106"/>
      <c r="CG101" s="106"/>
      <c r="CH101" s="106"/>
    </row>
    <row r="102" spans="1:86" ht="30" customHeight="1" x14ac:dyDescent="0.3">
      <c r="A102" s="599"/>
      <c r="B102" s="600"/>
      <c r="C102" s="600"/>
      <c r="D102" s="600"/>
      <c r="E102" s="600"/>
      <c r="F102" s="600"/>
      <c r="G102" s="600"/>
      <c r="H102" s="600"/>
      <c r="I102" s="600"/>
      <c r="J102" s="600"/>
      <c r="K102" s="600"/>
      <c r="L102" s="600"/>
      <c r="M102" s="601"/>
      <c r="N102" s="599"/>
      <c r="O102" s="600"/>
      <c r="P102" s="600"/>
      <c r="Q102" s="600"/>
      <c r="R102" s="600"/>
      <c r="S102" s="600"/>
      <c r="T102" s="600"/>
      <c r="U102" s="600"/>
      <c r="V102" s="600"/>
      <c r="W102" s="600"/>
      <c r="X102" s="600"/>
      <c r="Y102" s="601"/>
      <c r="Z102" s="106"/>
      <c r="AA102" s="106"/>
      <c r="AB102" s="106"/>
      <c r="AC102" s="106"/>
      <c r="AD102" s="106"/>
      <c r="AE102" s="106"/>
      <c r="AF102" s="106"/>
      <c r="AG102" s="106"/>
      <c r="AH102" s="106"/>
      <c r="AI102" s="106"/>
      <c r="AJ102" s="106"/>
      <c r="AK102" s="106"/>
      <c r="AL102" s="106"/>
      <c r="AM102" s="106"/>
      <c r="AN102" s="106"/>
      <c r="AO102" s="106"/>
      <c r="AP102" s="106"/>
      <c r="AQ102" s="106"/>
      <c r="AR102" s="106"/>
      <c r="AS102" s="106"/>
      <c r="AT102" s="106"/>
      <c r="AU102" s="106"/>
      <c r="AV102" s="106"/>
      <c r="AW102" s="106"/>
      <c r="AX102" s="106"/>
      <c r="AY102" s="106"/>
      <c r="AZ102" s="106"/>
      <c r="BA102" s="106"/>
      <c r="BB102" s="106"/>
      <c r="BC102" s="106"/>
      <c r="BD102" s="106"/>
      <c r="BE102" s="106"/>
      <c r="BF102" s="106"/>
      <c r="BG102" s="106"/>
      <c r="BH102" s="106"/>
      <c r="BI102" s="106"/>
      <c r="BJ102" s="106"/>
      <c r="BK102" s="106"/>
      <c r="BL102" s="106"/>
      <c r="BM102" s="106"/>
      <c r="BN102" s="106"/>
      <c r="BO102" s="106"/>
      <c r="BP102" s="106"/>
      <c r="BQ102" s="106"/>
      <c r="BR102" s="106"/>
      <c r="BS102" s="106"/>
      <c r="BT102" s="106"/>
      <c r="BU102" s="106"/>
      <c r="BV102" s="106"/>
      <c r="BW102" s="106"/>
      <c r="BX102" s="106"/>
      <c r="BY102" s="106"/>
      <c r="BZ102" s="106"/>
      <c r="CA102" s="106"/>
      <c r="CB102" s="106"/>
      <c r="CC102" s="106"/>
      <c r="CD102" s="106"/>
      <c r="CE102" s="106"/>
      <c r="CF102" s="106"/>
      <c r="CG102" s="106"/>
      <c r="CH102" s="106"/>
    </row>
    <row r="103" spans="1:86" ht="30" customHeight="1" x14ac:dyDescent="0.3">
      <c r="A103" s="599"/>
      <c r="B103" s="600"/>
      <c r="C103" s="600"/>
      <c r="D103" s="600"/>
      <c r="E103" s="600"/>
      <c r="F103" s="600"/>
      <c r="G103" s="600"/>
      <c r="H103" s="600"/>
      <c r="I103" s="600"/>
      <c r="J103" s="600"/>
      <c r="K103" s="600"/>
      <c r="L103" s="600"/>
      <c r="M103" s="601"/>
      <c r="N103" s="599"/>
      <c r="O103" s="600"/>
      <c r="P103" s="600"/>
      <c r="Q103" s="600"/>
      <c r="R103" s="600"/>
      <c r="S103" s="600"/>
      <c r="T103" s="600"/>
      <c r="U103" s="600"/>
      <c r="V103" s="600"/>
      <c r="W103" s="600"/>
      <c r="X103" s="600"/>
      <c r="Y103" s="601"/>
      <c r="Z103" s="106"/>
      <c r="AA103" s="106"/>
      <c r="AB103" s="106"/>
      <c r="AC103" s="106"/>
      <c r="AD103" s="106"/>
      <c r="AE103" s="106"/>
      <c r="AF103" s="106"/>
      <c r="AG103" s="106"/>
      <c r="AH103" s="106"/>
      <c r="AI103" s="106"/>
      <c r="AJ103" s="106"/>
      <c r="AK103" s="106"/>
      <c r="AL103" s="106"/>
      <c r="AM103" s="106"/>
      <c r="AN103" s="106"/>
      <c r="AO103" s="106"/>
      <c r="AP103" s="106"/>
      <c r="AQ103" s="106"/>
      <c r="AR103" s="106"/>
      <c r="AS103" s="106"/>
      <c r="AT103" s="106"/>
      <c r="AU103" s="106"/>
      <c r="AV103" s="106"/>
      <c r="AW103" s="106"/>
      <c r="AX103" s="106"/>
      <c r="AY103" s="106"/>
      <c r="AZ103" s="106"/>
      <c r="BA103" s="106"/>
      <c r="BB103" s="106"/>
      <c r="BC103" s="106"/>
      <c r="BD103" s="106"/>
      <c r="BE103" s="106"/>
      <c r="BF103" s="106"/>
      <c r="BG103" s="106"/>
      <c r="BH103" s="106"/>
      <c r="BI103" s="106"/>
      <c r="BJ103" s="106"/>
      <c r="BK103" s="106"/>
      <c r="BL103" s="106"/>
      <c r="BM103" s="106"/>
      <c r="BN103" s="106"/>
      <c r="BO103" s="106"/>
      <c r="BP103" s="106"/>
      <c r="BQ103" s="106"/>
      <c r="BR103" s="106"/>
      <c r="BS103" s="106"/>
      <c r="BT103" s="106"/>
      <c r="BU103" s="106"/>
      <c r="BV103" s="106"/>
      <c r="BW103" s="106"/>
      <c r="BX103" s="106"/>
      <c r="BY103" s="106"/>
      <c r="BZ103" s="106"/>
      <c r="CA103" s="106"/>
      <c r="CB103" s="106"/>
      <c r="CC103" s="106"/>
      <c r="CD103" s="106"/>
      <c r="CE103" s="106"/>
      <c r="CF103" s="106"/>
      <c r="CG103" s="106"/>
      <c r="CH103" s="106"/>
    </row>
    <row r="104" spans="1:86" ht="30" customHeight="1" x14ac:dyDescent="0.3">
      <c r="A104" s="599"/>
      <c r="B104" s="600"/>
      <c r="C104" s="600"/>
      <c r="D104" s="600"/>
      <c r="E104" s="600"/>
      <c r="F104" s="600"/>
      <c r="G104" s="600"/>
      <c r="H104" s="600"/>
      <c r="I104" s="600"/>
      <c r="J104" s="600"/>
      <c r="K104" s="600"/>
      <c r="L104" s="600"/>
      <c r="M104" s="601"/>
      <c r="N104" s="599"/>
      <c r="O104" s="600"/>
      <c r="P104" s="600"/>
      <c r="Q104" s="600"/>
      <c r="R104" s="600"/>
      <c r="S104" s="600"/>
      <c r="T104" s="600"/>
      <c r="U104" s="600"/>
      <c r="V104" s="600"/>
      <c r="W104" s="600"/>
      <c r="X104" s="600"/>
      <c r="Y104" s="601"/>
      <c r="Z104" s="106"/>
      <c r="AA104" s="106"/>
      <c r="AB104" s="106"/>
      <c r="AC104" s="106"/>
      <c r="AD104" s="106"/>
      <c r="AE104" s="106"/>
      <c r="AF104" s="106"/>
      <c r="AG104" s="106"/>
      <c r="AH104" s="106"/>
      <c r="AI104" s="106"/>
      <c r="AJ104" s="106"/>
      <c r="AK104" s="106"/>
      <c r="AL104" s="106"/>
      <c r="AM104" s="106"/>
      <c r="AN104" s="106"/>
      <c r="AO104" s="106"/>
      <c r="AP104" s="106"/>
      <c r="AQ104" s="106"/>
      <c r="AR104" s="106"/>
      <c r="AS104" s="106"/>
      <c r="AT104" s="106"/>
      <c r="AU104" s="106"/>
      <c r="AV104" s="106"/>
      <c r="AW104" s="106"/>
      <c r="AX104" s="106"/>
      <c r="AY104" s="106"/>
      <c r="AZ104" s="106"/>
      <c r="BA104" s="106"/>
      <c r="BB104" s="106"/>
      <c r="BC104" s="106"/>
      <c r="BD104" s="106"/>
      <c r="BE104" s="106"/>
      <c r="BF104" s="106"/>
      <c r="BG104" s="106"/>
      <c r="BH104" s="106"/>
      <c r="BI104" s="106"/>
      <c r="BJ104" s="106"/>
      <c r="BK104" s="106"/>
      <c r="BL104" s="106"/>
      <c r="BM104" s="106"/>
      <c r="BN104" s="106"/>
      <c r="BO104" s="106"/>
      <c r="BP104" s="106"/>
      <c r="BQ104" s="106"/>
      <c r="BR104" s="106"/>
      <c r="BS104" s="106"/>
      <c r="BT104" s="106"/>
      <c r="BU104" s="106"/>
      <c r="BV104" s="106"/>
      <c r="BW104" s="106"/>
      <c r="BX104" s="106"/>
      <c r="BY104" s="106"/>
      <c r="BZ104" s="106"/>
      <c r="CA104" s="106"/>
      <c r="CB104" s="106"/>
      <c r="CC104" s="106"/>
      <c r="CD104" s="106"/>
      <c r="CE104" s="106"/>
      <c r="CF104" s="106"/>
      <c r="CG104" s="106"/>
      <c r="CH104" s="106"/>
    </row>
    <row r="105" spans="1:86" ht="30" customHeight="1" x14ac:dyDescent="0.3">
      <c r="A105" s="599"/>
      <c r="B105" s="600"/>
      <c r="C105" s="600"/>
      <c r="D105" s="600"/>
      <c r="E105" s="600"/>
      <c r="F105" s="600"/>
      <c r="G105" s="600"/>
      <c r="H105" s="600"/>
      <c r="I105" s="600"/>
      <c r="J105" s="600"/>
      <c r="K105" s="600"/>
      <c r="L105" s="600"/>
      <c r="M105" s="601"/>
      <c r="N105" s="599"/>
      <c r="O105" s="600"/>
      <c r="P105" s="600"/>
      <c r="Q105" s="600"/>
      <c r="R105" s="600"/>
      <c r="S105" s="600"/>
      <c r="T105" s="600"/>
      <c r="U105" s="600"/>
      <c r="V105" s="600"/>
      <c r="W105" s="600"/>
      <c r="X105" s="600"/>
      <c r="Y105" s="601"/>
      <c r="Z105" s="106"/>
      <c r="AA105" s="106"/>
      <c r="AB105" s="106"/>
      <c r="AC105" s="106"/>
      <c r="AD105" s="106"/>
      <c r="AE105" s="106"/>
      <c r="AF105" s="106"/>
      <c r="AG105" s="106"/>
      <c r="AH105" s="106"/>
      <c r="AI105" s="106"/>
      <c r="AJ105" s="106"/>
      <c r="AK105" s="106"/>
      <c r="AL105" s="106"/>
      <c r="AM105" s="106"/>
      <c r="AN105" s="106"/>
      <c r="AO105" s="106"/>
      <c r="AP105" s="106"/>
      <c r="AQ105" s="106"/>
      <c r="AR105" s="106"/>
      <c r="AS105" s="106"/>
      <c r="AT105" s="106"/>
      <c r="AU105" s="106"/>
      <c r="AV105" s="106"/>
      <c r="AW105" s="106"/>
      <c r="AX105" s="106"/>
      <c r="AY105" s="106"/>
      <c r="AZ105" s="106"/>
      <c r="BA105" s="106"/>
      <c r="BB105" s="106"/>
      <c r="BC105" s="106"/>
      <c r="BD105" s="106"/>
      <c r="BE105" s="106"/>
      <c r="BF105" s="106"/>
      <c r="BG105" s="106"/>
      <c r="BH105" s="106"/>
      <c r="BI105" s="106"/>
      <c r="BJ105" s="106"/>
      <c r="BK105" s="106"/>
      <c r="BL105" s="106"/>
      <c r="BM105" s="106"/>
      <c r="BN105" s="106"/>
      <c r="BO105" s="106"/>
      <c r="BP105" s="106"/>
      <c r="BQ105" s="106"/>
      <c r="BR105" s="106"/>
      <c r="BS105" s="106"/>
      <c r="BT105" s="106"/>
      <c r="BU105" s="106"/>
      <c r="BV105" s="106"/>
      <c r="BW105" s="106"/>
      <c r="BX105" s="106"/>
      <c r="BY105" s="106"/>
      <c r="BZ105" s="106"/>
      <c r="CA105" s="106"/>
      <c r="CB105" s="106"/>
      <c r="CC105" s="106"/>
      <c r="CD105" s="106"/>
      <c r="CE105" s="106"/>
      <c r="CF105" s="106"/>
      <c r="CG105" s="106"/>
      <c r="CH105" s="106"/>
    </row>
    <row r="106" spans="1:86" ht="30" customHeight="1" x14ac:dyDescent="0.3">
      <c r="A106" s="599"/>
      <c r="B106" s="600"/>
      <c r="C106" s="600"/>
      <c r="D106" s="600"/>
      <c r="E106" s="600"/>
      <c r="F106" s="600"/>
      <c r="G106" s="600"/>
      <c r="H106" s="600"/>
      <c r="I106" s="600"/>
      <c r="J106" s="600"/>
      <c r="K106" s="600"/>
      <c r="L106" s="600"/>
      <c r="M106" s="601"/>
      <c r="N106" s="599"/>
      <c r="O106" s="600"/>
      <c r="P106" s="600"/>
      <c r="Q106" s="600"/>
      <c r="R106" s="600"/>
      <c r="S106" s="600"/>
      <c r="T106" s="600"/>
      <c r="U106" s="600"/>
      <c r="V106" s="600"/>
      <c r="W106" s="600"/>
      <c r="X106" s="600"/>
      <c r="Y106" s="601"/>
      <c r="Z106" s="106"/>
      <c r="AA106" s="106"/>
      <c r="AB106" s="106"/>
      <c r="AC106" s="106"/>
      <c r="AD106" s="106"/>
      <c r="AE106" s="106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6"/>
      <c r="AX106" s="106"/>
      <c r="AY106" s="106"/>
      <c r="AZ106" s="106"/>
      <c r="BA106" s="106"/>
      <c r="BB106" s="106"/>
      <c r="BC106" s="106"/>
      <c r="BD106" s="106"/>
      <c r="BE106" s="106"/>
      <c r="BF106" s="106"/>
      <c r="BG106" s="106"/>
      <c r="BH106" s="106"/>
      <c r="BI106" s="106"/>
      <c r="BJ106" s="106"/>
      <c r="BK106" s="106"/>
      <c r="BL106" s="106"/>
      <c r="BM106" s="106"/>
      <c r="BN106" s="106"/>
      <c r="BO106" s="106"/>
      <c r="BP106" s="106"/>
      <c r="BQ106" s="106"/>
      <c r="BR106" s="106"/>
      <c r="BS106" s="106"/>
      <c r="BT106" s="106"/>
      <c r="BU106" s="106"/>
      <c r="BV106" s="106"/>
      <c r="BW106" s="106"/>
      <c r="BX106" s="106"/>
      <c r="BY106" s="106"/>
      <c r="BZ106" s="106"/>
      <c r="CA106" s="106"/>
      <c r="CB106" s="106"/>
      <c r="CC106" s="106"/>
      <c r="CD106" s="106"/>
      <c r="CE106" s="106"/>
      <c r="CF106" s="106"/>
      <c r="CG106" s="106"/>
      <c r="CH106" s="106"/>
    </row>
    <row r="107" spans="1:86" ht="30" customHeight="1" x14ac:dyDescent="0.3">
      <c r="A107" s="599"/>
      <c r="B107" s="600"/>
      <c r="C107" s="600"/>
      <c r="D107" s="600"/>
      <c r="E107" s="600"/>
      <c r="F107" s="600"/>
      <c r="G107" s="600"/>
      <c r="H107" s="600"/>
      <c r="I107" s="600"/>
      <c r="J107" s="600"/>
      <c r="K107" s="600"/>
      <c r="L107" s="600"/>
      <c r="M107" s="601"/>
      <c r="N107" s="599"/>
      <c r="O107" s="600"/>
      <c r="P107" s="600"/>
      <c r="Q107" s="600"/>
      <c r="R107" s="600"/>
      <c r="S107" s="600"/>
      <c r="T107" s="600"/>
      <c r="U107" s="600"/>
      <c r="V107" s="600"/>
      <c r="W107" s="600"/>
      <c r="X107" s="600"/>
      <c r="Y107" s="601"/>
      <c r="Z107" s="106"/>
      <c r="AA107" s="106"/>
      <c r="AB107" s="106"/>
      <c r="AC107" s="106"/>
      <c r="AD107" s="106"/>
      <c r="AE107" s="106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6"/>
      <c r="BD107" s="106"/>
      <c r="BE107" s="106"/>
      <c r="BF107" s="106"/>
      <c r="BG107" s="106"/>
      <c r="BH107" s="106"/>
      <c r="BI107" s="106"/>
      <c r="BJ107" s="106"/>
      <c r="BK107" s="106"/>
      <c r="BL107" s="106"/>
      <c r="BM107" s="106"/>
      <c r="BN107" s="106"/>
      <c r="BO107" s="106"/>
      <c r="BP107" s="106"/>
      <c r="BQ107" s="106"/>
      <c r="BR107" s="106"/>
      <c r="BS107" s="106"/>
      <c r="BT107" s="106"/>
      <c r="BU107" s="106"/>
      <c r="BV107" s="106"/>
      <c r="BW107" s="106"/>
      <c r="BX107" s="106"/>
      <c r="BY107" s="106"/>
      <c r="BZ107" s="106"/>
      <c r="CA107" s="106"/>
      <c r="CB107" s="106"/>
      <c r="CC107" s="106"/>
      <c r="CD107" s="106"/>
      <c r="CE107" s="106"/>
      <c r="CF107" s="106"/>
      <c r="CG107" s="106"/>
      <c r="CH107" s="106"/>
    </row>
    <row r="108" spans="1:86" ht="30" customHeight="1" x14ac:dyDescent="0.3">
      <c r="A108" s="599"/>
      <c r="B108" s="600"/>
      <c r="C108" s="600"/>
      <c r="D108" s="600"/>
      <c r="E108" s="600"/>
      <c r="F108" s="600"/>
      <c r="G108" s="600"/>
      <c r="H108" s="600"/>
      <c r="I108" s="600"/>
      <c r="J108" s="600"/>
      <c r="K108" s="600"/>
      <c r="L108" s="600"/>
      <c r="M108" s="601"/>
      <c r="N108" s="599"/>
      <c r="O108" s="600"/>
      <c r="P108" s="600"/>
      <c r="Q108" s="600"/>
      <c r="R108" s="600"/>
      <c r="S108" s="600"/>
      <c r="T108" s="600"/>
      <c r="U108" s="600"/>
      <c r="V108" s="600"/>
      <c r="W108" s="600"/>
      <c r="X108" s="600"/>
      <c r="Y108" s="601"/>
      <c r="Z108" s="106"/>
      <c r="AA108" s="106"/>
      <c r="AB108" s="106"/>
      <c r="AC108" s="106"/>
      <c r="AD108" s="106"/>
      <c r="AE108" s="106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06"/>
      <c r="BL108" s="106"/>
      <c r="BM108" s="106"/>
      <c r="BN108" s="106"/>
      <c r="BO108" s="106"/>
      <c r="BP108" s="106"/>
      <c r="BQ108" s="106"/>
      <c r="BR108" s="106"/>
      <c r="BS108" s="106"/>
      <c r="BT108" s="106"/>
      <c r="BU108" s="106"/>
      <c r="BV108" s="106"/>
      <c r="BW108" s="106"/>
      <c r="BX108" s="106"/>
      <c r="BY108" s="106"/>
      <c r="BZ108" s="106"/>
      <c r="CA108" s="106"/>
      <c r="CB108" s="106"/>
      <c r="CC108" s="106"/>
      <c r="CD108" s="106"/>
      <c r="CE108" s="106"/>
      <c r="CF108" s="106"/>
      <c r="CG108" s="106"/>
      <c r="CH108" s="106"/>
    </row>
    <row r="109" spans="1:86" ht="30" customHeight="1" thickBot="1" x14ac:dyDescent="0.35">
      <c r="A109" s="602"/>
      <c r="B109" s="603"/>
      <c r="C109" s="603"/>
      <c r="D109" s="603"/>
      <c r="E109" s="603"/>
      <c r="F109" s="603"/>
      <c r="G109" s="603"/>
      <c r="H109" s="603"/>
      <c r="I109" s="603"/>
      <c r="J109" s="603"/>
      <c r="K109" s="603"/>
      <c r="L109" s="603"/>
      <c r="M109" s="604"/>
      <c r="N109" s="602"/>
      <c r="O109" s="603"/>
      <c r="P109" s="603"/>
      <c r="Q109" s="603"/>
      <c r="R109" s="603"/>
      <c r="S109" s="603"/>
      <c r="T109" s="603"/>
      <c r="U109" s="603"/>
      <c r="V109" s="603"/>
      <c r="W109" s="603"/>
      <c r="X109" s="603"/>
      <c r="Y109" s="604"/>
      <c r="Z109" s="106"/>
      <c r="AA109" s="106"/>
      <c r="AB109" s="106"/>
      <c r="AC109" s="106"/>
      <c r="AD109" s="106"/>
      <c r="AE109" s="106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06"/>
      <c r="BL109" s="106"/>
      <c r="BM109" s="106"/>
      <c r="BN109" s="106"/>
      <c r="BO109" s="106"/>
      <c r="BP109" s="106"/>
      <c r="BQ109" s="106"/>
      <c r="BR109" s="106"/>
      <c r="BS109" s="106"/>
      <c r="BT109" s="106"/>
      <c r="BU109" s="106"/>
      <c r="BV109" s="106"/>
      <c r="BW109" s="106"/>
      <c r="BX109" s="106"/>
      <c r="BY109" s="106"/>
      <c r="BZ109" s="106"/>
      <c r="CA109" s="106"/>
      <c r="CB109" s="106"/>
      <c r="CC109" s="106"/>
      <c r="CD109" s="106"/>
      <c r="CE109" s="106"/>
      <c r="CF109" s="106"/>
      <c r="CG109" s="106"/>
      <c r="CH109" s="106"/>
    </row>
    <row r="110" spans="1:86" ht="30" customHeight="1" thickBot="1" x14ac:dyDescent="0.35">
      <c r="A110" s="580"/>
      <c r="B110" s="565">
        <v>13.1</v>
      </c>
      <c r="C110" s="566"/>
      <c r="D110" s="97"/>
      <c r="E110" s="76"/>
      <c r="F110" s="76"/>
      <c r="G110" s="76"/>
      <c r="H110" s="76"/>
      <c r="I110" s="76"/>
      <c r="J110" s="76"/>
      <c r="K110" s="76"/>
      <c r="L110" s="76"/>
      <c r="M110" s="97"/>
      <c r="N110" s="567" t="s">
        <v>42</v>
      </c>
      <c r="O110" s="568"/>
      <c r="P110" s="569" t="s">
        <v>43</v>
      </c>
      <c r="Q110" s="570"/>
      <c r="R110" s="571" t="s">
        <v>44</v>
      </c>
      <c r="S110" s="572"/>
      <c r="T110" s="572"/>
      <c r="U110" s="615"/>
      <c r="V110" s="571" t="s">
        <v>46</v>
      </c>
      <c r="W110" s="572"/>
      <c r="X110" s="572"/>
      <c r="Y110" s="616"/>
      <c r="Z110" s="106"/>
      <c r="AA110" s="106"/>
      <c r="AB110" s="106"/>
      <c r="AC110" s="106"/>
      <c r="AD110" s="106"/>
      <c r="AE110" s="106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6"/>
      <c r="AX110" s="106"/>
      <c r="AY110" s="106"/>
      <c r="AZ110" s="106"/>
      <c r="BA110" s="106"/>
      <c r="BB110" s="106"/>
      <c r="BC110" s="106"/>
      <c r="BD110" s="106"/>
      <c r="BE110" s="106"/>
      <c r="BF110" s="106"/>
      <c r="BG110" s="106"/>
      <c r="BH110" s="106"/>
      <c r="BI110" s="106"/>
      <c r="BJ110" s="106"/>
      <c r="BK110" s="106"/>
      <c r="BL110" s="106"/>
      <c r="BM110" s="106"/>
      <c r="BN110" s="106"/>
      <c r="BO110" s="106"/>
      <c r="BP110" s="106"/>
      <c r="BQ110" s="106"/>
      <c r="BR110" s="106"/>
      <c r="BS110" s="106"/>
      <c r="BT110" s="106"/>
      <c r="BU110" s="106"/>
      <c r="BV110" s="106"/>
      <c r="BW110" s="106"/>
      <c r="BX110" s="106"/>
      <c r="BY110" s="106"/>
      <c r="BZ110" s="106"/>
      <c r="CA110" s="106"/>
      <c r="CB110" s="106"/>
      <c r="CC110" s="106"/>
      <c r="CD110" s="106"/>
      <c r="CE110" s="106"/>
      <c r="CF110" s="106"/>
      <c r="CG110" s="106"/>
      <c r="CH110" s="106"/>
    </row>
    <row r="111" spans="1:86" ht="30" customHeight="1" x14ac:dyDescent="0.3">
      <c r="A111" s="578"/>
      <c r="B111" s="250" t="s">
        <v>207</v>
      </c>
      <c r="C111" s="177"/>
      <c r="D111" s="177"/>
      <c r="E111" s="177"/>
      <c r="F111" s="177"/>
      <c r="G111" s="177"/>
      <c r="H111" s="177"/>
      <c r="I111" s="177"/>
      <c r="J111" s="177"/>
      <c r="K111" s="177"/>
      <c r="L111" s="177"/>
      <c r="M111" s="178"/>
      <c r="N111" s="557">
        <f>'Расчетный лист'!T118</f>
        <v>0.9577413180181874</v>
      </c>
      <c r="O111" s="558"/>
      <c r="P111" s="561" t="s">
        <v>181</v>
      </c>
      <c r="Q111" s="562"/>
      <c r="R111" s="190"/>
      <c r="S111" s="528" t="s">
        <v>177</v>
      </c>
      <c r="T111" s="529"/>
      <c r="U111" s="196"/>
      <c r="V111" s="206"/>
      <c r="W111" s="207"/>
      <c r="X111" s="207"/>
      <c r="Y111" s="532"/>
      <c r="Z111" s="106"/>
      <c r="AA111" s="106"/>
      <c r="AB111" s="106"/>
      <c r="AC111" s="106"/>
      <c r="AD111" s="106"/>
      <c r="AE111" s="106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  <c r="AV111" s="106"/>
      <c r="AW111" s="106"/>
      <c r="AX111" s="106"/>
      <c r="AY111" s="106"/>
      <c r="AZ111" s="106"/>
      <c r="BA111" s="106"/>
      <c r="BB111" s="106"/>
      <c r="BC111" s="106"/>
      <c r="BD111" s="106"/>
      <c r="BE111" s="106"/>
      <c r="BF111" s="106"/>
      <c r="BG111" s="106"/>
      <c r="BH111" s="106"/>
      <c r="BI111" s="106"/>
      <c r="BJ111" s="106"/>
      <c r="BK111" s="106"/>
      <c r="BL111" s="106"/>
      <c r="BM111" s="106"/>
      <c r="BN111" s="106"/>
      <c r="BO111" s="106"/>
      <c r="BP111" s="106"/>
      <c r="BQ111" s="106"/>
      <c r="BR111" s="106"/>
      <c r="BS111" s="106"/>
      <c r="BT111" s="106"/>
      <c r="BU111" s="106"/>
      <c r="BV111" s="106"/>
      <c r="BW111" s="106"/>
      <c r="BX111" s="106"/>
      <c r="BY111" s="106"/>
      <c r="BZ111" s="106"/>
      <c r="CA111" s="106"/>
      <c r="CB111" s="106"/>
      <c r="CC111" s="106"/>
      <c r="CD111" s="106"/>
      <c r="CE111" s="106"/>
      <c r="CF111" s="106"/>
      <c r="CG111" s="106"/>
      <c r="CH111" s="106"/>
    </row>
    <row r="112" spans="1:86" ht="30" customHeight="1" thickBot="1" x14ac:dyDescent="0.35">
      <c r="A112" s="579"/>
      <c r="B112" s="179"/>
      <c r="C112" s="180"/>
      <c r="D112" s="180"/>
      <c r="E112" s="180"/>
      <c r="F112" s="180"/>
      <c r="G112" s="180"/>
      <c r="H112" s="180"/>
      <c r="I112" s="180"/>
      <c r="J112" s="180"/>
      <c r="K112" s="180"/>
      <c r="L112" s="180"/>
      <c r="M112" s="181"/>
      <c r="N112" s="559"/>
      <c r="O112" s="560"/>
      <c r="P112" s="563"/>
      <c r="Q112" s="564"/>
      <c r="R112" s="191"/>
      <c r="S112" s="530"/>
      <c r="T112" s="531"/>
      <c r="U112" s="197"/>
      <c r="V112" s="209"/>
      <c r="W112" s="210"/>
      <c r="X112" s="210"/>
      <c r="Y112" s="533"/>
      <c r="Z112" s="106"/>
      <c r="AA112" s="106"/>
      <c r="AB112" s="106"/>
      <c r="AC112" s="106"/>
      <c r="AD112" s="106"/>
      <c r="AE112" s="106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6"/>
      <c r="BE112" s="106"/>
      <c r="BF112" s="106"/>
      <c r="BG112" s="106"/>
      <c r="BH112" s="106"/>
      <c r="BI112" s="106"/>
      <c r="BJ112" s="106"/>
      <c r="BK112" s="106"/>
      <c r="BL112" s="106"/>
      <c r="BM112" s="106"/>
      <c r="BN112" s="106"/>
      <c r="BO112" s="106"/>
      <c r="BP112" s="106"/>
      <c r="BQ112" s="106"/>
      <c r="BR112" s="106"/>
      <c r="BS112" s="106"/>
      <c r="BT112" s="106"/>
      <c r="BU112" s="106"/>
      <c r="BV112" s="106"/>
      <c r="BW112" s="106"/>
      <c r="BX112" s="106"/>
      <c r="BY112" s="106"/>
      <c r="BZ112" s="106"/>
      <c r="CA112" s="106"/>
      <c r="CB112" s="106"/>
      <c r="CC112" s="106"/>
      <c r="CD112" s="106"/>
      <c r="CE112" s="106"/>
      <c r="CF112" s="106"/>
      <c r="CG112" s="106"/>
      <c r="CH112" s="106"/>
    </row>
    <row r="113" spans="1:86" ht="30" customHeight="1" thickBot="1" x14ac:dyDescent="0.35">
      <c r="A113" s="513"/>
      <c r="B113" s="514"/>
      <c r="C113" s="514"/>
      <c r="D113" s="514"/>
      <c r="E113" s="514"/>
      <c r="F113" s="514"/>
      <c r="G113" s="514"/>
      <c r="H113" s="514"/>
      <c r="I113" s="514"/>
      <c r="J113" s="514"/>
      <c r="K113" s="514"/>
      <c r="L113" s="514"/>
      <c r="M113" s="514"/>
      <c r="N113" s="514"/>
      <c r="O113" s="514"/>
      <c r="P113" s="514"/>
      <c r="Q113" s="514"/>
      <c r="R113" s="514"/>
      <c r="S113" s="514"/>
      <c r="T113" s="514"/>
      <c r="U113" s="514"/>
      <c r="V113" s="514"/>
      <c r="W113" s="514"/>
      <c r="X113" s="514"/>
      <c r="Y113" s="595"/>
      <c r="Z113" s="106"/>
      <c r="AA113" s="106"/>
      <c r="AB113" s="106"/>
      <c r="AC113" s="106"/>
      <c r="AD113" s="106"/>
      <c r="AE113" s="106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  <c r="AU113" s="106"/>
      <c r="AV113" s="106"/>
      <c r="AW113" s="106"/>
      <c r="AX113" s="106"/>
      <c r="AY113" s="106"/>
      <c r="AZ113" s="106"/>
      <c r="BA113" s="106"/>
      <c r="BB113" s="106"/>
      <c r="BC113" s="106"/>
      <c r="BD113" s="106"/>
      <c r="BE113" s="106"/>
      <c r="BF113" s="106"/>
      <c r="BG113" s="106"/>
      <c r="BH113" s="106"/>
      <c r="BI113" s="106"/>
      <c r="BJ113" s="106"/>
      <c r="BK113" s="106"/>
      <c r="BL113" s="106"/>
      <c r="BM113" s="106"/>
      <c r="BN113" s="106"/>
      <c r="BO113" s="106"/>
      <c r="BP113" s="106"/>
      <c r="BQ113" s="106"/>
      <c r="BR113" s="106"/>
      <c r="BS113" s="106"/>
      <c r="BT113" s="106"/>
      <c r="BU113" s="106"/>
      <c r="BV113" s="106"/>
      <c r="BW113" s="106"/>
      <c r="BX113" s="106"/>
      <c r="BY113" s="106"/>
      <c r="BZ113" s="106"/>
      <c r="CA113" s="106"/>
      <c r="CB113" s="106"/>
      <c r="CC113" s="106"/>
      <c r="CD113" s="106"/>
      <c r="CE113" s="106"/>
      <c r="CF113" s="106"/>
      <c r="CG113" s="106"/>
      <c r="CH113" s="106"/>
    </row>
    <row r="114" spans="1:86" ht="30" customHeight="1" thickBot="1" x14ac:dyDescent="0.35">
      <c r="A114" s="68"/>
      <c r="B114" s="492" t="s">
        <v>427</v>
      </c>
      <c r="C114" s="493"/>
      <c r="D114" s="493"/>
      <c r="E114" s="493"/>
      <c r="F114" s="493"/>
      <c r="G114" s="493"/>
      <c r="H114" s="493"/>
      <c r="I114" s="493"/>
      <c r="J114" s="493"/>
      <c r="K114" s="493"/>
      <c r="L114" s="493"/>
      <c r="M114" s="493"/>
      <c r="N114" s="493"/>
      <c r="O114" s="493"/>
      <c r="P114" s="493"/>
      <c r="Q114" s="494"/>
      <c r="R114" s="69"/>
      <c r="S114" s="492" t="s">
        <v>420</v>
      </c>
      <c r="T114" s="493"/>
      <c r="U114" s="494"/>
      <c r="V114" s="69"/>
      <c r="W114" s="492">
        <f>W95+1</f>
        <v>6</v>
      </c>
      <c r="X114" s="494"/>
      <c r="Y114" s="89"/>
      <c r="Z114" s="106"/>
      <c r="AA114" s="106"/>
      <c r="AB114" s="106"/>
      <c r="AC114" s="106"/>
      <c r="AD114" s="106"/>
      <c r="AE114" s="106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  <c r="AR114" s="106"/>
      <c r="AS114" s="106"/>
      <c r="AT114" s="106"/>
      <c r="AU114" s="106"/>
      <c r="AV114" s="106"/>
      <c r="AW114" s="106"/>
      <c r="AX114" s="106"/>
      <c r="AY114" s="106"/>
      <c r="AZ114" s="106"/>
      <c r="BA114" s="106"/>
      <c r="BB114" s="106"/>
      <c r="BC114" s="106"/>
      <c r="BD114" s="106"/>
      <c r="BE114" s="106"/>
      <c r="BF114" s="106"/>
      <c r="BG114" s="106"/>
      <c r="BH114" s="106"/>
      <c r="BI114" s="106"/>
      <c r="BJ114" s="106"/>
      <c r="BK114" s="106"/>
      <c r="BL114" s="106"/>
      <c r="BM114" s="106"/>
      <c r="BN114" s="106"/>
      <c r="BO114" s="106"/>
      <c r="BP114" s="106"/>
      <c r="BQ114" s="106"/>
      <c r="BR114" s="106"/>
      <c r="BS114" s="106"/>
      <c r="BT114" s="106"/>
      <c r="BU114" s="106"/>
      <c r="BV114" s="106"/>
      <c r="BW114" s="106"/>
      <c r="BX114" s="106"/>
      <c r="BY114" s="106"/>
      <c r="BZ114" s="106"/>
      <c r="CA114" s="106"/>
      <c r="CB114" s="106"/>
      <c r="CC114" s="106"/>
      <c r="CD114" s="106"/>
      <c r="CE114" s="106"/>
      <c r="CF114" s="106"/>
      <c r="CG114" s="106"/>
      <c r="CH114" s="106"/>
    </row>
    <row r="115" spans="1:86" ht="30" customHeight="1" thickBot="1" x14ac:dyDescent="0.35">
      <c r="A115" s="489" t="str">
        <f>$A$1</f>
        <v>Расчет однофазного конденсаторного асинхронного микродвигателя Pн 90 Вт,  2p = 6, n = 955 об/мин</v>
      </c>
      <c r="B115" s="490"/>
      <c r="C115" s="490"/>
      <c r="D115" s="490"/>
      <c r="E115" s="490"/>
      <c r="F115" s="490"/>
      <c r="G115" s="490"/>
      <c r="H115" s="490"/>
      <c r="I115" s="490"/>
      <c r="J115" s="490"/>
      <c r="K115" s="490"/>
      <c r="L115" s="490"/>
      <c r="M115" s="490"/>
      <c r="N115" s="490"/>
      <c r="O115" s="490"/>
      <c r="P115" s="490"/>
      <c r="Q115" s="490"/>
      <c r="R115" s="490"/>
      <c r="S115" s="490"/>
      <c r="T115" s="490"/>
      <c r="U115" s="490"/>
      <c r="V115" s="490"/>
      <c r="W115" s="490"/>
      <c r="X115" s="490"/>
      <c r="Y115" s="491"/>
      <c r="Z115" s="106"/>
      <c r="AA115" s="106"/>
      <c r="AB115" s="106"/>
      <c r="AC115" s="106"/>
      <c r="AD115" s="106"/>
      <c r="AE115" s="106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  <c r="AU115" s="106"/>
      <c r="AV115" s="106"/>
      <c r="AW115" s="106"/>
      <c r="AX115" s="106"/>
      <c r="AY115" s="106"/>
      <c r="AZ115" s="106"/>
      <c r="BA115" s="106"/>
      <c r="BB115" s="106"/>
      <c r="BC115" s="106"/>
      <c r="BD115" s="106"/>
      <c r="BE115" s="106"/>
      <c r="BF115" s="106"/>
      <c r="BG115" s="106"/>
      <c r="BH115" s="106"/>
      <c r="BI115" s="106"/>
      <c r="BJ115" s="106"/>
      <c r="BK115" s="106"/>
      <c r="BL115" s="106"/>
      <c r="BM115" s="106"/>
      <c r="BN115" s="106"/>
      <c r="BO115" s="106"/>
      <c r="BP115" s="106"/>
      <c r="BQ115" s="106"/>
      <c r="BR115" s="106"/>
      <c r="BS115" s="106"/>
      <c r="BT115" s="106"/>
      <c r="BU115" s="106"/>
      <c r="BV115" s="106"/>
      <c r="BW115" s="106"/>
      <c r="BX115" s="106"/>
      <c r="BY115" s="106"/>
      <c r="BZ115" s="106"/>
      <c r="CA115" s="106"/>
      <c r="CB115" s="106"/>
      <c r="CC115" s="106"/>
      <c r="CD115" s="106"/>
      <c r="CE115" s="106"/>
      <c r="CF115" s="106"/>
      <c r="CG115" s="106"/>
      <c r="CH115" s="106"/>
    </row>
    <row r="116" spans="1:86" ht="30" customHeight="1" thickBot="1" x14ac:dyDescent="0.35">
      <c r="A116" s="577"/>
      <c r="B116" s="565">
        <v>14</v>
      </c>
      <c r="C116" s="566"/>
      <c r="D116" s="97"/>
      <c r="E116" s="76"/>
      <c r="F116" s="76"/>
      <c r="G116" s="76"/>
      <c r="H116" s="76"/>
      <c r="I116" s="76"/>
      <c r="J116" s="76"/>
      <c r="K116" s="76"/>
      <c r="L116" s="76"/>
      <c r="M116" s="97"/>
      <c r="N116" s="567" t="s">
        <v>42</v>
      </c>
      <c r="O116" s="568"/>
      <c r="P116" s="569" t="s">
        <v>43</v>
      </c>
      <c r="Q116" s="570"/>
      <c r="R116" s="571" t="s">
        <v>44</v>
      </c>
      <c r="S116" s="572"/>
      <c r="T116" s="572"/>
      <c r="U116" s="615"/>
      <c r="V116" s="571" t="s">
        <v>46</v>
      </c>
      <c r="W116" s="572"/>
      <c r="X116" s="572"/>
      <c r="Y116" s="616"/>
      <c r="Z116" s="106"/>
      <c r="AA116" s="106"/>
      <c r="AB116" s="106"/>
      <c r="AC116" s="106"/>
      <c r="AD116" s="106"/>
      <c r="AE116" s="106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6"/>
      <c r="AX116" s="106"/>
      <c r="AY116" s="106"/>
      <c r="AZ116" s="106"/>
      <c r="BA116" s="106"/>
      <c r="BB116" s="106"/>
      <c r="BC116" s="106"/>
      <c r="BD116" s="106"/>
      <c r="BE116" s="106"/>
      <c r="BF116" s="106"/>
      <c r="BG116" s="106"/>
      <c r="BH116" s="106"/>
      <c r="BI116" s="106"/>
      <c r="BJ116" s="106"/>
      <c r="BK116" s="106"/>
      <c r="BL116" s="106"/>
      <c r="BM116" s="106"/>
      <c r="BN116" s="106"/>
      <c r="BO116" s="106"/>
      <c r="BP116" s="106"/>
      <c r="BQ116" s="106"/>
      <c r="BR116" s="106"/>
      <c r="BS116" s="106"/>
      <c r="BT116" s="106"/>
      <c r="BU116" s="106"/>
      <c r="BV116" s="106"/>
      <c r="BW116" s="106"/>
      <c r="BX116" s="106"/>
      <c r="BY116" s="106"/>
      <c r="BZ116" s="106"/>
      <c r="CA116" s="106"/>
      <c r="CB116" s="106"/>
      <c r="CC116" s="106"/>
      <c r="CD116" s="106"/>
      <c r="CE116" s="106"/>
      <c r="CF116" s="106"/>
      <c r="CG116" s="106"/>
      <c r="CH116" s="106"/>
    </row>
    <row r="117" spans="1:86" ht="30" customHeight="1" x14ac:dyDescent="0.3">
      <c r="A117" s="578"/>
      <c r="B117" s="378"/>
      <c r="C117" s="379"/>
      <c r="D117" s="379"/>
      <c r="E117" s="379"/>
      <c r="F117" s="379"/>
      <c r="G117" s="379"/>
      <c r="H117" s="379"/>
      <c r="I117" s="379"/>
      <c r="J117" s="379"/>
      <c r="K117" s="379"/>
      <c r="L117" s="379"/>
      <c r="M117" s="380"/>
      <c r="N117" s="557">
        <f>'Расчетный лист'!T122</f>
        <v>0.79688894555654721</v>
      </c>
      <c r="O117" s="558"/>
      <c r="P117" s="561" t="s">
        <v>181</v>
      </c>
      <c r="Q117" s="562"/>
      <c r="R117" s="190"/>
      <c r="S117" s="528" t="s">
        <v>448</v>
      </c>
      <c r="T117" s="529"/>
      <c r="U117" s="196"/>
      <c r="V117" s="282"/>
      <c r="W117" s="283"/>
      <c r="X117" s="283"/>
      <c r="Y117" s="642"/>
      <c r="Z117" s="106"/>
      <c r="AA117" s="106"/>
      <c r="AB117" s="106"/>
      <c r="AC117" s="106"/>
      <c r="AD117" s="106"/>
      <c r="AE117" s="106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6"/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</row>
    <row r="118" spans="1:86" ht="30" customHeight="1" thickBot="1" x14ac:dyDescent="0.35">
      <c r="A118" s="579"/>
      <c r="B118" s="225"/>
      <c r="C118" s="226"/>
      <c r="D118" s="226"/>
      <c r="E118" s="226"/>
      <c r="F118" s="226"/>
      <c r="G118" s="226"/>
      <c r="H118" s="226"/>
      <c r="I118" s="226"/>
      <c r="J118" s="226"/>
      <c r="K118" s="226"/>
      <c r="L118" s="226"/>
      <c r="M118" s="219"/>
      <c r="N118" s="559"/>
      <c r="O118" s="560"/>
      <c r="P118" s="563"/>
      <c r="Q118" s="564"/>
      <c r="R118" s="191"/>
      <c r="S118" s="530"/>
      <c r="T118" s="531"/>
      <c r="U118" s="197"/>
      <c r="V118" s="209"/>
      <c r="W118" s="210"/>
      <c r="X118" s="210"/>
      <c r="Y118" s="533"/>
      <c r="Z118" s="106"/>
      <c r="AA118" s="106"/>
      <c r="AB118" s="106"/>
      <c r="AC118" s="106"/>
      <c r="AD118" s="106"/>
      <c r="AE118" s="106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  <c r="AR118" s="106"/>
      <c r="AS118" s="106"/>
      <c r="AT118" s="106"/>
      <c r="AU118" s="106"/>
      <c r="AV118" s="106"/>
      <c r="AW118" s="106"/>
      <c r="AX118" s="106"/>
      <c r="AY118" s="106"/>
      <c r="AZ118" s="106"/>
      <c r="BA118" s="106"/>
      <c r="BB118" s="106"/>
      <c r="BC118" s="106"/>
      <c r="BD118" s="106"/>
      <c r="BE118" s="106"/>
      <c r="BF118" s="106"/>
      <c r="BG118" s="106"/>
      <c r="BH118" s="106"/>
      <c r="BI118" s="106"/>
      <c r="BJ118" s="106"/>
      <c r="BK118" s="106"/>
      <c r="BL118" s="106"/>
      <c r="BM118" s="106"/>
      <c r="BN118" s="106"/>
      <c r="BO118" s="106"/>
      <c r="BP118" s="106"/>
      <c r="BQ118" s="106"/>
      <c r="BR118" s="106"/>
      <c r="BS118" s="106"/>
      <c r="BT118" s="106"/>
      <c r="BU118" s="106"/>
      <c r="BV118" s="106"/>
      <c r="BW118" s="106"/>
      <c r="BX118" s="106"/>
      <c r="BY118" s="106"/>
      <c r="BZ118" s="106"/>
      <c r="CA118" s="106"/>
      <c r="CB118" s="106"/>
      <c r="CC118" s="106"/>
      <c r="CD118" s="106"/>
      <c r="CE118" s="106"/>
      <c r="CF118" s="106"/>
      <c r="CG118" s="106"/>
      <c r="CH118" s="106"/>
    </row>
    <row r="119" spans="1:86" ht="30" customHeight="1" thickBot="1" x14ac:dyDescent="0.35">
      <c r="A119" s="746" t="s">
        <v>148</v>
      </c>
      <c r="B119" s="82" t="s">
        <v>428</v>
      </c>
      <c r="C119" s="565">
        <v>15</v>
      </c>
      <c r="D119" s="566"/>
      <c r="E119" s="77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9"/>
      <c r="R119" s="567" t="s">
        <v>42</v>
      </c>
      <c r="S119" s="568"/>
      <c r="T119" s="569" t="s">
        <v>43</v>
      </c>
      <c r="U119" s="570"/>
      <c r="V119" s="571" t="s">
        <v>44</v>
      </c>
      <c r="W119" s="572"/>
      <c r="X119" s="572"/>
      <c r="Y119" s="573"/>
      <c r="Z119" s="106"/>
      <c r="AA119" s="106"/>
      <c r="AB119" s="106"/>
      <c r="AC119" s="106"/>
      <c r="AD119" s="106"/>
      <c r="AE119" s="106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  <c r="AR119" s="106"/>
      <c r="AS119" s="106"/>
      <c r="AT119" s="106"/>
      <c r="AU119" s="106"/>
      <c r="AV119" s="106"/>
      <c r="AW119" s="106"/>
      <c r="AX119" s="106"/>
      <c r="AY119" s="106"/>
      <c r="AZ119" s="106"/>
      <c r="BA119" s="106"/>
      <c r="BB119" s="106"/>
      <c r="BC119" s="106"/>
      <c r="BD119" s="106"/>
      <c r="BE119" s="106"/>
      <c r="BF119" s="106"/>
      <c r="BG119" s="106"/>
      <c r="BH119" s="106"/>
      <c r="BI119" s="106"/>
      <c r="BJ119" s="106"/>
      <c r="BK119" s="106"/>
      <c r="BL119" s="106"/>
      <c r="BM119" s="106"/>
      <c r="BN119" s="106"/>
      <c r="BO119" s="106"/>
      <c r="BP119" s="106"/>
      <c r="BQ119" s="106"/>
      <c r="BR119" s="106"/>
      <c r="BS119" s="106"/>
      <c r="BT119" s="106"/>
      <c r="BU119" s="106"/>
      <c r="BV119" s="106"/>
      <c r="BW119" s="106"/>
      <c r="BX119" s="106"/>
      <c r="BY119" s="106"/>
      <c r="BZ119" s="106"/>
      <c r="CA119" s="106"/>
      <c r="CB119" s="106"/>
      <c r="CC119" s="106"/>
      <c r="CD119" s="106"/>
      <c r="CE119" s="106"/>
      <c r="CF119" s="106"/>
      <c r="CG119" s="106"/>
      <c r="CH119" s="106"/>
    </row>
    <row r="120" spans="1:86" ht="30" customHeight="1" x14ac:dyDescent="0.3">
      <c r="A120" s="747"/>
      <c r="B120" s="164"/>
      <c r="C120" s="378" t="s">
        <v>452</v>
      </c>
      <c r="D120" s="379"/>
      <c r="E120" s="379"/>
      <c r="F120" s="379"/>
      <c r="G120" s="379"/>
      <c r="H120" s="379"/>
      <c r="I120" s="379"/>
      <c r="J120" s="379"/>
      <c r="K120" s="379"/>
      <c r="L120" s="379"/>
      <c r="M120" s="379"/>
      <c r="N120" s="379"/>
      <c r="O120" s="379"/>
      <c r="P120" s="379"/>
      <c r="Q120" s="380"/>
      <c r="R120" s="749">
        <f>'Расчетный лист'!U126</f>
        <v>9.6000000000000002E-2</v>
      </c>
      <c r="S120" s="750"/>
      <c r="T120" s="561" t="s">
        <v>195</v>
      </c>
      <c r="U120" s="562"/>
      <c r="V120" s="190"/>
      <c r="W120" s="528" t="s">
        <v>482</v>
      </c>
      <c r="X120" s="529"/>
      <c r="Y120" s="643"/>
      <c r="Z120" s="106"/>
      <c r="AA120" s="106"/>
      <c r="AB120" s="106"/>
      <c r="AC120" s="106"/>
      <c r="AD120" s="106"/>
      <c r="AE120" s="106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  <c r="AR120" s="106"/>
      <c r="AS120" s="106"/>
      <c r="AT120" s="106"/>
      <c r="AU120" s="106"/>
      <c r="AV120" s="106"/>
      <c r="AW120" s="106"/>
      <c r="AX120" s="106"/>
      <c r="AY120" s="106"/>
      <c r="AZ120" s="106"/>
      <c r="BA120" s="106"/>
      <c r="BB120" s="106"/>
      <c r="BC120" s="106"/>
      <c r="BD120" s="106"/>
      <c r="BE120" s="106"/>
      <c r="BF120" s="106"/>
      <c r="BG120" s="106"/>
      <c r="BH120" s="106"/>
      <c r="BI120" s="106"/>
      <c r="BJ120" s="106"/>
      <c r="BK120" s="106"/>
      <c r="BL120" s="106"/>
      <c r="BM120" s="106"/>
      <c r="BN120" s="106"/>
      <c r="BO120" s="106"/>
      <c r="BP120" s="106"/>
      <c r="BQ120" s="106"/>
      <c r="BR120" s="106"/>
      <c r="BS120" s="106"/>
      <c r="BT120" s="106"/>
      <c r="BU120" s="106"/>
      <c r="BV120" s="106"/>
      <c r="BW120" s="106"/>
      <c r="BX120" s="106"/>
      <c r="BY120" s="106"/>
      <c r="BZ120" s="106"/>
      <c r="CA120" s="106"/>
      <c r="CB120" s="106"/>
      <c r="CC120" s="106"/>
      <c r="CD120" s="106"/>
      <c r="CE120" s="106"/>
      <c r="CF120" s="106"/>
      <c r="CG120" s="106"/>
      <c r="CH120" s="106"/>
    </row>
    <row r="121" spans="1:86" ht="30" customHeight="1" thickBot="1" x14ac:dyDescent="0.35">
      <c r="A121" s="748"/>
      <c r="B121" s="166"/>
      <c r="C121" s="225"/>
      <c r="D121" s="226"/>
      <c r="E121" s="226"/>
      <c r="F121" s="226"/>
      <c r="G121" s="226"/>
      <c r="H121" s="226"/>
      <c r="I121" s="226"/>
      <c r="J121" s="226"/>
      <c r="K121" s="226"/>
      <c r="L121" s="226"/>
      <c r="M121" s="226"/>
      <c r="N121" s="226"/>
      <c r="O121" s="226"/>
      <c r="P121" s="226"/>
      <c r="Q121" s="219"/>
      <c r="R121" s="751"/>
      <c r="S121" s="752"/>
      <c r="T121" s="563"/>
      <c r="U121" s="564"/>
      <c r="V121" s="191"/>
      <c r="W121" s="530"/>
      <c r="X121" s="531"/>
      <c r="Y121" s="644"/>
      <c r="Z121" s="106"/>
      <c r="AA121" s="106"/>
      <c r="AB121" s="106"/>
      <c r="AC121" s="106"/>
      <c r="AD121" s="106"/>
      <c r="AE121" s="106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  <c r="AU121" s="106"/>
      <c r="AV121" s="106"/>
      <c r="AW121" s="106"/>
      <c r="AX121" s="106"/>
      <c r="AY121" s="106"/>
      <c r="AZ121" s="106"/>
      <c r="BA121" s="106"/>
      <c r="BB121" s="106"/>
      <c r="BC121" s="106"/>
      <c r="BD121" s="106"/>
      <c r="BE121" s="106"/>
      <c r="BF121" s="106"/>
      <c r="BG121" s="106"/>
      <c r="BH121" s="106"/>
      <c r="BI121" s="106"/>
      <c r="BJ121" s="106"/>
      <c r="BK121" s="106"/>
      <c r="BL121" s="106"/>
      <c r="BM121" s="106"/>
      <c r="BN121" s="106"/>
      <c r="BO121" s="106"/>
      <c r="BP121" s="106"/>
      <c r="BQ121" s="106"/>
      <c r="BR121" s="106"/>
      <c r="BS121" s="106"/>
      <c r="BT121" s="106"/>
      <c r="BU121" s="106"/>
      <c r="BV121" s="106"/>
      <c r="BW121" s="106"/>
      <c r="BX121" s="106"/>
      <c r="BY121" s="106"/>
      <c r="BZ121" s="106"/>
      <c r="CA121" s="106"/>
      <c r="CB121" s="106"/>
      <c r="CC121" s="106"/>
      <c r="CD121" s="106"/>
      <c r="CE121" s="106"/>
      <c r="CF121" s="106"/>
      <c r="CG121" s="106"/>
      <c r="CH121" s="106"/>
    </row>
    <row r="122" spans="1:86" ht="30" customHeight="1" thickBot="1" x14ac:dyDescent="0.35">
      <c r="A122" s="96" t="s">
        <v>428</v>
      </c>
      <c r="B122" s="565">
        <v>16</v>
      </c>
      <c r="C122" s="566"/>
      <c r="D122" s="97"/>
      <c r="E122" s="76"/>
      <c r="F122" s="76"/>
      <c r="G122" s="76"/>
      <c r="H122" s="76"/>
      <c r="I122" s="76"/>
      <c r="J122" s="76"/>
      <c r="K122" s="76"/>
      <c r="L122" s="76"/>
      <c r="M122" s="97"/>
      <c r="N122" s="567" t="s">
        <v>42</v>
      </c>
      <c r="O122" s="568"/>
      <c r="P122" s="569" t="s">
        <v>43</v>
      </c>
      <c r="Q122" s="570"/>
      <c r="R122" s="516" t="s">
        <v>44</v>
      </c>
      <c r="S122" s="517"/>
      <c r="T122" s="517"/>
      <c r="U122" s="517"/>
      <c r="V122" s="516" t="s">
        <v>46</v>
      </c>
      <c r="W122" s="517"/>
      <c r="X122" s="517"/>
      <c r="Y122" s="517"/>
      <c r="Z122" s="106"/>
      <c r="AA122" s="106"/>
      <c r="AB122" s="106"/>
      <c r="AC122" s="106"/>
      <c r="AD122" s="106"/>
      <c r="AE122" s="106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  <c r="AR122" s="106"/>
      <c r="AS122" s="106"/>
      <c r="AT122" s="106"/>
      <c r="AU122" s="106"/>
      <c r="AV122" s="106"/>
      <c r="AW122" s="106"/>
      <c r="AX122" s="106"/>
      <c r="AY122" s="106"/>
      <c r="AZ122" s="106"/>
      <c r="BA122" s="106"/>
      <c r="BB122" s="106"/>
      <c r="BC122" s="106"/>
      <c r="BD122" s="106"/>
      <c r="BE122" s="106"/>
      <c r="BF122" s="106"/>
      <c r="BG122" s="106"/>
      <c r="BH122" s="106"/>
      <c r="BI122" s="106"/>
      <c r="BJ122" s="106"/>
      <c r="BK122" s="106"/>
      <c r="BL122" s="106"/>
      <c r="BM122" s="106"/>
      <c r="BN122" s="106"/>
      <c r="BO122" s="106"/>
      <c r="BP122" s="106"/>
      <c r="BQ122" s="106"/>
      <c r="BR122" s="106"/>
      <c r="BS122" s="106"/>
      <c r="BT122" s="106"/>
      <c r="BU122" s="106"/>
      <c r="BV122" s="106"/>
      <c r="BW122" s="106"/>
      <c r="BX122" s="106"/>
      <c r="BY122" s="106"/>
      <c r="BZ122" s="106"/>
      <c r="CA122" s="106"/>
      <c r="CB122" s="106"/>
      <c r="CC122" s="106"/>
      <c r="CD122" s="106"/>
      <c r="CE122" s="106"/>
      <c r="CF122" s="106"/>
      <c r="CG122" s="106"/>
      <c r="CH122" s="106"/>
    </row>
    <row r="123" spans="1:86" ht="30" customHeight="1" x14ac:dyDescent="0.3">
      <c r="A123" s="577"/>
      <c r="B123" s="554" t="s">
        <v>453</v>
      </c>
      <c r="C123" s="555"/>
      <c r="D123" s="555"/>
      <c r="E123" s="555"/>
      <c r="F123" s="555"/>
      <c r="G123" s="555"/>
      <c r="H123" s="555"/>
      <c r="I123" s="555"/>
      <c r="J123" s="555"/>
      <c r="K123" s="555"/>
      <c r="L123" s="555"/>
      <c r="M123" s="556"/>
      <c r="N123" s="749">
        <f>'Расчетный лист'!AZ57</f>
        <v>1.9200000000000002E-2</v>
      </c>
      <c r="O123" s="750"/>
      <c r="P123" s="561" t="s">
        <v>195</v>
      </c>
      <c r="Q123" s="562"/>
      <c r="R123" s="190"/>
      <c r="S123" s="528" t="s">
        <v>447</v>
      </c>
      <c r="T123" s="529"/>
      <c r="U123" s="196"/>
      <c r="V123" s="282"/>
      <c r="W123" s="283"/>
      <c r="X123" s="283"/>
      <c r="Y123" s="642"/>
      <c r="Z123" s="106"/>
      <c r="AA123" s="106"/>
      <c r="AB123" s="106"/>
      <c r="AC123" s="106"/>
      <c r="AD123" s="106"/>
      <c r="AE123" s="106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</row>
    <row r="124" spans="1:86" ht="30" customHeight="1" thickBot="1" x14ac:dyDescent="0.35">
      <c r="A124" s="579"/>
      <c r="B124" s="550"/>
      <c r="C124" s="551"/>
      <c r="D124" s="551"/>
      <c r="E124" s="551"/>
      <c r="F124" s="551"/>
      <c r="G124" s="551"/>
      <c r="H124" s="551"/>
      <c r="I124" s="551"/>
      <c r="J124" s="551"/>
      <c r="K124" s="551"/>
      <c r="L124" s="551"/>
      <c r="M124" s="552"/>
      <c r="N124" s="751"/>
      <c r="O124" s="752"/>
      <c r="P124" s="563"/>
      <c r="Q124" s="564"/>
      <c r="R124" s="191"/>
      <c r="S124" s="530"/>
      <c r="T124" s="531"/>
      <c r="U124" s="197"/>
      <c r="V124" s="209"/>
      <c r="W124" s="210"/>
      <c r="X124" s="210"/>
      <c r="Y124" s="533"/>
      <c r="Z124" s="106"/>
      <c r="AA124" s="106"/>
      <c r="AB124" s="106"/>
      <c r="AC124" s="106"/>
      <c r="AD124" s="106"/>
      <c r="AE124" s="106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6"/>
      <c r="BA124" s="106"/>
      <c r="BB124" s="106"/>
      <c r="BC124" s="106"/>
      <c r="BD124" s="106"/>
      <c r="BE124" s="106"/>
      <c r="BF124" s="106"/>
      <c r="BG124" s="106"/>
      <c r="BH124" s="106"/>
      <c r="BI124" s="106"/>
      <c r="BJ124" s="106"/>
      <c r="BK124" s="106"/>
      <c r="BL124" s="106"/>
      <c r="BM124" s="106"/>
      <c r="BN124" s="106"/>
      <c r="BO124" s="106"/>
      <c r="BP124" s="106"/>
      <c r="BQ124" s="106"/>
      <c r="BR124" s="106"/>
      <c r="BS124" s="106"/>
      <c r="BT124" s="106"/>
      <c r="BU124" s="106"/>
      <c r="BV124" s="106"/>
      <c r="BW124" s="106"/>
      <c r="BX124" s="106"/>
      <c r="BY124" s="106"/>
      <c r="BZ124" s="106"/>
      <c r="CA124" s="106"/>
      <c r="CB124" s="106"/>
      <c r="CC124" s="106"/>
      <c r="CD124" s="106"/>
      <c r="CE124" s="106"/>
      <c r="CF124" s="106"/>
      <c r="CG124" s="106"/>
      <c r="CH124" s="106"/>
    </row>
    <row r="125" spans="1:86" ht="30" customHeight="1" thickBot="1" x14ac:dyDescent="0.35">
      <c r="A125" s="96" t="s">
        <v>428</v>
      </c>
      <c r="B125" s="565">
        <v>17</v>
      </c>
      <c r="C125" s="566"/>
      <c r="D125" s="97"/>
      <c r="E125" s="15"/>
      <c r="F125" s="15"/>
      <c r="G125" s="15"/>
      <c r="H125" s="15"/>
      <c r="I125" s="15"/>
      <c r="J125" s="15"/>
      <c r="K125" s="15"/>
      <c r="L125" s="15"/>
      <c r="M125" s="97"/>
      <c r="N125" s="567" t="s">
        <v>42</v>
      </c>
      <c r="O125" s="568"/>
      <c r="P125" s="569" t="s">
        <v>43</v>
      </c>
      <c r="Q125" s="570"/>
      <c r="R125" s="516" t="s">
        <v>44</v>
      </c>
      <c r="S125" s="517"/>
      <c r="T125" s="517"/>
      <c r="U125" s="517"/>
      <c r="V125" s="516" t="s">
        <v>46</v>
      </c>
      <c r="W125" s="517"/>
      <c r="X125" s="517"/>
      <c r="Y125" s="517"/>
      <c r="Z125" s="106"/>
      <c r="AA125" s="106"/>
      <c r="AB125" s="106"/>
      <c r="AC125" s="106"/>
      <c r="AD125" s="106"/>
      <c r="AE125" s="106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106"/>
      <c r="BB125" s="106"/>
      <c r="BC125" s="106"/>
      <c r="BD125" s="106"/>
      <c r="BE125" s="106"/>
      <c r="BF125" s="106"/>
      <c r="BG125" s="106"/>
      <c r="BH125" s="106"/>
      <c r="BI125" s="106"/>
      <c r="BJ125" s="106"/>
      <c r="BK125" s="106"/>
      <c r="BL125" s="106"/>
      <c r="BM125" s="106"/>
      <c r="BN125" s="106"/>
      <c r="BO125" s="106"/>
      <c r="BP125" s="106"/>
      <c r="BQ125" s="106"/>
      <c r="BR125" s="106"/>
      <c r="BS125" s="106"/>
      <c r="BT125" s="106"/>
      <c r="BU125" s="106"/>
      <c r="BV125" s="106"/>
      <c r="BW125" s="106"/>
      <c r="BX125" s="106"/>
      <c r="BY125" s="106"/>
      <c r="BZ125" s="106"/>
      <c r="CA125" s="106"/>
      <c r="CB125" s="106"/>
      <c r="CC125" s="106"/>
      <c r="CD125" s="106"/>
      <c r="CE125" s="106"/>
      <c r="CF125" s="106"/>
      <c r="CG125" s="106"/>
      <c r="CH125" s="106"/>
    </row>
    <row r="126" spans="1:86" ht="30" customHeight="1" x14ac:dyDescent="0.3">
      <c r="A126" s="577"/>
      <c r="B126" s="534" t="s">
        <v>221</v>
      </c>
      <c r="C126" s="535"/>
      <c r="D126" s="535"/>
      <c r="E126" s="535"/>
      <c r="F126" s="535"/>
      <c r="G126" s="535"/>
      <c r="H126" s="535"/>
      <c r="I126" s="535"/>
      <c r="J126" s="535"/>
      <c r="K126" s="535"/>
      <c r="L126" s="535"/>
      <c r="M126" s="536"/>
      <c r="N126" s="541">
        <f>'Расчетный лист'!AZ61</f>
        <v>3.0126126126126116</v>
      </c>
      <c r="O126" s="542"/>
      <c r="P126" s="561" t="s">
        <v>195</v>
      </c>
      <c r="Q126" s="562"/>
      <c r="R126" s="190"/>
      <c r="S126" s="528" t="s">
        <v>455</v>
      </c>
      <c r="T126" s="529"/>
      <c r="U126" s="196"/>
      <c r="V126" s="153"/>
      <c r="W126" s="153"/>
      <c r="X126" s="153"/>
      <c r="Y126" s="593"/>
      <c r="Z126" s="106"/>
      <c r="AA126" s="106"/>
      <c r="AB126" s="106"/>
      <c r="AC126" s="106"/>
      <c r="AD126" s="106"/>
      <c r="AE126" s="106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  <c r="AU126" s="106"/>
      <c r="AV126" s="106"/>
      <c r="AW126" s="106"/>
      <c r="AX126" s="106"/>
      <c r="AY126" s="106"/>
      <c r="AZ126" s="106"/>
      <c r="BA126" s="106"/>
      <c r="BB126" s="106"/>
      <c r="BC126" s="106"/>
      <c r="BD126" s="106"/>
      <c r="BE126" s="106"/>
      <c r="BF126" s="106"/>
      <c r="BG126" s="106"/>
      <c r="BH126" s="106"/>
      <c r="BI126" s="106"/>
      <c r="BJ126" s="106"/>
      <c r="BK126" s="106"/>
      <c r="BL126" s="106"/>
      <c r="BM126" s="106"/>
      <c r="BN126" s="106"/>
      <c r="BO126" s="106"/>
      <c r="BP126" s="106"/>
      <c r="BQ126" s="106"/>
      <c r="BR126" s="106"/>
      <c r="BS126" s="106"/>
      <c r="BT126" s="106"/>
      <c r="BU126" s="106"/>
      <c r="BV126" s="106"/>
      <c r="BW126" s="106"/>
      <c r="BX126" s="106"/>
      <c r="BY126" s="106"/>
      <c r="BZ126" s="106"/>
      <c r="CA126" s="106"/>
      <c r="CB126" s="106"/>
      <c r="CC126" s="106"/>
      <c r="CD126" s="106"/>
      <c r="CE126" s="106"/>
      <c r="CF126" s="106"/>
      <c r="CG126" s="106"/>
      <c r="CH126" s="106"/>
    </row>
    <row r="127" spans="1:86" ht="30" customHeight="1" thickBot="1" x14ac:dyDescent="0.35">
      <c r="A127" s="579"/>
      <c r="B127" s="537"/>
      <c r="C127" s="538"/>
      <c r="D127" s="538"/>
      <c r="E127" s="538"/>
      <c r="F127" s="538"/>
      <c r="G127" s="538"/>
      <c r="H127" s="538"/>
      <c r="I127" s="538"/>
      <c r="J127" s="538"/>
      <c r="K127" s="538"/>
      <c r="L127" s="538"/>
      <c r="M127" s="539"/>
      <c r="N127" s="543"/>
      <c r="O127" s="544"/>
      <c r="P127" s="563"/>
      <c r="Q127" s="564"/>
      <c r="R127" s="191"/>
      <c r="S127" s="530"/>
      <c r="T127" s="531"/>
      <c r="U127" s="197"/>
      <c r="V127" s="154"/>
      <c r="W127" s="154"/>
      <c r="X127" s="154"/>
      <c r="Y127" s="594"/>
      <c r="Z127" s="106"/>
      <c r="AA127" s="106"/>
      <c r="AB127" s="106"/>
      <c r="AC127" s="106"/>
      <c r="AD127" s="106"/>
      <c r="AE127" s="106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6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6"/>
      <c r="CE127" s="106"/>
      <c r="CF127" s="106"/>
      <c r="CG127" s="106"/>
      <c r="CH127" s="106"/>
    </row>
    <row r="128" spans="1:86" ht="30" customHeight="1" thickBot="1" x14ac:dyDescent="0.35">
      <c r="A128" s="96" t="s">
        <v>428</v>
      </c>
      <c r="B128" s="565">
        <v>18</v>
      </c>
      <c r="C128" s="566"/>
      <c r="D128" s="97"/>
      <c r="E128" s="15"/>
      <c r="F128" s="15"/>
      <c r="G128" s="15"/>
      <c r="H128" s="15"/>
      <c r="I128" s="15"/>
      <c r="J128" s="15"/>
      <c r="K128" s="15"/>
      <c r="L128" s="97"/>
      <c r="M128" s="567" t="s">
        <v>42</v>
      </c>
      <c r="N128" s="568"/>
      <c r="O128" s="569" t="s">
        <v>43</v>
      </c>
      <c r="P128" s="570"/>
      <c r="Q128" s="571" t="s">
        <v>44</v>
      </c>
      <c r="R128" s="572"/>
      <c r="S128" s="572"/>
      <c r="T128" s="615"/>
      <c r="U128" s="516" t="s">
        <v>46</v>
      </c>
      <c r="V128" s="517"/>
      <c r="W128" s="517"/>
      <c r="X128" s="517"/>
      <c r="Y128" s="517"/>
      <c r="Z128" s="106"/>
      <c r="AA128" s="106"/>
      <c r="AB128" s="106"/>
      <c r="AC128" s="106"/>
      <c r="AD128" s="106"/>
      <c r="AE128" s="106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  <c r="AR128" s="106"/>
      <c r="AS128" s="106"/>
      <c r="AT128" s="106"/>
      <c r="AU128" s="106"/>
      <c r="AV128" s="106"/>
      <c r="AW128" s="106"/>
      <c r="AX128" s="106"/>
      <c r="AY128" s="106"/>
      <c r="AZ128" s="106"/>
      <c r="BA128" s="106"/>
      <c r="BB128" s="106"/>
      <c r="BC128" s="106"/>
      <c r="BD128" s="106"/>
      <c r="BE128" s="106"/>
      <c r="BF128" s="106"/>
      <c r="BG128" s="106"/>
      <c r="BH128" s="106"/>
      <c r="BI128" s="106"/>
      <c r="BJ128" s="106"/>
      <c r="BK128" s="106"/>
      <c r="BL128" s="106"/>
      <c r="BM128" s="106"/>
      <c r="BN128" s="106"/>
      <c r="BO128" s="106"/>
      <c r="BP128" s="106"/>
      <c r="BQ128" s="106"/>
      <c r="BR128" s="106"/>
      <c r="BS128" s="106"/>
      <c r="BT128" s="106"/>
      <c r="BU128" s="106"/>
      <c r="BV128" s="106"/>
      <c r="BW128" s="106"/>
      <c r="BX128" s="106"/>
      <c r="BY128" s="106"/>
      <c r="BZ128" s="106"/>
      <c r="CA128" s="106"/>
      <c r="CB128" s="106"/>
      <c r="CC128" s="106"/>
      <c r="CD128" s="106"/>
      <c r="CE128" s="106"/>
      <c r="CF128" s="106"/>
      <c r="CG128" s="106"/>
      <c r="CH128" s="106"/>
    </row>
    <row r="129" spans="1:86" ht="30" customHeight="1" x14ac:dyDescent="0.3">
      <c r="A129" s="577"/>
      <c r="B129" s="250"/>
      <c r="C129" s="177"/>
      <c r="D129" s="177"/>
      <c r="E129" s="177"/>
      <c r="F129" s="177"/>
      <c r="G129" s="177"/>
      <c r="H129" s="177"/>
      <c r="I129" s="177"/>
      <c r="J129" s="177"/>
      <c r="K129" s="177"/>
      <c r="L129" s="178"/>
      <c r="M129" s="557">
        <f>'Расчетный лист'!AZ65</f>
        <v>0.23039999999999999</v>
      </c>
      <c r="N129" s="558"/>
      <c r="O129" s="561" t="s">
        <v>195</v>
      </c>
      <c r="P129" s="562"/>
      <c r="Q129" s="190"/>
      <c r="R129" s="528" t="s">
        <v>454</v>
      </c>
      <c r="S129" s="529"/>
      <c r="T129" s="196"/>
      <c r="U129" s="153"/>
      <c r="V129" s="153"/>
      <c r="W129" s="153"/>
      <c r="X129" s="153"/>
      <c r="Y129" s="593"/>
      <c r="Z129" s="106"/>
      <c r="AA129" s="106"/>
      <c r="AB129" s="106"/>
      <c r="AC129" s="106"/>
      <c r="AD129" s="106"/>
      <c r="AE129" s="106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106"/>
      <c r="AW129" s="106"/>
      <c r="AX129" s="106"/>
      <c r="AY129" s="106"/>
      <c r="AZ129" s="106"/>
      <c r="BA129" s="106"/>
      <c r="BB129" s="106"/>
      <c r="BC129" s="106"/>
      <c r="BD129" s="106"/>
      <c r="BE129" s="106"/>
      <c r="BF129" s="106"/>
      <c r="BG129" s="106"/>
      <c r="BH129" s="106"/>
      <c r="BI129" s="106"/>
      <c r="BJ129" s="106"/>
      <c r="BK129" s="106"/>
      <c r="BL129" s="106"/>
      <c r="BM129" s="106"/>
      <c r="BN129" s="106"/>
      <c r="BO129" s="106"/>
      <c r="BP129" s="106"/>
      <c r="BQ129" s="106"/>
      <c r="BR129" s="106"/>
      <c r="BS129" s="106"/>
      <c r="BT129" s="106"/>
      <c r="BU129" s="106"/>
      <c r="BV129" s="106"/>
      <c r="BW129" s="106"/>
      <c r="BX129" s="106"/>
      <c r="BY129" s="106"/>
      <c r="BZ129" s="106"/>
      <c r="CA129" s="106"/>
      <c r="CB129" s="106"/>
      <c r="CC129" s="106"/>
      <c r="CD129" s="106"/>
      <c r="CE129" s="106"/>
      <c r="CF129" s="106"/>
      <c r="CG129" s="106"/>
      <c r="CH129" s="106"/>
    </row>
    <row r="130" spans="1:86" ht="30" customHeight="1" thickBot="1" x14ac:dyDescent="0.35">
      <c r="A130" s="579"/>
      <c r="B130" s="179"/>
      <c r="C130" s="180"/>
      <c r="D130" s="180"/>
      <c r="E130" s="180"/>
      <c r="F130" s="180"/>
      <c r="G130" s="180"/>
      <c r="H130" s="180"/>
      <c r="I130" s="180"/>
      <c r="J130" s="180"/>
      <c r="K130" s="180"/>
      <c r="L130" s="181"/>
      <c r="M130" s="559"/>
      <c r="N130" s="560"/>
      <c r="O130" s="563"/>
      <c r="P130" s="564"/>
      <c r="Q130" s="191"/>
      <c r="R130" s="530"/>
      <c r="S130" s="531"/>
      <c r="T130" s="197"/>
      <c r="U130" s="154"/>
      <c r="V130" s="154"/>
      <c r="W130" s="154"/>
      <c r="X130" s="154"/>
      <c r="Y130" s="594"/>
      <c r="Z130" s="106"/>
      <c r="AA130" s="106"/>
      <c r="AB130" s="106"/>
      <c r="AC130" s="106"/>
      <c r="AD130" s="106"/>
      <c r="AE130" s="106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  <c r="AS130" s="106"/>
      <c r="AT130" s="106"/>
      <c r="AU130" s="106"/>
      <c r="AV130" s="106"/>
      <c r="AW130" s="106"/>
      <c r="AX130" s="106"/>
      <c r="AY130" s="106"/>
      <c r="AZ130" s="106"/>
      <c r="BA130" s="106"/>
      <c r="BB130" s="106"/>
      <c r="BC130" s="106"/>
      <c r="BD130" s="106"/>
      <c r="BE130" s="106"/>
      <c r="BF130" s="106"/>
      <c r="BG130" s="106"/>
      <c r="BH130" s="106"/>
      <c r="BI130" s="106"/>
      <c r="BJ130" s="106"/>
      <c r="BK130" s="106"/>
      <c r="BL130" s="106"/>
      <c r="BM130" s="106"/>
      <c r="BN130" s="106"/>
      <c r="BO130" s="106"/>
      <c r="BP130" s="106"/>
      <c r="BQ130" s="106"/>
      <c r="BR130" s="106"/>
      <c r="BS130" s="106"/>
      <c r="BT130" s="106"/>
      <c r="BU130" s="106"/>
      <c r="BV130" s="106"/>
      <c r="BW130" s="106"/>
      <c r="BX130" s="106"/>
      <c r="BY130" s="106"/>
      <c r="BZ130" s="106"/>
      <c r="CA130" s="106"/>
      <c r="CB130" s="106"/>
      <c r="CC130" s="106"/>
      <c r="CD130" s="106"/>
      <c r="CE130" s="106"/>
      <c r="CF130" s="106"/>
      <c r="CG130" s="106"/>
      <c r="CH130" s="106"/>
    </row>
    <row r="131" spans="1:86" ht="30" customHeight="1" x14ac:dyDescent="0.3">
      <c r="A131" s="64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  <c r="V131" s="66"/>
      <c r="W131" s="66"/>
      <c r="X131" s="66"/>
      <c r="Y131" s="67"/>
      <c r="Z131" s="106"/>
      <c r="AA131" s="106"/>
      <c r="AB131" s="106"/>
      <c r="AC131" s="106"/>
      <c r="AD131" s="106"/>
      <c r="AE131" s="106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  <c r="AW131" s="106"/>
      <c r="AX131" s="106"/>
      <c r="AY131" s="106"/>
      <c r="AZ131" s="106"/>
      <c r="BA131" s="106"/>
      <c r="BB131" s="106"/>
      <c r="BC131" s="106"/>
      <c r="BD131" s="106"/>
      <c r="BE131" s="106"/>
      <c r="BF131" s="106"/>
      <c r="BG131" s="106"/>
      <c r="BH131" s="106"/>
      <c r="BI131" s="106"/>
      <c r="BJ131" s="106"/>
      <c r="BK131" s="106"/>
      <c r="BL131" s="106"/>
      <c r="BM131" s="106"/>
      <c r="BN131" s="106"/>
      <c r="BO131" s="106"/>
      <c r="BP131" s="106"/>
      <c r="BQ131" s="106"/>
      <c r="BR131" s="106"/>
      <c r="BS131" s="106"/>
      <c r="BT131" s="106"/>
      <c r="BU131" s="106"/>
      <c r="BV131" s="106"/>
      <c r="BW131" s="106"/>
      <c r="BX131" s="106"/>
      <c r="BY131" s="106"/>
      <c r="BZ131" s="106"/>
      <c r="CA131" s="106"/>
      <c r="CB131" s="106"/>
      <c r="CC131" s="106"/>
      <c r="CD131" s="106"/>
      <c r="CE131" s="106"/>
      <c r="CF131" s="106"/>
      <c r="CG131" s="106"/>
      <c r="CH131" s="106"/>
    </row>
    <row r="132" spans="1:86" ht="30" customHeight="1" thickBot="1" x14ac:dyDescent="0.35">
      <c r="A132" s="71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72"/>
      <c r="Z132" s="106"/>
      <c r="AA132" s="106"/>
      <c r="AB132" s="106"/>
      <c r="AC132" s="106"/>
      <c r="AD132" s="106"/>
      <c r="AE132" s="106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  <c r="AW132" s="106"/>
      <c r="AX132" s="106"/>
      <c r="AY132" s="106"/>
      <c r="AZ132" s="106"/>
      <c r="BA132" s="106"/>
      <c r="BB132" s="106"/>
      <c r="BC132" s="106"/>
      <c r="BD132" s="106"/>
      <c r="BE132" s="106"/>
      <c r="BF132" s="106"/>
      <c r="BG132" s="106"/>
      <c r="BH132" s="106"/>
      <c r="BI132" s="106"/>
      <c r="BJ132" s="106"/>
      <c r="BK132" s="106"/>
      <c r="BL132" s="106"/>
      <c r="BM132" s="106"/>
      <c r="BN132" s="106"/>
      <c r="BO132" s="106"/>
      <c r="BP132" s="106"/>
      <c r="BQ132" s="106"/>
      <c r="BR132" s="106"/>
      <c r="BS132" s="106"/>
      <c r="BT132" s="106"/>
      <c r="BU132" s="106"/>
      <c r="BV132" s="106"/>
      <c r="BW132" s="106"/>
      <c r="BX132" s="106"/>
      <c r="BY132" s="106"/>
      <c r="BZ132" s="106"/>
      <c r="CA132" s="106"/>
      <c r="CB132" s="106"/>
      <c r="CC132" s="106"/>
      <c r="CD132" s="106"/>
      <c r="CE132" s="106"/>
      <c r="CF132" s="106"/>
      <c r="CG132" s="106"/>
      <c r="CH132" s="106"/>
    </row>
    <row r="133" spans="1:86" ht="30" customHeight="1" thickBot="1" x14ac:dyDescent="0.35">
      <c r="A133" s="68"/>
      <c r="B133" s="492" t="s">
        <v>427</v>
      </c>
      <c r="C133" s="493"/>
      <c r="D133" s="493"/>
      <c r="E133" s="493"/>
      <c r="F133" s="493"/>
      <c r="G133" s="493"/>
      <c r="H133" s="493"/>
      <c r="I133" s="493"/>
      <c r="J133" s="493"/>
      <c r="K133" s="493"/>
      <c r="L133" s="493"/>
      <c r="M133" s="493"/>
      <c r="N133" s="493"/>
      <c r="O133" s="493"/>
      <c r="P133" s="493"/>
      <c r="Q133" s="494"/>
      <c r="R133" s="69"/>
      <c r="S133" s="495" t="s">
        <v>420</v>
      </c>
      <c r="T133" s="496"/>
      <c r="U133" s="497"/>
      <c r="V133" s="73"/>
      <c r="W133" s="495">
        <f>W114+1</f>
        <v>7</v>
      </c>
      <c r="X133" s="497"/>
      <c r="Y133" s="74"/>
      <c r="Z133" s="106"/>
      <c r="AA133" s="106"/>
      <c r="AB133" s="106"/>
      <c r="AC133" s="106"/>
      <c r="AD133" s="106"/>
      <c r="AE133" s="106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  <c r="AU133" s="106"/>
      <c r="AV133" s="106"/>
      <c r="AW133" s="106"/>
      <c r="AX133" s="106"/>
      <c r="AY133" s="106"/>
      <c r="AZ133" s="106"/>
      <c r="BA133" s="106"/>
      <c r="BB133" s="106"/>
      <c r="BC133" s="106"/>
      <c r="BD133" s="106"/>
      <c r="BE133" s="106"/>
      <c r="BF133" s="106"/>
      <c r="BG133" s="106"/>
      <c r="BH133" s="106"/>
      <c r="BI133" s="106"/>
      <c r="BJ133" s="106"/>
      <c r="BK133" s="106"/>
      <c r="BL133" s="106"/>
      <c r="BM133" s="106"/>
      <c r="BN133" s="106"/>
      <c r="BO133" s="106"/>
      <c r="BP133" s="106"/>
      <c r="BQ133" s="106"/>
      <c r="BR133" s="106"/>
      <c r="BS133" s="106"/>
      <c r="BT133" s="106"/>
      <c r="BU133" s="106"/>
      <c r="BV133" s="106"/>
      <c r="BW133" s="106"/>
      <c r="BX133" s="106"/>
      <c r="BY133" s="106"/>
      <c r="BZ133" s="106"/>
      <c r="CA133" s="106"/>
      <c r="CB133" s="106"/>
      <c r="CC133" s="106"/>
      <c r="CD133" s="106"/>
      <c r="CE133" s="106"/>
      <c r="CF133" s="106"/>
      <c r="CG133" s="106"/>
      <c r="CH133" s="106"/>
    </row>
    <row r="134" spans="1:86" ht="30" customHeight="1" x14ac:dyDescent="0.3">
      <c r="Z134" s="106"/>
      <c r="AA134" s="106"/>
      <c r="AB134" s="106"/>
      <c r="AC134" s="106"/>
      <c r="AD134" s="106"/>
      <c r="AE134" s="106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6"/>
      <c r="AX134" s="106"/>
      <c r="AY134" s="106"/>
      <c r="AZ134" s="106"/>
      <c r="BA134" s="106"/>
      <c r="BB134" s="106"/>
      <c r="BC134" s="106"/>
      <c r="BD134" s="106"/>
      <c r="BE134" s="106"/>
      <c r="BF134" s="106"/>
      <c r="BG134" s="106"/>
      <c r="BH134" s="106"/>
      <c r="BI134" s="106"/>
      <c r="BJ134" s="106"/>
      <c r="BK134" s="106"/>
      <c r="BL134" s="106"/>
      <c r="BM134" s="106"/>
      <c r="BN134" s="106"/>
      <c r="BO134" s="106"/>
      <c r="BP134" s="106"/>
      <c r="BQ134" s="106"/>
      <c r="BR134" s="106"/>
      <c r="BS134" s="106"/>
      <c r="BT134" s="106"/>
      <c r="BU134" s="106"/>
      <c r="BV134" s="106"/>
      <c r="BW134" s="106"/>
      <c r="BX134" s="106"/>
      <c r="BY134" s="106"/>
      <c r="BZ134" s="106"/>
      <c r="CA134" s="106"/>
      <c r="CB134" s="106"/>
      <c r="CC134" s="106"/>
      <c r="CD134" s="106"/>
      <c r="CE134" s="106"/>
      <c r="CF134" s="106"/>
      <c r="CG134" s="106"/>
      <c r="CH134" s="106"/>
    </row>
    <row r="135" spans="1:86" ht="30" customHeight="1" x14ac:dyDescent="0.3">
      <c r="Z135" s="106"/>
      <c r="AA135" s="106"/>
      <c r="AB135" s="106"/>
      <c r="AC135" s="106"/>
      <c r="AD135" s="106"/>
      <c r="AE135" s="106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6"/>
      <c r="AX135" s="106"/>
      <c r="AY135" s="106"/>
      <c r="AZ135" s="106"/>
      <c r="BA135" s="106"/>
      <c r="BB135" s="106"/>
      <c r="BC135" s="106"/>
      <c r="BD135" s="106"/>
      <c r="BE135" s="106"/>
      <c r="BF135" s="106"/>
      <c r="BG135" s="106"/>
      <c r="BH135" s="106"/>
      <c r="BI135" s="106"/>
      <c r="BJ135" s="106"/>
      <c r="BK135" s="106"/>
      <c r="BL135" s="106"/>
      <c r="BM135" s="106"/>
      <c r="BN135" s="106"/>
      <c r="BO135" s="106"/>
      <c r="BP135" s="106"/>
      <c r="BQ135" s="106"/>
      <c r="BR135" s="106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</row>
    <row r="136" spans="1:86" ht="30" customHeight="1" x14ac:dyDescent="0.3">
      <c r="AY136" s="106"/>
      <c r="AZ136" s="106"/>
      <c r="BA136" s="106"/>
      <c r="BB136" s="106"/>
      <c r="BC136" s="106"/>
      <c r="BD136" s="106"/>
      <c r="BE136" s="106"/>
      <c r="BF136" s="106"/>
      <c r="BG136" s="106"/>
      <c r="BH136" s="106"/>
      <c r="BI136" s="106"/>
      <c r="BJ136" s="106"/>
      <c r="BK136" s="106"/>
      <c r="BL136" s="106"/>
      <c r="BM136" s="106"/>
      <c r="BN136" s="106"/>
      <c r="BO136" s="106"/>
      <c r="BP136" s="106"/>
      <c r="BQ136" s="106"/>
      <c r="BR136" s="106"/>
      <c r="BS136" s="106"/>
      <c r="BT136" s="106"/>
      <c r="BU136" s="106"/>
      <c r="BV136" s="106"/>
      <c r="BW136" s="106"/>
      <c r="BX136" s="106"/>
      <c r="BY136" s="106"/>
      <c r="BZ136" s="106"/>
      <c r="CA136" s="106"/>
      <c r="CB136" s="106"/>
      <c r="CC136" s="106"/>
      <c r="CD136" s="106"/>
      <c r="CE136" s="106"/>
      <c r="CF136" s="106"/>
      <c r="CG136" s="106"/>
      <c r="CH136" s="106"/>
    </row>
    <row r="137" spans="1:86" ht="30" customHeight="1" x14ac:dyDescent="0.3"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  <c r="BL137" s="106"/>
      <c r="BM137" s="106"/>
      <c r="BN137" s="106"/>
      <c r="BO137" s="106"/>
      <c r="BP137" s="106"/>
      <c r="BQ137" s="106"/>
      <c r="BR137" s="106"/>
      <c r="BS137" s="106"/>
      <c r="BT137" s="106"/>
      <c r="BU137" s="106"/>
      <c r="BV137" s="106"/>
      <c r="BW137" s="106"/>
      <c r="BX137" s="106"/>
      <c r="BY137" s="106"/>
      <c r="BZ137" s="106"/>
      <c r="CA137" s="106"/>
      <c r="CB137" s="106"/>
      <c r="CC137" s="106"/>
      <c r="CD137" s="106"/>
      <c r="CE137" s="106"/>
      <c r="CF137" s="106"/>
      <c r="CG137" s="106"/>
      <c r="CH137" s="106"/>
    </row>
    <row r="138" spans="1:86" ht="30" customHeight="1" x14ac:dyDescent="0.3"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  <c r="BL138" s="106"/>
      <c r="BM138" s="106"/>
      <c r="BN138" s="106"/>
      <c r="BO138" s="106"/>
      <c r="BP138" s="106"/>
      <c r="BQ138" s="106"/>
      <c r="BR138" s="106"/>
      <c r="BS138" s="106"/>
      <c r="BT138" s="106"/>
      <c r="BU138" s="106"/>
      <c r="BV138" s="106"/>
      <c r="BW138" s="106"/>
      <c r="BX138" s="106"/>
      <c r="BY138" s="106"/>
      <c r="BZ138" s="106"/>
      <c r="CA138" s="106"/>
      <c r="CB138" s="106"/>
      <c r="CC138" s="106"/>
      <c r="CD138" s="106"/>
      <c r="CE138" s="106"/>
      <c r="CF138" s="106"/>
      <c r="CG138" s="106"/>
      <c r="CH138" s="106"/>
    </row>
    <row r="139" spans="1:86" ht="30" customHeight="1" x14ac:dyDescent="0.3"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  <c r="BL139" s="106"/>
      <c r="BM139" s="106"/>
      <c r="BN139" s="106"/>
      <c r="BO139" s="106"/>
      <c r="BP139" s="106"/>
      <c r="BQ139" s="106"/>
      <c r="BR139" s="106"/>
      <c r="BS139" s="106"/>
      <c r="BT139" s="106"/>
      <c r="BU139" s="106"/>
      <c r="BV139" s="106"/>
      <c r="BW139" s="106"/>
      <c r="BX139" s="106"/>
      <c r="BY139" s="106"/>
      <c r="BZ139" s="106"/>
      <c r="CA139" s="106"/>
      <c r="CB139" s="106"/>
      <c r="CC139" s="106"/>
      <c r="CD139" s="106"/>
      <c r="CE139" s="106"/>
      <c r="CF139" s="106"/>
      <c r="CG139" s="106"/>
      <c r="CH139" s="106"/>
    </row>
    <row r="140" spans="1:86" ht="30" customHeight="1" x14ac:dyDescent="0.3"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6"/>
      <c r="BK140" s="106"/>
      <c r="BL140" s="106"/>
      <c r="BM140" s="106"/>
      <c r="BN140" s="106"/>
      <c r="BO140" s="106"/>
      <c r="BP140" s="106"/>
      <c r="BQ140" s="106"/>
      <c r="BR140" s="106"/>
      <c r="BS140" s="106"/>
      <c r="BT140" s="106"/>
      <c r="BU140" s="106"/>
      <c r="BV140" s="106"/>
      <c r="BW140" s="106"/>
      <c r="BX140" s="106"/>
      <c r="BY140" s="106"/>
      <c r="BZ140" s="106"/>
      <c r="CA140" s="106"/>
      <c r="CB140" s="106"/>
      <c r="CC140" s="106"/>
      <c r="CD140" s="106"/>
      <c r="CE140" s="106"/>
      <c r="CF140" s="106"/>
      <c r="CG140" s="106"/>
      <c r="CH140" s="106"/>
    </row>
  </sheetData>
  <mergeCells count="671">
    <mergeCell ref="Z34:Z37"/>
    <mergeCell ref="AA35:AJ37"/>
    <mergeCell ref="Z39:AX39"/>
    <mergeCell ref="AT31:AX33"/>
    <mergeCell ref="AA55:AL56"/>
    <mergeCell ref="Z59:Z61"/>
    <mergeCell ref="AA59:AB59"/>
    <mergeCell ref="AL59:AM59"/>
    <mergeCell ref="AN59:AO59"/>
    <mergeCell ref="AP59:AS59"/>
    <mergeCell ref="AT59:AX59"/>
    <mergeCell ref="AL60:AM61"/>
    <mergeCell ref="AN60:AO61"/>
    <mergeCell ref="AP60:AP61"/>
    <mergeCell ref="AQ60:AR61"/>
    <mergeCell ref="AS60:AS61"/>
    <mergeCell ref="AT60:AX61"/>
    <mergeCell ref="AA60:AK61"/>
    <mergeCell ref="AV57:AW57"/>
    <mergeCell ref="AA57:AP57"/>
    <mergeCell ref="AR57:AT57"/>
    <mergeCell ref="AN52:AO53"/>
    <mergeCell ref="AP52:AQ53"/>
    <mergeCell ref="AR52:AR53"/>
    <mergeCell ref="AS52:AT53"/>
    <mergeCell ref="AU52:AU53"/>
    <mergeCell ref="AO54:AP54"/>
    <mergeCell ref="AQ54:AT54"/>
    <mergeCell ref="AU54:AX54"/>
    <mergeCell ref="AM55:AN56"/>
    <mergeCell ref="AO55:AP56"/>
    <mergeCell ref="AQ55:AQ56"/>
    <mergeCell ref="AR55:AS56"/>
    <mergeCell ref="AT55:AT56"/>
    <mergeCell ref="AU55:AX56"/>
    <mergeCell ref="AA49:AB49"/>
    <mergeCell ref="AP49:AQ49"/>
    <mergeCell ref="AR49:AT49"/>
    <mergeCell ref="AU49:AX49"/>
    <mergeCell ref="AD49:AF49"/>
    <mergeCell ref="AV50:AW50"/>
    <mergeCell ref="AR50:AT50"/>
    <mergeCell ref="AA51:AB51"/>
    <mergeCell ref="AN51:AO51"/>
    <mergeCell ref="AP51:AQ51"/>
    <mergeCell ref="AR51:AU51"/>
    <mergeCell ref="Z40:Z43"/>
    <mergeCell ref="AT41:AX43"/>
    <mergeCell ref="AT40:AX40"/>
    <mergeCell ref="AT30:AX30"/>
    <mergeCell ref="AU47:AX47"/>
    <mergeCell ref="AD47:AF47"/>
    <mergeCell ref="AQ48:AR48"/>
    <mergeCell ref="AA48:AP48"/>
    <mergeCell ref="AV48:AW48"/>
    <mergeCell ref="AS48:AT48"/>
    <mergeCell ref="AA40:AB40"/>
    <mergeCell ref="AN40:AO40"/>
    <mergeCell ref="AP40:AS40"/>
    <mergeCell ref="AN41:AO42"/>
    <mergeCell ref="AP41:AP42"/>
    <mergeCell ref="AQ41:AR42"/>
    <mergeCell ref="AS41:AS42"/>
    <mergeCell ref="Z30:Z33"/>
    <mergeCell ref="AS35:AS36"/>
    <mergeCell ref="AA34:AB34"/>
    <mergeCell ref="AK34:AM34"/>
    <mergeCell ref="AN34:AO34"/>
    <mergeCell ref="AA31:AK33"/>
    <mergeCell ref="AL33:AS33"/>
    <mergeCell ref="AT35:AX37"/>
    <mergeCell ref="AT34:AX34"/>
    <mergeCell ref="AA28:AL29"/>
    <mergeCell ref="AU28:AX29"/>
    <mergeCell ref="AP34:AS34"/>
    <mergeCell ref="AK35:AM36"/>
    <mergeCell ref="AN35:AO36"/>
    <mergeCell ref="AP35:AP36"/>
    <mergeCell ref="AQ35:AR36"/>
    <mergeCell ref="AK37:AS37"/>
    <mergeCell ref="Z44:Z46"/>
    <mergeCell ref="AA44:AB44"/>
    <mergeCell ref="AL44:AM44"/>
    <mergeCell ref="AN44:AO44"/>
    <mergeCell ref="AP44:AS44"/>
    <mergeCell ref="AL45:AM46"/>
    <mergeCell ref="AN45:AO46"/>
    <mergeCell ref="AP45:AP46"/>
    <mergeCell ref="AQ45:AR46"/>
    <mergeCell ref="AS45:AS46"/>
    <mergeCell ref="AI8:AJ8"/>
    <mergeCell ref="AL8:AM8"/>
    <mergeCell ref="AN8:AO8"/>
    <mergeCell ref="AP8:AS8"/>
    <mergeCell ref="AT8:AX8"/>
    <mergeCell ref="W31:Y31"/>
    <mergeCell ref="W30:Y30"/>
    <mergeCell ref="F30:F31"/>
    <mergeCell ref="AU27:AX27"/>
    <mergeCell ref="AA30:AB30"/>
    <mergeCell ref="AL30:AM30"/>
    <mergeCell ref="AN30:AO30"/>
    <mergeCell ref="AP30:AS30"/>
    <mergeCell ref="AL31:AM32"/>
    <mergeCell ref="AN31:AO32"/>
    <mergeCell ref="AP31:AP32"/>
    <mergeCell ref="AQ31:AR32"/>
    <mergeCell ref="AS31:AS32"/>
    <mergeCell ref="Z27:Z29"/>
    <mergeCell ref="AA27:AB27"/>
    <mergeCell ref="AM27:AN27"/>
    <mergeCell ref="AO27:AP27"/>
    <mergeCell ref="AQ27:AT27"/>
    <mergeCell ref="AT28:AT29"/>
    <mergeCell ref="AV22:AX23"/>
    <mergeCell ref="Z21:Z23"/>
    <mergeCell ref="AA21:AB21"/>
    <mergeCell ref="AP5:AS5"/>
    <mergeCell ref="AI6:AK7"/>
    <mergeCell ref="AS12:AT12"/>
    <mergeCell ref="AU12:AX12"/>
    <mergeCell ref="AC13:AC14"/>
    <mergeCell ref="AQ13:AR14"/>
    <mergeCell ref="AS13:AT14"/>
    <mergeCell ref="AU13:AU14"/>
    <mergeCell ref="AV13:AW14"/>
    <mergeCell ref="Z4:AG11"/>
    <mergeCell ref="AI9:AK11"/>
    <mergeCell ref="AH8:AH11"/>
    <mergeCell ref="AL11:AS11"/>
    <mergeCell ref="AT9:AX11"/>
    <mergeCell ref="AL9:AM10"/>
    <mergeCell ref="AN9:AO10"/>
    <mergeCell ref="AP9:AP10"/>
    <mergeCell ref="AQ9:AR10"/>
    <mergeCell ref="AS9:AS10"/>
    <mergeCell ref="AX13:AX14"/>
    <mergeCell ref="AL6:AM7"/>
    <mergeCell ref="Z15:AE15"/>
    <mergeCell ref="AP25:AQ26"/>
    <mergeCell ref="AO25:AO26"/>
    <mergeCell ref="AR25:AR26"/>
    <mergeCell ref="AM25:AN26"/>
    <mergeCell ref="AA25:AJ26"/>
    <mergeCell ref="AK25:AL26"/>
    <mergeCell ref="AS22:AT23"/>
    <mergeCell ref="AU22:AU23"/>
    <mergeCell ref="AT2:AX2"/>
    <mergeCell ref="AH5:AH7"/>
    <mergeCell ref="AI5:AJ5"/>
    <mergeCell ref="AL5:AM5"/>
    <mergeCell ref="AN5:AO5"/>
    <mergeCell ref="AH2:AH4"/>
    <mergeCell ref="AI2:AJ2"/>
    <mergeCell ref="AL2:AM2"/>
    <mergeCell ref="AN2:AO2"/>
    <mergeCell ref="AP2:AS2"/>
    <mergeCell ref="AL3:AM4"/>
    <mergeCell ref="AN3:AO4"/>
    <mergeCell ref="AP3:AP4"/>
    <mergeCell ref="AQ3:AR4"/>
    <mergeCell ref="AS3:AS4"/>
    <mergeCell ref="AN6:AO7"/>
    <mergeCell ref="AP6:AP7"/>
    <mergeCell ref="AQ6:AR7"/>
    <mergeCell ref="AS6:AS7"/>
    <mergeCell ref="A129:A130"/>
    <mergeCell ref="M129:N130"/>
    <mergeCell ref="O129:P130"/>
    <mergeCell ref="Q129:Q130"/>
    <mergeCell ref="R129:S130"/>
    <mergeCell ref="T129:T130"/>
    <mergeCell ref="U129:Y130"/>
    <mergeCell ref="B129:L130"/>
    <mergeCell ref="AT3:AX4"/>
    <mergeCell ref="AT5:AX5"/>
    <mergeCell ref="AT6:AX7"/>
    <mergeCell ref="AI3:AK4"/>
    <mergeCell ref="Z12:AB14"/>
    <mergeCell ref="AD12:AE12"/>
    <mergeCell ref="AQ12:AR12"/>
    <mergeCell ref="AF16:AX18"/>
    <mergeCell ref="AS25:AX26"/>
    <mergeCell ref="AS24:AX24"/>
    <mergeCell ref="AD13:AP14"/>
    <mergeCell ref="Z16:AE18"/>
    <mergeCell ref="Z24:Z26"/>
    <mergeCell ref="AA24:AB24"/>
    <mergeCell ref="AK24:AL24"/>
    <mergeCell ref="AF15:AX15"/>
    <mergeCell ref="A123:A124"/>
    <mergeCell ref="B123:M124"/>
    <mergeCell ref="B125:C125"/>
    <mergeCell ref="N125:O125"/>
    <mergeCell ref="P125:Q125"/>
    <mergeCell ref="R125:U125"/>
    <mergeCell ref="V125:Y125"/>
    <mergeCell ref="B128:C128"/>
    <mergeCell ref="M128:N128"/>
    <mergeCell ref="O128:P128"/>
    <mergeCell ref="Q128:T128"/>
    <mergeCell ref="U128:Y128"/>
    <mergeCell ref="R120:S121"/>
    <mergeCell ref="T120:U121"/>
    <mergeCell ref="V120:V121"/>
    <mergeCell ref="N123:O124"/>
    <mergeCell ref="P123:Q124"/>
    <mergeCell ref="R123:R124"/>
    <mergeCell ref="S123:T124"/>
    <mergeCell ref="U123:U124"/>
    <mergeCell ref="V123:Y124"/>
    <mergeCell ref="P48:P49"/>
    <mergeCell ref="Q48:R49"/>
    <mergeCell ref="S48:S49"/>
    <mergeCell ref="A126:A127"/>
    <mergeCell ref="N126:O127"/>
    <mergeCell ref="P126:Q127"/>
    <mergeCell ref="R126:R127"/>
    <mergeCell ref="S126:T127"/>
    <mergeCell ref="U126:U127"/>
    <mergeCell ref="A94:Y94"/>
    <mergeCell ref="A113:Y113"/>
    <mergeCell ref="B122:C122"/>
    <mergeCell ref="N122:O122"/>
    <mergeCell ref="P122:Q122"/>
    <mergeCell ref="R122:U122"/>
    <mergeCell ref="V122:Y122"/>
    <mergeCell ref="V126:Y127"/>
    <mergeCell ref="B126:M127"/>
    <mergeCell ref="A119:A121"/>
    <mergeCell ref="C119:D119"/>
    <mergeCell ref="R119:S119"/>
    <mergeCell ref="T119:U119"/>
    <mergeCell ref="V119:Y119"/>
    <mergeCell ref="B120:B121"/>
    <mergeCell ref="U73:Y73"/>
    <mergeCell ref="U74:Y75"/>
    <mergeCell ref="P51:P52"/>
    <mergeCell ref="V54:Y56"/>
    <mergeCell ref="U67:U68"/>
    <mergeCell ref="V66:Y66"/>
    <mergeCell ref="K60:L61"/>
    <mergeCell ref="M60:N61"/>
    <mergeCell ref="O60:O61"/>
    <mergeCell ref="P60:Q61"/>
    <mergeCell ref="R60:R61"/>
    <mergeCell ref="S59:Y59"/>
    <mergeCell ref="P67:Q68"/>
    <mergeCell ref="R67:R68"/>
    <mergeCell ref="S67:T68"/>
    <mergeCell ref="B117:M118"/>
    <mergeCell ref="E24:F24"/>
    <mergeCell ref="R24:S24"/>
    <mergeCell ref="T24:U24"/>
    <mergeCell ref="V24:Y24"/>
    <mergeCell ref="D25:D26"/>
    <mergeCell ref="R25:S26"/>
    <mergeCell ref="T25:U26"/>
    <mergeCell ref="V25:V26"/>
    <mergeCell ref="W25:X26"/>
    <mergeCell ref="Y25:Y26"/>
    <mergeCell ref="E25:Q26"/>
    <mergeCell ref="A32:E33"/>
    <mergeCell ref="G32:H32"/>
    <mergeCell ref="P32:Q32"/>
    <mergeCell ref="R32:U32"/>
    <mergeCell ref="A27:C29"/>
    <mergeCell ref="E27:F27"/>
    <mergeCell ref="R27:S27"/>
    <mergeCell ref="T27:U27"/>
    <mergeCell ref="V27:Y27"/>
    <mergeCell ref="D28:D29"/>
    <mergeCell ref="R28:S29"/>
    <mergeCell ref="T28:U29"/>
    <mergeCell ref="N116:O116"/>
    <mergeCell ref="P116:Q116"/>
    <mergeCell ref="R116:U116"/>
    <mergeCell ref="V116:Y116"/>
    <mergeCell ref="N117:O118"/>
    <mergeCell ref="P117:Q118"/>
    <mergeCell ref="R117:R118"/>
    <mergeCell ref="U117:U118"/>
    <mergeCell ref="V117:Y118"/>
    <mergeCell ref="S117:T118"/>
    <mergeCell ref="M89:U89"/>
    <mergeCell ref="V87:Y89"/>
    <mergeCell ref="B87:L89"/>
    <mergeCell ref="B83:M85"/>
    <mergeCell ref="A82:A85"/>
    <mergeCell ref="B111:M112"/>
    <mergeCell ref="V83:Y85"/>
    <mergeCell ref="A90:A93"/>
    <mergeCell ref="B90:C90"/>
    <mergeCell ref="M90:N90"/>
    <mergeCell ref="O90:P90"/>
    <mergeCell ref="Q90:T90"/>
    <mergeCell ref="U90:Y90"/>
    <mergeCell ref="M91:N92"/>
    <mergeCell ref="O91:P92"/>
    <mergeCell ref="Q91:Q92"/>
    <mergeCell ref="R91:S92"/>
    <mergeCell ref="T91:T92"/>
    <mergeCell ref="U91:Y93"/>
    <mergeCell ref="B91:L93"/>
    <mergeCell ref="B86:C86"/>
    <mergeCell ref="M86:N86"/>
    <mergeCell ref="O86:P86"/>
    <mergeCell ref="Q86:U86"/>
    <mergeCell ref="V86:Y86"/>
    <mergeCell ref="M87:N88"/>
    <mergeCell ref="O87:P88"/>
    <mergeCell ref="Q87:Q88"/>
    <mergeCell ref="R87:T88"/>
    <mergeCell ref="U87:U88"/>
    <mergeCell ref="B82:C82"/>
    <mergeCell ref="N82:O82"/>
    <mergeCell ref="P82:Q82"/>
    <mergeCell ref="R82:U82"/>
    <mergeCell ref="N83:O84"/>
    <mergeCell ref="P83:Q84"/>
    <mergeCell ref="R83:R84"/>
    <mergeCell ref="S83:T84"/>
    <mergeCell ref="U83:U84"/>
    <mergeCell ref="V82:Y82"/>
    <mergeCell ref="N85:U85"/>
    <mergeCell ref="R5:S5"/>
    <mergeCell ref="T5:U5"/>
    <mergeCell ref="W5:X5"/>
    <mergeCell ref="R6:S6"/>
    <mergeCell ref="T6:U6"/>
    <mergeCell ref="W6:X6"/>
    <mergeCell ref="R2:S3"/>
    <mergeCell ref="T2:U3"/>
    <mergeCell ref="V2:Y3"/>
    <mergeCell ref="R4:S4"/>
    <mergeCell ref="T4:U4"/>
    <mergeCell ref="W4:X4"/>
    <mergeCell ref="A1:Y1"/>
    <mergeCell ref="B2:Q3"/>
    <mergeCell ref="E15:Q15"/>
    <mergeCell ref="B4:Q4"/>
    <mergeCell ref="B15:D15"/>
    <mergeCell ref="R15:S15"/>
    <mergeCell ref="T15:U15"/>
    <mergeCell ref="W15:X15"/>
    <mergeCell ref="R13:S13"/>
    <mergeCell ref="T13:U13"/>
    <mergeCell ref="W13:X13"/>
    <mergeCell ref="R14:S14"/>
    <mergeCell ref="T14:U14"/>
    <mergeCell ref="W14:X14"/>
    <mergeCell ref="R11:S11"/>
    <mergeCell ref="T11:U11"/>
    <mergeCell ref="W11:X11"/>
    <mergeCell ref="R12:S12"/>
    <mergeCell ref="R9:S9"/>
    <mergeCell ref="T9:U9"/>
    <mergeCell ref="W9:X9"/>
    <mergeCell ref="R10:S10"/>
    <mergeCell ref="T10:U10"/>
    <mergeCell ref="W10:X10"/>
    <mergeCell ref="B11:Q11"/>
    <mergeCell ref="B12:Q12"/>
    <mergeCell ref="B13:Q13"/>
    <mergeCell ref="B14:Q14"/>
    <mergeCell ref="A39:Y39"/>
    <mergeCell ref="T12:U12"/>
    <mergeCell ref="W12:X12"/>
    <mergeCell ref="S19:U19"/>
    <mergeCell ref="W19:X19"/>
    <mergeCell ref="A2:A15"/>
    <mergeCell ref="B16:C16"/>
    <mergeCell ref="O16:P16"/>
    <mergeCell ref="B5:Q5"/>
    <mergeCell ref="B6:Q6"/>
    <mergeCell ref="B7:Q7"/>
    <mergeCell ref="B8:Q8"/>
    <mergeCell ref="B9:Q9"/>
    <mergeCell ref="B10:Q10"/>
    <mergeCell ref="R7:S7"/>
    <mergeCell ref="T7:U7"/>
    <mergeCell ref="W7:X7"/>
    <mergeCell ref="R8:S8"/>
    <mergeCell ref="T8:U8"/>
    <mergeCell ref="W8:X8"/>
    <mergeCell ref="A77:Y77"/>
    <mergeCell ref="S57:U57"/>
    <mergeCell ref="W57:X57"/>
    <mergeCell ref="A58:Y58"/>
    <mergeCell ref="A40:A42"/>
    <mergeCell ref="B40:B42"/>
    <mergeCell ref="C40:D40"/>
    <mergeCell ref="R40:S40"/>
    <mergeCell ref="A21:C23"/>
    <mergeCell ref="D21:D23"/>
    <mergeCell ref="E21:F21"/>
    <mergeCell ref="O21:P21"/>
    <mergeCell ref="Q21:R21"/>
    <mergeCell ref="S21:V21"/>
    <mergeCell ref="W21:Y21"/>
    <mergeCell ref="E22:N23"/>
    <mergeCell ref="O22:P23"/>
    <mergeCell ref="Q22:R23"/>
    <mergeCell ref="A73:A75"/>
    <mergeCell ref="B73:C73"/>
    <mergeCell ref="M73:N73"/>
    <mergeCell ref="O73:P73"/>
    <mergeCell ref="Q73:T73"/>
    <mergeCell ref="M74:N75"/>
    <mergeCell ref="W76:X76"/>
    <mergeCell ref="O74:P75"/>
    <mergeCell ref="Q74:Q75"/>
    <mergeCell ref="R74:S75"/>
    <mergeCell ref="T74:T75"/>
    <mergeCell ref="B74:L75"/>
    <mergeCell ref="V28:V29"/>
    <mergeCell ref="W28:X29"/>
    <mergeCell ref="A34:E35"/>
    <mergeCell ref="G34:H34"/>
    <mergeCell ref="P34:Q34"/>
    <mergeCell ref="R34:U34"/>
    <mergeCell ref="V34:Y34"/>
    <mergeCell ref="G35:O35"/>
    <mergeCell ref="P35:Q35"/>
    <mergeCell ref="R35:U35"/>
    <mergeCell ref="Y28:Y29"/>
    <mergeCell ref="E28:Q29"/>
    <mergeCell ref="G30:H30"/>
    <mergeCell ref="M30:N30"/>
    <mergeCell ref="S30:V30"/>
    <mergeCell ref="T31:U31"/>
    <mergeCell ref="O30:R30"/>
    <mergeCell ref="O31:R31"/>
    <mergeCell ref="Y41:Y42"/>
    <mergeCell ref="Q17:R18"/>
    <mergeCell ref="A20:Y20"/>
    <mergeCell ref="B38:Q38"/>
    <mergeCell ref="S38:U38"/>
    <mergeCell ref="O17:P18"/>
    <mergeCell ref="S22:S23"/>
    <mergeCell ref="T22:U23"/>
    <mergeCell ref="Q16:R16"/>
    <mergeCell ref="S16:V16"/>
    <mergeCell ref="A17:A18"/>
    <mergeCell ref="S17:S18"/>
    <mergeCell ref="T17:U18"/>
    <mergeCell ref="M31:N31"/>
    <mergeCell ref="A30:E31"/>
    <mergeCell ref="G31:L31"/>
    <mergeCell ref="W35:X35"/>
    <mergeCell ref="V32:Y32"/>
    <mergeCell ref="G33:O33"/>
    <mergeCell ref="P33:Q33"/>
    <mergeCell ref="R33:U33"/>
    <mergeCell ref="W33:X33"/>
    <mergeCell ref="M59:N59"/>
    <mergeCell ref="O59:R59"/>
    <mergeCell ref="V67:Y69"/>
    <mergeCell ref="N69:U69"/>
    <mergeCell ref="Y64:Y65"/>
    <mergeCell ref="V17:V18"/>
    <mergeCell ref="B19:Q19"/>
    <mergeCell ref="S43:V43"/>
    <mergeCell ref="W43:Y43"/>
    <mergeCell ref="O44:P45"/>
    <mergeCell ref="Q44:R45"/>
    <mergeCell ref="S44:S45"/>
    <mergeCell ref="T44:U45"/>
    <mergeCell ref="V44:V45"/>
    <mergeCell ref="C41:Q42"/>
    <mergeCell ref="B43:C43"/>
    <mergeCell ref="O43:P43"/>
    <mergeCell ref="Q43:R43"/>
    <mergeCell ref="T40:U40"/>
    <mergeCell ref="V40:Y40"/>
    <mergeCell ref="R41:S42"/>
    <mergeCell ref="T41:U42"/>
    <mergeCell ref="V41:V42"/>
    <mergeCell ref="W41:X42"/>
    <mergeCell ref="R71:S72"/>
    <mergeCell ref="T71:U72"/>
    <mergeCell ref="V71:V72"/>
    <mergeCell ref="W71:X72"/>
    <mergeCell ref="Y71:Y72"/>
    <mergeCell ref="E71:Q72"/>
    <mergeCell ref="T63:U63"/>
    <mergeCell ref="A47:A49"/>
    <mergeCell ref="B47:C47"/>
    <mergeCell ref="L47:M47"/>
    <mergeCell ref="N47:O47"/>
    <mergeCell ref="P47:S47"/>
    <mergeCell ref="L48:M49"/>
    <mergeCell ref="N48:O49"/>
    <mergeCell ref="A59:A62"/>
    <mergeCell ref="A63:A65"/>
    <mergeCell ref="B63:B65"/>
    <mergeCell ref="C63:D63"/>
    <mergeCell ref="R63:S63"/>
    <mergeCell ref="A50:A52"/>
    <mergeCell ref="B50:C50"/>
    <mergeCell ref="I50:J50"/>
    <mergeCell ref="K50:L50"/>
    <mergeCell ref="M50:P50"/>
    <mergeCell ref="B66:C66"/>
    <mergeCell ref="N66:O66"/>
    <mergeCell ref="P66:Q66"/>
    <mergeCell ref="R66:U66"/>
    <mergeCell ref="N67:O68"/>
    <mergeCell ref="N56:U56"/>
    <mergeCell ref="O46:V46"/>
    <mergeCell ref="Q50:Y50"/>
    <mergeCell ref="Q51:Y52"/>
    <mergeCell ref="B51:H52"/>
    <mergeCell ref="B54:M56"/>
    <mergeCell ref="B53:C53"/>
    <mergeCell ref="N53:O53"/>
    <mergeCell ref="V64:V65"/>
    <mergeCell ref="W64:X65"/>
    <mergeCell ref="I51:J52"/>
    <mergeCell ref="K51:L52"/>
    <mergeCell ref="M51:M52"/>
    <mergeCell ref="N51:O52"/>
    <mergeCell ref="V63:Y63"/>
    <mergeCell ref="R64:S65"/>
    <mergeCell ref="T64:U65"/>
    <mergeCell ref="B59:C59"/>
    <mergeCell ref="K59:L59"/>
    <mergeCell ref="W120:X121"/>
    <mergeCell ref="Y120:Y121"/>
    <mergeCell ref="C120:Q121"/>
    <mergeCell ref="A116:A118"/>
    <mergeCell ref="B116:C116"/>
    <mergeCell ref="Z1:AX1"/>
    <mergeCell ref="AA19:AP19"/>
    <mergeCell ref="AR19:AT19"/>
    <mergeCell ref="AV19:AW19"/>
    <mergeCell ref="Z20:AX20"/>
    <mergeCell ref="AA38:AP38"/>
    <mergeCell ref="AR38:AT38"/>
    <mergeCell ref="AV38:AW38"/>
    <mergeCell ref="B67:M69"/>
    <mergeCell ref="V53:Y53"/>
    <mergeCell ref="K62:R62"/>
    <mergeCell ref="B60:J62"/>
    <mergeCell ref="S60:Y62"/>
    <mergeCell ref="W16:Y16"/>
    <mergeCell ref="B17:N18"/>
    <mergeCell ref="P53:Q53"/>
    <mergeCell ref="B95:Q95"/>
    <mergeCell ref="S95:U95"/>
    <mergeCell ref="W95:X95"/>
    <mergeCell ref="W38:X38"/>
    <mergeCell ref="V22:V23"/>
    <mergeCell ref="W22:Y23"/>
    <mergeCell ref="A24:C26"/>
    <mergeCell ref="A78:A81"/>
    <mergeCell ref="B79:M81"/>
    <mergeCell ref="R53:U53"/>
    <mergeCell ref="N54:O55"/>
    <mergeCell ref="P54:Q55"/>
    <mergeCell ref="R54:R55"/>
    <mergeCell ref="S54:T55"/>
    <mergeCell ref="U54:U55"/>
    <mergeCell ref="B57:Q57"/>
    <mergeCell ref="C64:Q65"/>
    <mergeCell ref="A43:A46"/>
    <mergeCell ref="B44:N46"/>
    <mergeCell ref="W44:Y46"/>
    <mergeCell ref="T47:Y47"/>
    <mergeCell ref="T48:Y49"/>
    <mergeCell ref="A53:A56"/>
    <mergeCell ref="B48:K49"/>
    <mergeCell ref="A66:A69"/>
    <mergeCell ref="A70:C72"/>
    <mergeCell ref="D70:D72"/>
    <mergeCell ref="B133:Q133"/>
    <mergeCell ref="S133:U133"/>
    <mergeCell ref="R78:U78"/>
    <mergeCell ref="N79:O80"/>
    <mergeCell ref="P79:Q80"/>
    <mergeCell ref="R79:R80"/>
    <mergeCell ref="S79:T80"/>
    <mergeCell ref="U79:U80"/>
    <mergeCell ref="V78:Y78"/>
    <mergeCell ref="V79:Y81"/>
    <mergeCell ref="N81:U81"/>
    <mergeCell ref="W133:X133"/>
    <mergeCell ref="A99:M109"/>
    <mergeCell ref="N99:Y109"/>
    <mergeCell ref="A97:K98"/>
    <mergeCell ref="L97:M98"/>
    <mergeCell ref="N97:W98"/>
    <mergeCell ref="X97:Y98"/>
    <mergeCell ref="A110:A112"/>
    <mergeCell ref="B110:C110"/>
    <mergeCell ref="N110:O110"/>
    <mergeCell ref="P110:Q110"/>
    <mergeCell ref="R110:U110"/>
    <mergeCell ref="V110:Y110"/>
    <mergeCell ref="AN21:AO21"/>
    <mergeCell ref="AP21:AQ21"/>
    <mergeCell ref="Z62:Z64"/>
    <mergeCell ref="AA62:AB62"/>
    <mergeCell ref="AN62:AO62"/>
    <mergeCell ref="AP62:AQ62"/>
    <mergeCell ref="Z47:Z48"/>
    <mergeCell ref="Z49:Z50"/>
    <mergeCell ref="AM24:AN24"/>
    <mergeCell ref="AO24:AR24"/>
    <mergeCell ref="AM28:AN29"/>
    <mergeCell ref="AO28:AP29"/>
    <mergeCell ref="AQ28:AQ29"/>
    <mergeCell ref="AR28:AS29"/>
    <mergeCell ref="AA47:AB47"/>
    <mergeCell ref="AQ47:AR47"/>
    <mergeCell ref="AS47:AT47"/>
    <mergeCell ref="AP50:AQ50"/>
    <mergeCell ref="AA50:AO50"/>
    <mergeCell ref="Z54:Z56"/>
    <mergeCell ref="AA54:AB54"/>
    <mergeCell ref="AM54:AN54"/>
    <mergeCell ref="AT44:AX44"/>
    <mergeCell ref="AT45:AX46"/>
    <mergeCell ref="AA45:AK46"/>
    <mergeCell ref="AV51:AX51"/>
    <mergeCell ref="AV52:AX53"/>
    <mergeCell ref="AA52:AM53"/>
    <mergeCell ref="A115:Y115"/>
    <mergeCell ref="N111:O112"/>
    <mergeCell ref="P111:Q112"/>
    <mergeCell ref="R111:R112"/>
    <mergeCell ref="S111:T112"/>
    <mergeCell ref="U111:U112"/>
    <mergeCell ref="V111:Y112"/>
    <mergeCell ref="A96:Y96"/>
    <mergeCell ref="B114:Q114"/>
    <mergeCell ref="S114:U114"/>
    <mergeCell ref="W114:X114"/>
    <mergeCell ref="E70:F70"/>
    <mergeCell ref="R70:S70"/>
    <mergeCell ref="T70:U70"/>
    <mergeCell ref="V70:Y70"/>
    <mergeCell ref="B78:C78"/>
    <mergeCell ref="N78:O78"/>
    <mergeCell ref="P78:Q78"/>
    <mergeCell ref="S76:U76"/>
    <mergeCell ref="B76:Q76"/>
    <mergeCell ref="Z2:AF3"/>
    <mergeCell ref="Z58:AX58"/>
    <mergeCell ref="AA76:AP76"/>
    <mergeCell ref="AR76:AT76"/>
    <mergeCell ref="AV76:AW76"/>
    <mergeCell ref="AA22:AM23"/>
    <mergeCell ref="AA41:AJ43"/>
    <mergeCell ref="AK40:AM40"/>
    <mergeCell ref="AK41:AM42"/>
    <mergeCell ref="AK43:AS43"/>
    <mergeCell ref="AR62:AU62"/>
    <mergeCell ref="AV62:AX62"/>
    <mergeCell ref="AN63:AO64"/>
    <mergeCell ref="AP63:AQ64"/>
    <mergeCell ref="AR63:AR64"/>
    <mergeCell ref="AS63:AT64"/>
    <mergeCell ref="AU63:AU64"/>
    <mergeCell ref="AV63:AX64"/>
    <mergeCell ref="AA63:AM64"/>
    <mergeCell ref="AR21:AU21"/>
    <mergeCell ref="AV21:AX21"/>
    <mergeCell ref="AN22:AO23"/>
    <mergeCell ref="AP22:AQ23"/>
    <mergeCell ref="AR22:AR23"/>
  </mergeCells>
  <pageMargins left="0.23622047244094491" right="0.23622047244094491" top="0.19685039370078741" bottom="0.19685039370078741" header="0.31496062992125984" footer="0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DSMT4" shapeId="2049" r:id="rId4">
          <objectPr defaultSize="0" autoPict="0" r:id="rId5">
            <anchor moveWithCells="1">
              <from>
                <xdr:col>22</xdr:col>
                <xdr:colOff>104775</xdr:colOff>
                <xdr:row>16</xdr:row>
                <xdr:rowOff>57150</xdr:rowOff>
              </from>
              <to>
                <xdr:col>24</xdr:col>
                <xdr:colOff>247650</xdr:colOff>
                <xdr:row>17</xdr:row>
                <xdr:rowOff>323850</xdr:rowOff>
              </to>
            </anchor>
          </objectPr>
        </oleObject>
      </mc:Choice>
      <mc:Fallback>
        <oleObject progId="Equation.DSMT4" shapeId="2049" r:id="rId4"/>
      </mc:Fallback>
    </mc:AlternateContent>
    <mc:AlternateContent xmlns:mc="http://schemas.openxmlformats.org/markup-compatibility/2006">
      <mc:Choice Requires="x14">
        <oleObject progId="Equation.DSMT4" shapeId="2050" r:id="rId6">
          <objectPr defaultSize="0" autoPict="0" r:id="rId7">
            <anchor moveWithCells="1">
              <from>
                <xdr:col>22</xdr:col>
                <xdr:colOff>161925</xdr:colOff>
                <xdr:row>43</xdr:row>
                <xdr:rowOff>180975</xdr:rowOff>
              </from>
              <to>
                <xdr:col>24</xdr:col>
                <xdr:colOff>219075</xdr:colOff>
                <xdr:row>45</xdr:row>
                <xdr:rowOff>133350</xdr:rowOff>
              </to>
            </anchor>
          </objectPr>
        </oleObject>
      </mc:Choice>
      <mc:Fallback>
        <oleObject progId="Equation.DSMT4" shapeId="2050" r:id="rId6"/>
      </mc:Fallback>
    </mc:AlternateContent>
    <mc:AlternateContent xmlns:mc="http://schemas.openxmlformats.org/markup-compatibility/2006">
      <mc:Choice Requires="x14">
        <oleObject progId="Equation.DSMT4" shapeId="2051" r:id="rId8">
          <objectPr defaultSize="0" autoPict="0" r:id="rId9">
            <anchor moveWithCells="1">
              <from>
                <xdr:col>19</xdr:col>
                <xdr:colOff>209550</xdr:colOff>
                <xdr:row>47</xdr:row>
                <xdr:rowOff>171450</xdr:rowOff>
              </from>
              <to>
                <xdr:col>24</xdr:col>
                <xdr:colOff>47625</xdr:colOff>
                <xdr:row>48</xdr:row>
                <xdr:rowOff>219075</xdr:rowOff>
              </to>
            </anchor>
          </objectPr>
        </oleObject>
      </mc:Choice>
      <mc:Fallback>
        <oleObject progId="Equation.DSMT4" shapeId="2051" r:id="rId8"/>
      </mc:Fallback>
    </mc:AlternateContent>
    <mc:AlternateContent xmlns:mc="http://schemas.openxmlformats.org/markup-compatibility/2006">
      <mc:Choice Requires="x14">
        <oleObject progId="Equation.DSMT4" shapeId="2052" r:id="rId10">
          <objectPr defaultSize="0" autoPict="0" r:id="rId11">
            <anchor moveWithCells="1">
              <from>
                <xdr:col>16</xdr:col>
                <xdr:colOff>228600</xdr:colOff>
                <xdr:row>50</xdr:row>
                <xdr:rowOff>228600</xdr:rowOff>
              </from>
              <to>
                <xdr:col>24</xdr:col>
                <xdr:colOff>180975</xdr:colOff>
                <xdr:row>51</xdr:row>
                <xdr:rowOff>247650</xdr:rowOff>
              </to>
            </anchor>
          </objectPr>
        </oleObject>
      </mc:Choice>
      <mc:Fallback>
        <oleObject progId="Equation.DSMT4" shapeId="2052" r:id="rId10"/>
      </mc:Fallback>
    </mc:AlternateContent>
    <mc:AlternateContent xmlns:mc="http://schemas.openxmlformats.org/markup-compatibility/2006">
      <mc:Choice Requires="x14">
        <oleObject progId="Equation.DSMT4" shapeId="2053" r:id="rId12">
          <objectPr defaultSize="0" autoPict="0" r:id="rId13">
            <anchor moveWithCells="1">
              <from>
                <xdr:col>21</xdr:col>
                <xdr:colOff>295275</xdr:colOff>
                <xdr:row>53</xdr:row>
                <xdr:rowOff>171450</xdr:rowOff>
              </from>
              <to>
                <xdr:col>24</xdr:col>
                <xdr:colOff>38100</xdr:colOff>
                <xdr:row>55</xdr:row>
                <xdr:rowOff>200025</xdr:rowOff>
              </to>
            </anchor>
          </objectPr>
        </oleObject>
      </mc:Choice>
      <mc:Fallback>
        <oleObject progId="Equation.DSMT4" shapeId="2053" r:id="rId12"/>
      </mc:Fallback>
    </mc:AlternateContent>
    <mc:AlternateContent xmlns:mc="http://schemas.openxmlformats.org/markup-compatibility/2006">
      <mc:Choice Requires="x14">
        <oleObject progId="Equation.DSMT4" shapeId="2054" r:id="rId14">
          <objectPr defaultSize="0" autoPict="0" r:id="rId15">
            <anchor moveWithCells="1">
              <from>
                <xdr:col>18</xdr:col>
                <xdr:colOff>85725</xdr:colOff>
                <xdr:row>59</xdr:row>
                <xdr:rowOff>180975</xdr:rowOff>
              </from>
              <to>
                <xdr:col>24</xdr:col>
                <xdr:colOff>266700</xdr:colOff>
                <xdr:row>61</xdr:row>
                <xdr:rowOff>209550</xdr:rowOff>
              </to>
            </anchor>
          </objectPr>
        </oleObject>
      </mc:Choice>
      <mc:Fallback>
        <oleObject progId="Equation.DSMT4" shapeId="2054" r:id="rId14"/>
      </mc:Fallback>
    </mc:AlternateContent>
    <mc:AlternateContent xmlns:mc="http://schemas.openxmlformats.org/markup-compatibility/2006">
      <mc:Choice Requires="x14">
        <oleObject progId="Equation.DSMT4" shapeId="2055" r:id="rId16">
          <objectPr defaultSize="0" autoPict="0" r:id="rId17">
            <anchor moveWithCells="1">
              <from>
                <xdr:col>21</xdr:col>
                <xdr:colOff>219075</xdr:colOff>
                <xdr:row>66</xdr:row>
                <xdr:rowOff>180975</xdr:rowOff>
              </from>
              <to>
                <xdr:col>24</xdr:col>
                <xdr:colOff>47625</xdr:colOff>
                <xdr:row>68</xdr:row>
                <xdr:rowOff>209550</xdr:rowOff>
              </to>
            </anchor>
          </objectPr>
        </oleObject>
      </mc:Choice>
      <mc:Fallback>
        <oleObject progId="Equation.DSMT4" shapeId="2055" r:id="rId16"/>
      </mc:Fallback>
    </mc:AlternateContent>
    <mc:AlternateContent xmlns:mc="http://schemas.openxmlformats.org/markup-compatibility/2006">
      <mc:Choice Requires="x14">
        <oleObject progId="Equation.DSMT4" shapeId="2058" r:id="rId18">
          <objectPr defaultSize="0" autoPict="0" r:id="rId19">
            <anchor moveWithCells="1">
              <from>
                <xdr:col>21</xdr:col>
                <xdr:colOff>219075</xdr:colOff>
                <xdr:row>78</xdr:row>
                <xdr:rowOff>161925</xdr:rowOff>
              </from>
              <to>
                <xdr:col>24</xdr:col>
                <xdr:colOff>200025</xdr:colOff>
                <xdr:row>80</xdr:row>
                <xdr:rowOff>190500</xdr:rowOff>
              </to>
            </anchor>
          </objectPr>
        </oleObject>
      </mc:Choice>
      <mc:Fallback>
        <oleObject progId="Equation.DSMT4" shapeId="2058" r:id="rId18"/>
      </mc:Fallback>
    </mc:AlternateContent>
    <mc:AlternateContent xmlns:mc="http://schemas.openxmlformats.org/markup-compatibility/2006">
      <mc:Choice Requires="x14">
        <oleObject progId="Equation.DSMT4" shapeId="2059" r:id="rId20">
          <objectPr defaultSize="0" autoPict="0" r:id="rId21">
            <anchor moveWithCells="1">
              <from>
                <xdr:col>20</xdr:col>
                <xdr:colOff>200025</xdr:colOff>
                <xdr:row>73</xdr:row>
                <xdr:rowOff>142875</xdr:rowOff>
              </from>
              <to>
                <xdr:col>24</xdr:col>
                <xdr:colOff>114300</xdr:colOff>
                <xdr:row>74</xdr:row>
                <xdr:rowOff>190500</xdr:rowOff>
              </to>
            </anchor>
          </objectPr>
        </oleObject>
      </mc:Choice>
      <mc:Fallback>
        <oleObject progId="Equation.DSMT4" shapeId="2059" r:id="rId20"/>
      </mc:Fallback>
    </mc:AlternateContent>
    <mc:AlternateContent xmlns:mc="http://schemas.openxmlformats.org/markup-compatibility/2006">
      <mc:Choice Requires="x14">
        <oleObject progId="Equation.DSMT4" shapeId="2060" r:id="rId22">
          <objectPr defaultSize="0" autoPict="0" r:id="rId23">
            <anchor moveWithCells="1">
              <from>
                <xdr:col>21</xdr:col>
                <xdr:colOff>285750</xdr:colOff>
                <xdr:row>82</xdr:row>
                <xdr:rowOff>152400</xdr:rowOff>
              </from>
              <to>
                <xdr:col>24</xdr:col>
                <xdr:colOff>76200</xdr:colOff>
                <xdr:row>84</xdr:row>
                <xdr:rowOff>190500</xdr:rowOff>
              </to>
            </anchor>
          </objectPr>
        </oleObject>
      </mc:Choice>
      <mc:Fallback>
        <oleObject progId="Equation.DSMT4" shapeId="2060" r:id="rId22"/>
      </mc:Fallback>
    </mc:AlternateContent>
    <mc:AlternateContent xmlns:mc="http://schemas.openxmlformats.org/markup-compatibility/2006">
      <mc:Choice Requires="x14">
        <oleObject progId="Equation.DSMT4" shapeId="2061" r:id="rId24">
          <objectPr defaultSize="0" autoPict="0" r:id="rId25">
            <anchor moveWithCells="1">
              <from>
                <xdr:col>21</xdr:col>
                <xdr:colOff>161925</xdr:colOff>
                <xdr:row>86</xdr:row>
                <xdr:rowOff>209550</xdr:rowOff>
              </from>
              <to>
                <xdr:col>24</xdr:col>
                <xdr:colOff>209550</xdr:colOff>
                <xdr:row>88</xdr:row>
                <xdr:rowOff>247650</xdr:rowOff>
              </to>
            </anchor>
          </objectPr>
        </oleObject>
      </mc:Choice>
      <mc:Fallback>
        <oleObject progId="Equation.DSMT4" shapeId="2061" r:id="rId24"/>
      </mc:Fallback>
    </mc:AlternateContent>
    <mc:AlternateContent xmlns:mc="http://schemas.openxmlformats.org/markup-compatibility/2006">
      <mc:Choice Requires="x14">
        <oleObject progId="Equation.DSMT4" shapeId="2062" r:id="rId26">
          <objectPr defaultSize="0" autoPict="0" r:id="rId27">
            <anchor moveWithCells="1">
              <from>
                <xdr:col>20</xdr:col>
                <xdr:colOff>152400</xdr:colOff>
                <xdr:row>90</xdr:row>
                <xdr:rowOff>104775</xdr:rowOff>
              </from>
              <to>
                <xdr:col>24</xdr:col>
                <xdr:colOff>104775</xdr:colOff>
                <xdr:row>92</xdr:row>
                <xdr:rowOff>133350</xdr:rowOff>
              </to>
            </anchor>
          </objectPr>
        </oleObject>
      </mc:Choice>
      <mc:Fallback>
        <oleObject progId="Equation.DSMT4" shapeId="2062" r:id="rId26"/>
      </mc:Fallback>
    </mc:AlternateContent>
    <mc:AlternateContent xmlns:mc="http://schemas.openxmlformats.org/markup-compatibility/2006">
      <mc:Choice Requires="x14">
        <oleObject progId="Equation.DSMT4" shapeId="2063" r:id="rId28">
          <objectPr defaultSize="0" autoPict="0" r:id="rId29">
            <anchor moveWithCells="1">
              <from>
                <xdr:col>21</xdr:col>
                <xdr:colOff>200025</xdr:colOff>
                <xdr:row>110</xdr:row>
                <xdr:rowOff>161925</xdr:rowOff>
              </from>
              <to>
                <xdr:col>24</xdr:col>
                <xdr:colOff>180975</xdr:colOff>
                <xdr:row>111</xdr:row>
                <xdr:rowOff>209550</xdr:rowOff>
              </to>
            </anchor>
          </objectPr>
        </oleObject>
      </mc:Choice>
      <mc:Fallback>
        <oleObject progId="Equation.DSMT4" shapeId="2063" r:id="rId28"/>
      </mc:Fallback>
    </mc:AlternateContent>
    <mc:AlternateContent xmlns:mc="http://schemas.openxmlformats.org/markup-compatibility/2006">
      <mc:Choice Requires="x14">
        <oleObject progId="Equation.DSMT4" shapeId="2064" r:id="rId30">
          <objectPr defaultSize="0" autoPict="0" r:id="rId31">
            <anchor moveWithCells="1">
              <from>
                <xdr:col>21</xdr:col>
                <xdr:colOff>180975</xdr:colOff>
                <xdr:row>116</xdr:row>
                <xdr:rowOff>228600</xdr:rowOff>
              </from>
              <to>
                <xdr:col>24</xdr:col>
                <xdr:colOff>133350</xdr:colOff>
                <xdr:row>117</xdr:row>
                <xdr:rowOff>209550</xdr:rowOff>
              </to>
            </anchor>
          </objectPr>
        </oleObject>
      </mc:Choice>
      <mc:Fallback>
        <oleObject progId="Equation.DSMT4" shapeId="2064" r:id="rId30"/>
      </mc:Fallback>
    </mc:AlternateContent>
    <mc:AlternateContent xmlns:mc="http://schemas.openxmlformats.org/markup-compatibility/2006">
      <mc:Choice Requires="x14">
        <oleObject progId="Equation.DSMT4" shapeId="2065" r:id="rId32">
          <objectPr defaultSize="0" autoPict="0" r:id="rId33">
            <anchor moveWithCells="1">
              <from>
                <xdr:col>21</xdr:col>
                <xdr:colOff>257175</xdr:colOff>
                <xdr:row>122</xdr:row>
                <xdr:rowOff>180975</xdr:rowOff>
              </from>
              <to>
                <xdr:col>24</xdr:col>
                <xdr:colOff>190500</xdr:colOff>
                <xdr:row>123</xdr:row>
                <xdr:rowOff>123825</xdr:rowOff>
              </to>
            </anchor>
          </objectPr>
        </oleObject>
      </mc:Choice>
      <mc:Fallback>
        <oleObject progId="Equation.DSMT4" shapeId="2065" r:id="rId32"/>
      </mc:Fallback>
    </mc:AlternateContent>
    <mc:AlternateContent xmlns:mc="http://schemas.openxmlformats.org/markup-compatibility/2006">
      <mc:Choice Requires="x14">
        <oleObject progId="Equation.DSMT4" shapeId="2066" r:id="rId34">
          <objectPr defaultSize="0" autoPict="0" r:id="rId35">
            <anchor moveWithCells="1">
              <from>
                <xdr:col>21</xdr:col>
                <xdr:colOff>219075</xdr:colOff>
                <xdr:row>125</xdr:row>
                <xdr:rowOff>161925</xdr:rowOff>
              </from>
              <to>
                <xdr:col>24</xdr:col>
                <xdr:colOff>142875</xdr:colOff>
                <xdr:row>126</xdr:row>
                <xdr:rowOff>142875</xdr:rowOff>
              </to>
            </anchor>
          </objectPr>
        </oleObject>
      </mc:Choice>
      <mc:Fallback>
        <oleObject progId="Equation.DSMT4" shapeId="2066" r:id="rId34"/>
      </mc:Fallback>
    </mc:AlternateContent>
    <mc:AlternateContent xmlns:mc="http://schemas.openxmlformats.org/markup-compatibility/2006">
      <mc:Choice Requires="x14">
        <oleObject progId="Equation.DSMT4" shapeId="2067" r:id="rId36">
          <objectPr defaultSize="0" autoPict="0" r:id="rId37">
            <anchor moveWithCells="1">
              <from>
                <xdr:col>20</xdr:col>
                <xdr:colOff>304800</xdr:colOff>
                <xdr:row>128</xdr:row>
                <xdr:rowOff>161925</xdr:rowOff>
              </from>
              <to>
                <xdr:col>24</xdr:col>
                <xdr:colOff>114300</xdr:colOff>
                <xdr:row>129</xdr:row>
                <xdr:rowOff>180975</xdr:rowOff>
              </to>
            </anchor>
          </objectPr>
        </oleObject>
      </mc:Choice>
      <mc:Fallback>
        <oleObject progId="Equation.DSMT4" shapeId="2067" r:id="rId36"/>
      </mc:Fallback>
    </mc:AlternateContent>
    <mc:AlternateContent xmlns:mc="http://schemas.openxmlformats.org/markup-compatibility/2006">
      <mc:Choice Requires="x14">
        <oleObject progId="Equation.DSMT4" shapeId="2068" r:id="rId38">
          <objectPr defaultSize="0" autoPict="0" r:id="rId39">
            <anchor moveWithCells="1">
              <from>
                <xdr:col>45</xdr:col>
                <xdr:colOff>123825</xdr:colOff>
                <xdr:row>2</xdr:row>
                <xdr:rowOff>133350</xdr:rowOff>
              </from>
              <to>
                <xdr:col>49</xdr:col>
                <xdr:colOff>285750</xdr:colOff>
                <xdr:row>3</xdr:row>
                <xdr:rowOff>152400</xdr:rowOff>
              </to>
            </anchor>
          </objectPr>
        </oleObject>
      </mc:Choice>
      <mc:Fallback>
        <oleObject progId="Equation.DSMT4" shapeId="2068" r:id="rId38"/>
      </mc:Fallback>
    </mc:AlternateContent>
    <mc:AlternateContent xmlns:mc="http://schemas.openxmlformats.org/markup-compatibility/2006">
      <mc:Choice Requires="x14">
        <oleObject progId="Equation.DSMT4" shapeId="2069" r:id="rId40">
          <objectPr defaultSize="0" autoPict="0" r:id="rId41">
            <anchor moveWithCells="1">
              <from>
                <xdr:col>46</xdr:col>
                <xdr:colOff>47625</xdr:colOff>
                <xdr:row>5</xdr:row>
                <xdr:rowOff>161925</xdr:rowOff>
              </from>
              <to>
                <xdr:col>48</xdr:col>
                <xdr:colOff>180975</xdr:colOff>
                <xdr:row>6</xdr:row>
                <xdr:rowOff>104775</xdr:rowOff>
              </to>
            </anchor>
          </objectPr>
        </oleObject>
      </mc:Choice>
      <mc:Fallback>
        <oleObject progId="Equation.DSMT4" shapeId="2069" r:id="rId40"/>
      </mc:Fallback>
    </mc:AlternateContent>
    <mc:AlternateContent xmlns:mc="http://schemas.openxmlformats.org/markup-compatibility/2006">
      <mc:Choice Requires="x14">
        <oleObject progId="Equation.DSMT4" shapeId="2070" r:id="rId42">
          <objectPr defaultSize="0" autoPict="0" r:id="rId43">
            <anchor moveWithCells="1">
              <from>
                <xdr:col>25</xdr:col>
                <xdr:colOff>361950</xdr:colOff>
                <xdr:row>16</xdr:row>
                <xdr:rowOff>0</xdr:rowOff>
              </from>
              <to>
                <xdr:col>30</xdr:col>
                <xdr:colOff>28575</xdr:colOff>
                <xdr:row>17</xdr:row>
                <xdr:rowOff>47625</xdr:rowOff>
              </to>
            </anchor>
          </objectPr>
        </oleObject>
      </mc:Choice>
      <mc:Fallback>
        <oleObject progId="Equation.DSMT4" shapeId="2070" r:id="rId42"/>
      </mc:Fallback>
    </mc:AlternateContent>
    <mc:AlternateContent xmlns:mc="http://schemas.openxmlformats.org/markup-compatibility/2006">
      <mc:Choice Requires="x14">
        <oleObject progId="Equation.DSMT4" shapeId="2071" r:id="rId44">
          <objectPr defaultSize="0" autoPict="0" r:id="rId45">
            <anchor moveWithCells="1">
              <from>
                <xdr:col>32</xdr:col>
                <xdr:colOff>19050</xdr:colOff>
                <xdr:row>15</xdr:row>
                <xdr:rowOff>180975</xdr:rowOff>
              </from>
              <to>
                <xdr:col>46</xdr:col>
                <xdr:colOff>333375</xdr:colOff>
                <xdr:row>17</xdr:row>
                <xdr:rowOff>66675</xdr:rowOff>
              </to>
            </anchor>
          </objectPr>
        </oleObject>
      </mc:Choice>
      <mc:Fallback>
        <oleObject progId="Equation.DSMT4" shapeId="2071" r:id="rId44"/>
      </mc:Fallback>
    </mc:AlternateContent>
    <mc:AlternateContent xmlns:mc="http://schemas.openxmlformats.org/markup-compatibility/2006">
      <mc:Choice Requires="x14">
        <oleObject progId="Equation.DSMT4" shapeId="2072" r:id="rId46">
          <objectPr defaultSize="0" autoPict="0" r:id="rId47">
            <anchor moveWithCells="1">
              <from>
                <xdr:col>46</xdr:col>
                <xdr:colOff>57150</xdr:colOff>
                <xdr:row>8</xdr:row>
                <xdr:rowOff>161925</xdr:rowOff>
              </from>
              <to>
                <xdr:col>48</xdr:col>
                <xdr:colOff>190500</xdr:colOff>
                <xdr:row>10</xdr:row>
                <xdr:rowOff>190500</xdr:rowOff>
              </to>
            </anchor>
          </objectPr>
        </oleObject>
      </mc:Choice>
      <mc:Fallback>
        <oleObject progId="Equation.DSMT4" shapeId="2072" r:id="rId46"/>
      </mc:Fallback>
    </mc:AlternateContent>
    <mc:AlternateContent xmlns:mc="http://schemas.openxmlformats.org/markup-compatibility/2006">
      <mc:Choice Requires="x14">
        <oleObject progId="Equation.DSMT4" shapeId="2074" r:id="rId48">
          <objectPr defaultSize="0" autoPict="0" r:id="rId49">
            <anchor moveWithCells="1">
              <from>
                <xdr:col>46</xdr:col>
                <xdr:colOff>342900</xdr:colOff>
                <xdr:row>27</xdr:row>
                <xdr:rowOff>76200</xdr:rowOff>
              </from>
              <to>
                <xdr:col>48</xdr:col>
                <xdr:colOff>285750</xdr:colOff>
                <xdr:row>28</xdr:row>
                <xdr:rowOff>266700</xdr:rowOff>
              </to>
            </anchor>
          </objectPr>
        </oleObject>
      </mc:Choice>
      <mc:Fallback>
        <oleObject progId="Equation.DSMT4" shapeId="2074" r:id="rId48"/>
      </mc:Fallback>
    </mc:AlternateContent>
    <mc:AlternateContent xmlns:mc="http://schemas.openxmlformats.org/markup-compatibility/2006">
      <mc:Choice Requires="x14">
        <oleObject progId="Equation.DSMT4" shapeId="2075" r:id="rId50">
          <objectPr defaultSize="0" autoPict="0" r:id="rId51">
            <anchor moveWithCells="1">
              <from>
                <xdr:col>45</xdr:col>
                <xdr:colOff>190500</xdr:colOff>
                <xdr:row>30</xdr:row>
                <xdr:rowOff>209550</xdr:rowOff>
              </from>
              <to>
                <xdr:col>49</xdr:col>
                <xdr:colOff>266700</xdr:colOff>
                <xdr:row>32</xdr:row>
                <xdr:rowOff>161925</xdr:rowOff>
              </to>
            </anchor>
          </objectPr>
        </oleObject>
      </mc:Choice>
      <mc:Fallback>
        <oleObject progId="Equation.DSMT4" shapeId="2075" r:id="rId50"/>
      </mc:Fallback>
    </mc:AlternateContent>
    <mc:AlternateContent xmlns:mc="http://schemas.openxmlformats.org/markup-compatibility/2006">
      <mc:Choice Requires="x14">
        <oleObject progId="Equation.DSMT4" shapeId="2076" r:id="rId52">
          <objectPr defaultSize="0" autoPict="0" r:id="rId53">
            <anchor moveWithCells="1">
              <from>
                <xdr:col>45</xdr:col>
                <xdr:colOff>209550</xdr:colOff>
                <xdr:row>34</xdr:row>
                <xdr:rowOff>180975</xdr:rowOff>
              </from>
              <to>
                <xdr:col>49</xdr:col>
                <xdr:colOff>123825</xdr:colOff>
                <xdr:row>36</xdr:row>
                <xdr:rowOff>142875</xdr:rowOff>
              </to>
            </anchor>
          </objectPr>
        </oleObject>
      </mc:Choice>
      <mc:Fallback>
        <oleObject progId="Equation.DSMT4" shapeId="2076" r:id="rId52"/>
      </mc:Fallback>
    </mc:AlternateContent>
    <mc:AlternateContent xmlns:mc="http://schemas.openxmlformats.org/markup-compatibility/2006">
      <mc:Choice Requires="x14">
        <oleObject progId="Equation.DSMT4" shapeId="2077" r:id="rId54">
          <objectPr defaultSize="0" autoPict="0" r:id="rId55">
            <anchor moveWithCells="1">
              <from>
                <xdr:col>45</xdr:col>
                <xdr:colOff>209550</xdr:colOff>
                <xdr:row>40</xdr:row>
                <xdr:rowOff>142875</xdr:rowOff>
              </from>
              <to>
                <xdr:col>49</xdr:col>
                <xdr:colOff>257175</xdr:colOff>
                <xdr:row>42</xdr:row>
                <xdr:rowOff>171450</xdr:rowOff>
              </to>
            </anchor>
          </objectPr>
        </oleObject>
      </mc:Choice>
      <mc:Fallback>
        <oleObject progId="Equation.DSMT4" shapeId="2077" r:id="rId54"/>
      </mc:Fallback>
    </mc:AlternateContent>
    <mc:AlternateContent xmlns:mc="http://schemas.openxmlformats.org/markup-compatibility/2006">
      <mc:Choice Requires="x14">
        <oleObject progId="Equation.DSMT4" shapeId="2078" r:id="rId56">
          <objectPr defaultSize="0" autoPict="0" r:id="rId57">
            <anchor moveWithCells="1">
              <from>
                <xdr:col>45</xdr:col>
                <xdr:colOff>123825</xdr:colOff>
                <xdr:row>44</xdr:row>
                <xdr:rowOff>161925</xdr:rowOff>
              </from>
              <to>
                <xdr:col>49</xdr:col>
                <xdr:colOff>276225</xdr:colOff>
                <xdr:row>45</xdr:row>
                <xdr:rowOff>209550</xdr:rowOff>
              </to>
            </anchor>
          </objectPr>
        </oleObject>
      </mc:Choice>
      <mc:Fallback>
        <oleObject progId="Equation.DSMT4" shapeId="2078" r:id="rId56"/>
      </mc:Fallback>
    </mc:AlternateContent>
    <mc:AlternateContent xmlns:mc="http://schemas.openxmlformats.org/markup-compatibility/2006">
      <mc:Choice Requires="x14">
        <oleObject progId="Equation.DSMT4" shapeId="2079" r:id="rId58">
          <objectPr defaultSize="0" autoPict="0" r:id="rId59">
            <anchor moveWithCells="1">
              <from>
                <xdr:col>47</xdr:col>
                <xdr:colOff>219075</xdr:colOff>
                <xdr:row>51</xdr:row>
                <xdr:rowOff>104775</xdr:rowOff>
              </from>
              <to>
                <xdr:col>49</xdr:col>
                <xdr:colOff>133350</xdr:colOff>
                <xdr:row>52</xdr:row>
                <xdr:rowOff>228600</xdr:rowOff>
              </to>
            </anchor>
          </objectPr>
        </oleObject>
      </mc:Choice>
      <mc:Fallback>
        <oleObject progId="Equation.DSMT4" shapeId="2079" r:id="rId58"/>
      </mc:Fallback>
    </mc:AlternateContent>
    <mc:AlternateContent xmlns:mc="http://schemas.openxmlformats.org/markup-compatibility/2006">
      <mc:Choice Requires="x14">
        <oleObject progId="Equation.DSMT4" shapeId="2081" r:id="rId60">
          <objectPr defaultSize="0" autoPict="0" r:id="rId61">
            <anchor moveWithCells="1">
              <from>
                <xdr:col>45</xdr:col>
                <xdr:colOff>257175</xdr:colOff>
                <xdr:row>59</xdr:row>
                <xdr:rowOff>161925</xdr:rowOff>
              </from>
              <to>
                <xdr:col>49</xdr:col>
                <xdr:colOff>114300</xdr:colOff>
                <xdr:row>60</xdr:row>
                <xdr:rowOff>209550</xdr:rowOff>
              </to>
            </anchor>
          </objectPr>
        </oleObject>
      </mc:Choice>
      <mc:Fallback>
        <oleObject progId="Equation.DSMT4" shapeId="2081" r:id="rId60"/>
      </mc:Fallback>
    </mc:AlternateContent>
    <mc:AlternateContent xmlns:mc="http://schemas.openxmlformats.org/markup-compatibility/2006">
      <mc:Choice Requires="x14">
        <oleObject progId="Equation.DSMT4" shapeId="2082" r:id="rId62">
          <objectPr defaultSize="0" autoPict="0" r:id="rId63">
            <anchor moveWithCells="1">
              <from>
                <xdr:col>44</xdr:col>
                <xdr:colOff>276225</xdr:colOff>
                <xdr:row>24</xdr:row>
                <xdr:rowOff>180975</xdr:rowOff>
              </from>
              <to>
                <xdr:col>48</xdr:col>
                <xdr:colOff>323850</xdr:colOff>
                <xdr:row>25</xdr:row>
                <xdr:rowOff>190500</xdr:rowOff>
              </to>
            </anchor>
          </objectPr>
        </oleObject>
      </mc:Choice>
      <mc:Fallback>
        <oleObject progId="Equation.DSMT4" shapeId="2082" r:id="rId62"/>
      </mc:Fallback>
    </mc:AlternateContent>
    <mc:AlternateContent xmlns:mc="http://schemas.openxmlformats.org/markup-compatibility/2006">
      <mc:Choice Requires="x14">
        <oleObject progId="Equation.DSMT4" shapeId="2083" r:id="rId64">
          <objectPr defaultSize="0" autoPict="0" r:id="rId65">
            <anchor moveWithCells="1">
              <from>
                <xdr:col>46</xdr:col>
                <xdr:colOff>323850</xdr:colOff>
                <xdr:row>54</xdr:row>
                <xdr:rowOff>104775</xdr:rowOff>
              </from>
              <to>
                <xdr:col>49</xdr:col>
                <xdr:colOff>142875</xdr:colOff>
                <xdr:row>55</xdr:row>
                <xdr:rowOff>295275</xdr:rowOff>
              </to>
            </anchor>
          </objectPr>
        </oleObject>
      </mc:Choice>
      <mc:Fallback>
        <oleObject progId="Equation.DSMT4" shapeId="2083" r:id="rId64"/>
      </mc:Fallback>
    </mc:AlternateContent>
    <mc:AlternateContent xmlns:mc="http://schemas.openxmlformats.org/markup-compatibility/2006">
      <mc:Choice Requires="x14">
        <oleObject progId="Equation.DSMT4" shapeId="2084" r:id="rId66">
          <objectPr defaultSize="0" autoPict="0" r:id="rId47">
            <anchor moveWithCells="1">
              <from>
                <xdr:col>47</xdr:col>
                <xdr:colOff>209550</xdr:colOff>
                <xdr:row>21</xdr:row>
                <xdr:rowOff>76200</xdr:rowOff>
              </from>
              <to>
                <xdr:col>49</xdr:col>
                <xdr:colOff>104775</xdr:colOff>
                <xdr:row>22</xdr:row>
                <xdr:rowOff>276225</xdr:rowOff>
              </to>
            </anchor>
          </objectPr>
        </oleObject>
      </mc:Choice>
      <mc:Fallback>
        <oleObject progId="Equation.DSMT4" shapeId="2084" r:id="rId66"/>
      </mc:Fallback>
    </mc:AlternateContent>
    <mc:AlternateContent xmlns:mc="http://schemas.openxmlformats.org/markup-compatibility/2006">
      <mc:Choice Requires="x14">
        <oleObject progId="Equation.DSMT4" shapeId="2085" r:id="rId67">
          <objectPr defaultSize="0" autoPict="0" r:id="rId68">
            <anchor moveWithCells="1">
              <from>
                <xdr:col>47</xdr:col>
                <xdr:colOff>219075</xdr:colOff>
                <xdr:row>62</xdr:row>
                <xdr:rowOff>104775</xdr:rowOff>
              </from>
              <to>
                <xdr:col>49</xdr:col>
                <xdr:colOff>76200</xdr:colOff>
                <xdr:row>63</xdr:row>
                <xdr:rowOff>304800</xdr:rowOff>
              </to>
            </anchor>
          </objectPr>
        </oleObject>
      </mc:Choice>
      <mc:Fallback>
        <oleObject progId="Equation.DSMT4" shapeId="2085" r:id="rId67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144"/>
  <sheetViews>
    <sheetView zoomScale="85" zoomScaleNormal="85" workbookViewId="0">
      <selection activeCell="AJ133" sqref="AJ133"/>
    </sheetView>
  </sheetViews>
  <sheetFormatPr defaultColWidth="4.5703125" defaultRowHeight="24" customHeight="1" x14ac:dyDescent="0.3"/>
  <cols>
    <col min="1" max="16384" width="4.5703125" style="47"/>
  </cols>
  <sheetData>
    <row r="1" spans="1:86" ht="24" customHeight="1" x14ac:dyDescent="0.3">
      <c r="A1" s="858" t="str">
        <f>CONCATENATE("Расчет однофазного конденсаторного асинхронного микродвигателя Pн ", $V$4," Вт,  2p = ", $V$5,", n = ",$V$6," об/мин")</f>
        <v>Расчет однофазного конденсаторного асинхронного микродвигателя Pн 90 Вт,  2p = 6, n = 955 об/мин</v>
      </c>
      <c r="B1" s="858"/>
      <c r="C1" s="858"/>
      <c r="D1" s="858"/>
      <c r="E1" s="858"/>
      <c r="F1" s="858"/>
      <c r="G1" s="858"/>
      <c r="H1" s="858"/>
      <c r="I1" s="858"/>
      <c r="J1" s="858"/>
      <c r="K1" s="858"/>
      <c r="L1" s="858"/>
      <c r="M1" s="858"/>
      <c r="N1" s="858"/>
      <c r="O1" s="858"/>
      <c r="P1" s="858"/>
      <c r="Q1" s="858"/>
      <c r="R1" s="858"/>
      <c r="S1" s="858"/>
      <c r="T1" s="858"/>
      <c r="U1" s="858"/>
      <c r="V1" s="858"/>
      <c r="W1" s="858"/>
      <c r="X1" s="858"/>
      <c r="Y1" s="858"/>
      <c r="Z1" s="858"/>
      <c r="AA1" s="858"/>
      <c r="AB1" s="858"/>
      <c r="AC1" s="858"/>
      <c r="AD1" s="858"/>
      <c r="AE1" s="858"/>
      <c r="AF1" s="872" t="str">
        <f>$A$1</f>
        <v>Расчет однофазного конденсаторного асинхронного микродвигателя Pн 90 Вт,  2p = 6, n = 955 об/мин</v>
      </c>
      <c r="AG1" s="873"/>
      <c r="AH1" s="873"/>
      <c r="AI1" s="873"/>
      <c r="AJ1" s="873"/>
      <c r="AK1" s="873"/>
      <c r="AL1" s="873"/>
      <c r="AM1" s="873"/>
      <c r="AN1" s="873"/>
      <c r="AO1" s="873"/>
      <c r="AP1" s="873"/>
      <c r="AQ1" s="861"/>
      <c r="AR1" s="861"/>
      <c r="AS1" s="861"/>
      <c r="AT1" s="861"/>
      <c r="AU1" s="861"/>
      <c r="AV1" s="861"/>
      <c r="AW1" s="861"/>
      <c r="AX1" s="861"/>
      <c r="AY1" s="861"/>
      <c r="AZ1" s="861"/>
      <c r="BA1" s="861"/>
      <c r="BB1" s="861"/>
      <c r="BC1" s="861"/>
      <c r="BD1" s="861"/>
      <c r="BE1" s="861"/>
      <c r="BF1" s="861"/>
      <c r="BG1" s="861"/>
      <c r="BH1" s="861"/>
      <c r="BI1" s="861"/>
      <c r="BJ1" s="862"/>
      <c r="BK1" s="106"/>
      <c r="BL1" s="106"/>
      <c r="BM1" s="106"/>
      <c r="BN1" s="106"/>
      <c r="BO1" s="106"/>
      <c r="BP1" s="106"/>
      <c r="BQ1" s="106"/>
      <c r="BR1" s="106"/>
      <c r="BS1" s="106"/>
      <c r="BT1" s="106"/>
      <c r="BU1" s="106"/>
      <c r="BV1" s="106"/>
      <c r="BW1" s="106"/>
      <c r="BX1" s="106"/>
      <c r="BY1" s="106"/>
      <c r="BZ1" s="106"/>
      <c r="CA1" s="106"/>
      <c r="CB1" s="106"/>
      <c r="CC1" s="106"/>
      <c r="CD1" s="106"/>
      <c r="CE1" s="106"/>
      <c r="CF1" s="106"/>
      <c r="CG1" s="106"/>
      <c r="CH1" s="106"/>
    </row>
    <row r="2" spans="1:86" ht="24" customHeight="1" x14ac:dyDescent="0.3">
      <c r="A2" s="153"/>
      <c r="B2" s="885" t="s">
        <v>429</v>
      </c>
      <c r="C2" s="885"/>
      <c r="D2" s="885"/>
      <c r="E2" s="885"/>
      <c r="F2" s="885"/>
      <c r="G2" s="885"/>
      <c r="H2" s="885"/>
      <c r="I2" s="885"/>
      <c r="J2" s="885"/>
      <c r="K2" s="885"/>
      <c r="L2" s="885"/>
      <c r="M2" s="885"/>
      <c r="N2" s="885"/>
      <c r="O2" s="885"/>
      <c r="P2" s="885"/>
      <c r="Q2" s="885"/>
      <c r="R2" s="885"/>
      <c r="S2" s="885"/>
      <c r="T2" s="885"/>
      <c r="U2" s="885"/>
      <c r="V2" s="726" t="s">
        <v>42</v>
      </c>
      <c r="W2" s="726"/>
      <c r="X2" s="728" t="s">
        <v>43</v>
      </c>
      <c r="Y2" s="728"/>
      <c r="Z2" s="728"/>
      <c r="AA2" s="728"/>
      <c r="AB2" s="731" t="s">
        <v>44</v>
      </c>
      <c r="AC2" s="731"/>
      <c r="AD2" s="731"/>
      <c r="AE2" s="731"/>
      <c r="AF2" s="130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902" t="s">
        <v>492</v>
      </c>
      <c r="AR2" s="624"/>
      <c r="AS2" s="625"/>
      <c r="AT2" s="83" t="s">
        <v>439</v>
      </c>
      <c r="AU2" s="377">
        <v>21.1</v>
      </c>
      <c r="AV2" s="311"/>
      <c r="AW2" s="113"/>
      <c r="AX2" s="15"/>
      <c r="AY2" s="15"/>
      <c r="AZ2" s="113"/>
      <c r="BA2" s="817" t="s">
        <v>42</v>
      </c>
      <c r="BB2" s="817"/>
      <c r="BC2" s="817"/>
      <c r="BD2" s="818" t="s">
        <v>43</v>
      </c>
      <c r="BE2" s="818"/>
      <c r="BF2" s="818"/>
      <c r="BG2" s="847" t="s">
        <v>44</v>
      </c>
      <c r="BH2" s="847"/>
      <c r="BI2" s="847"/>
      <c r="BJ2" s="847"/>
    </row>
    <row r="3" spans="1:86" ht="24" customHeight="1" x14ac:dyDescent="0.3">
      <c r="A3" s="153"/>
      <c r="B3" s="885"/>
      <c r="C3" s="885"/>
      <c r="D3" s="885"/>
      <c r="E3" s="885"/>
      <c r="F3" s="885"/>
      <c r="G3" s="885"/>
      <c r="H3" s="885"/>
      <c r="I3" s="885"/>
      <c r="J3" s="885"/>
      <c r="K3" s="885"/>
      <c r="L3" s="885"/>
      <c r="M3" s="885"/>
      <c r="N3" s="885"/>
      <c r="O3" s="885"/>
      <c r="P3" s="885"/>
      <c r="Q3" s="885"/>
      <c r="R3" s="885"/>
      <c r="S3" s="885"/>
      <c r="T3" s="885"/>
      <c r="U3" s="885"/>
      <c r="V3" s="726"/>
      <c r="W3" s="726"/>
      <c r="X3" s="728"/>
      <c r="Y3" s="728"/>
      <c r="Z3" s="728"/>
      <c r="AA3" s="728"/>
      <c r="AB3" s="731"/>
      <c r="AC3" s="731"/>
      <c r="AD3" s="731"/>
      <c r="AE3" s="731"/>
      <c r="AF3" s="127"/>
      <c r="AG3" s="858" t="s">
        <v>457</v>
      </c>
      <c r="AH3" s="858"/>
      <c r="AI3" s="858"/>
      <c r="AJ3" s="858"/>
      <c r="AK3" s="858"/>
      <c r="AL3" s="858"/>
      <c r="AM3" s="858"/>
      <c r="AN3" s="202"/>
      <c r="AO3" s="202"/>
      <c r="AP3" s="66"/>
      <c r="AQ3" s="903"/>
      <c r="AR3" s="627"/>
      <c r="AS3" s="628"/>
      <c r="AT3" s="240"/>
      <c r="AU3" s="534" t="s">
        <v>212</v>
      </c>
      <c r="AV3" s="535"/>
      <c r="AW3" s="535"/>
      <c r="AX3" s="535"/>
      <c r="AY3" s="535"/>
      <c r="AZ3" s="535"/>
      <c r="BA3" s="829">
        <f>'Расчетный лист'!CC61</f>
        <v>297.57071820377092</v>
      </c>
      <c r="BB3" s="829"/>
      <c r="BC3" s="829"/>
      <c r="BD3" s="815" t="s">
        <v>104</v>
      </c>
      <c r="BE3" s="815"/>
      <c r="BF3" s="815"/>
      <c r="BG3" s="819"/>
      <c r="BH3" s="845" t="s">
        <v>459</v>
      </c>
      <c r="BI3" s="845"/>
      <c r="BJ3" s="819"/>
      <c r="BK3" s="117"/>
      <c r="BL3" s="117"/>
      <c r="BM3" s="117"/>
      <c r="BN3" s="117"/>
      <c r="BO3" s="117"/>
      <c r="BP3" s="117"/>
      <c r="BQ3" s="117"/>
    </row>
    <row r="4" spans="1:86" ht="24" customHeight="1" x14ac:dyDescent="0.3">
      <c r="A4" s="153"/>
      <c r="B4" s="883" t="s">
        <v>99</v>
      </c>
      <c r="C4" s="883"/>
      <c r="D4" s="883"/>
      <c r="E4" s="883"/>
      <c r="F4" s="883"/>
      <c r="G4" s="883"/>
      <c r="H4" s="883"/>
      <c r="I4" s="883"/>
      <c r="J4" s="883"/>
      <c r="K4" s="883"/>
      <c r="L4" s="883"/>
      <c r="M4" s="883"/>
      <c r="N4" s="883"/>
      <c r="O4" s="883"/>
      <c r="P4" s="883"/>
      <c r="Q4" s="883"/>
      <c r="R4" s="883"/>
      <c r="S4" s="883"/>
      <c r="T4" s="883"/>
      <c r="U4" s="883"/>
      <c r="V4" s="724">
        <f>'Расчетный лист'!T39</f>
        <v>90</v>
      </c>
      <c r="W4" s="724"/>
      <c r="X4" s="707" t="s">
        <v>100</v>
      </c>
      <c r="Y4" s="707"/>
      <c r="Z4" s="707"/>
      <c r="AA4" s="707"/>
      <c r="AB4" s="35"/>
      <c r="AC4" s="882" t="s">
        <v>421</v>
      </c>
      <c r="AD4" s="882"/>
      <c r="AE4" s="35"/>
      <c r="AF4" s="127"/>
      <c r="AG4" s="858"/>
      <c r="AH4" s="858"/>
      <c r="AI4" s="858"/>
      <c r="AJ4" s="858"/>
      <c r="AK4" s="858"/>
      <c r="AL4" s="858"/>
      <c r="AM4" s="858"/>
      <c r="AN4" s="202"/>
      <c r="AO4" s="202"/>
      <c r="AP4" s="66"/>
      <c r="AQ4" s="903"/>
      <c r="AR4" s="627"/>
      <c r="AS4" s="628"/>
      <c r="AT4" s="457"/>
      <c r="AU4" s="537"/>
      <c r="AV4" s="538"/>
      <c r="AW4" s="538"/>
      <c r="AX4" s="538"/>
      <c r="AY4" s="538"/>
      <c r="AZ4" s="538"/>
      <c r="BA4" s="829"/>
      <c r="BB4" s="829"/>
      <c r="BC4" s="829"/>
      <c r="BD4" s="815"/>
      <c r="BE4" s="815"/>
      <c r="BF4" s="815"/>
      <c r="BG4" s="819"/>
      <c r="BH4" s="845"/>
      <c r="BI4" s="845"/>
      <c r="BJ4" s="819"/>
      <c r="BK4" s="117"/>
      <c r="BL4" s="117"/>
      <c r="BM4" s="117"/>
      <c r="BN4" s="117"/>
      <c r="BO4" s="117"/>
      <c r="BP4" s="117"/>
      <c r="BQ4" s="117"/>
    </row>
    <row r="5" spans="1:86" ht="24" customHeight="1" x14ac:dyDescent="0.3">
      <c r="A5" s="153"/>
      <c r="B5" s="883" t="s">
        <v>107</v>
      </c>
      <c r="C5" s="883"/>
      <c r="D5" s="883"/>
      <c r="E5" s="883"/>
      <c r="F5" s="883"/>
      <c r="G5" s="883"/>
      <c r="H5" s="883"/>
      <c r="I5" s="883"/>
      <c r="J5" s="883"/>
      <c r="K5" s="883"/>
      <c r="L5" s="883"/>
      <c r="M5" s="883"/>
      <c r="N5" s="883"/>
      <c r="O5" s="883"/>
      <c r="P5" s="883"/>
      <c r="Q5" s="883"/>
      <c r="R5" s="883"/>
      <c r="S5" s="883"/>
      <c r="T5" s="883"/>
      <c r="U5" s="883"/>
      <c r="V5" s="724">
        <f>'Расчетный лист'!T40</f>
        <v>6</v>
      </c>
      <c r="W5" s="724"/>
      <c r="X5" s="707" t="s">
        <v>104</v>
      </c>
      <c r="Y5" s="707"/>
      <c r="Z5" s="707"/>
      <c r="AA5" s="707"/>
      <c r="AB5" s="35"/>
      <c r="AC5" s="882" t="s">
        <v>112</v>
      </c>
      <c r="AD5" s="882"/>
      <c r="AE5" s="35"/>
      <c r="AF5" s="127"/>
      <c r="AG5" s="136"/>
      <c r="AH5" s="119"/>
      <c r="AI5" s="119"/>
      <c r="AJ5" s="119"/>
      <c r="AK5" s="119"/>
      <c r="AL5" s="119"/>
      <c r="AM5" s="119"/>
      <c r="AN5" s="119"/>
      <c r="AO5" s="137"/>
      <c r="AP5" s="66"/>
      <c r="AQ5" s="847" t="s">
        <v>46</v>
      </c>
      <c r="AR5" s="847"/>
      <c r="AS5" s="847"/>
      <c r="AT5" s="847"/>
      <c r="AU5" s="847"/>
      <c r="AV5" s="847" t="s">
        <v>446</v>
      </c>
      <c r="AW5" s="847"/>
      <c r="AX5" s="847"/>
      <c r="AY5" s="847"/>
      <c r="AZ5" s="847"/>
      <c r="BA5" s="847"/>
      <c r="BB5" s="847"/>
      <c r="BC5" s="847"/>
      <c r="BD5" s="847"/>
      <c r="BE5" s="847"/>
      <c r="BF5" s="847"/>
      <c r="BG5" s="847"/>
      <c r="BH5" s="847"/>
      <c r="BI5" s="847"/>
      <c r="BJ5" s="847"/>
      <c r="BK5" s="117"/>
      <c r="BL5" s="117"/>
      <c r="BM5" s="117"/>
      <c r="BN5" s="117"/>
      <c r="BO5" s="117"/>
      <c r="BP5" s="117"/>
      <c r="BQ5" s="117"/>
    </row>
    <row r="6" spans="1:86" ht="24" customHeight="1" x14ac:dyDescent="0.3">
      <c r="A6" s="153"/>
      <c r="B6" s="883" t="s">
        <v>101</v>
      </c>
      <c r="C6" s="883"/>
      <c r="D6" s="883"/>
      <c r="E6" s="883"/>
      <c r="F6" s="883"/>
      <c r="G6" s="883"/>
      <c r="H6" s="883"/>
      <c r="I6" s="883"/>
      <c r="J6" s="883"/>
      <c r="K6" s="883"/>
      <c r="L6" s="883"/>
      <c r="M6" s="883"/>
      <c r="N6" s="883"/>
      <c r="O6" s="883"/>
      <c r="P6" s="883"/>
      <c r="Q6" s="883"/>
      <c r="R6" s="883"/>
      <c r="S6" s="883"/>
      <c r="T6" s="883"/>
      <c r="U6" s="883"/>
      <c r="V6" s="724">
        <f>'Расчетный лист'!T41</f>
        <v>955</v>
      </c>
      <c r="W6" s="724"/>
      <c r="X6" s="707" t="s">
        <v>102</v>
      </c>
      <c r="Y6" s="707"/>
      <c r="Z6" s="707"/>
      <c r="AA6" s="707"/>
      <c r="AB6" s="35"/>
      <c r="AC6" s="882" t="s">
        <v>108</v>
      </c>
      <c r="AD6" s="882"/>
      <c r="AE6" s="35"/>
      <c r="AF6" s="127"/>
      <c r="AG6" s="138"/>
      <c r="AH6" s="118"/>
      <c r="AI6" s="118"/>
      <c r="AJ6" s="118"/>
      <c r="AK6" s="118"/>
      <c r="AL6" s="118"/>
      <c r="AM6" s="118"/>
      <c r="AN6" s="118"/>
      <c r="AO6" s="139"/>
      <c r="AP6" s="66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3"/>
      <c r="BE6" s="153"/>
      <c r="BF6" s="153"/>
      <c r="BG6" s="153"/>
      <c r="BH6" s="153"/>
      <c r="BI6" s="153"/>
      <c r="BJ6" s="153"/>
      <c r="BK6" s="117"/>
      <c r="BL6" s="117"/>
      <c r="BM6" s="117"/>
      <c r="BN6" s="117"/>
      <c r="BO6" s="117"/>
      <c r="BP6" s="117"/>
      <c r="BQ6" s="117"/>
    </row>
    <row r="7" spans="1:86" ht="24" customHeight="1" x14ac:dyDescent="0.3">
      <c r="A7" s="153"/>
      <c r="B7" s="883" t="s">
        <v>111</v>
      </c>
      <c r="C7" s="883"/>
      <c r="D7" s="883"/>
      <c r="E7" s="883"/>
      <c r="F7" s="883"/>
      <c r="G7" s="883"/>
      <c r="H7" s="883"/>
      <c r="I7" s="883"/>
      <c r="J7" s="883"/>
      <c r="K7" s="883"/>
      <c r="L7" s="883"/>
      <c r="M7" s="883"/>
      <c r="N7" s="883"/>
      <c r="O7" s="883"/>
      <c r="P7" s="883"/>
      <c r="Q7" s="883"/>
      <c r="R7" s="883"/>
      <c r="S7" s="883"/>
      <c r="T7" s="883"/>
      <c r="U7" s="883"/>
      <c r="V7" s="904">
        <f>'Расчетный лист'!T42</f>
        <v>0.69</v>
      </c>
      <c r="W7" s="904"/>
      <c r="X7" s="707" t="s">
        <v>443</v>
      </c>
      <c r="Y7" s="707"/>
      <c r="Z7" s="707"/>
      <c r="AA7" s="707"/>
      <c r="AB7" s="35"/>
      <c r="AC7" s="882" t="s">
        <v>110</v>
      </c>
      <c r="AD7" s="882"/>
      <c r="AE7" s="35"/>
      <c r="AF7" s="127"/>
      <c r="AG7" s="138"/>
      <c r="AH7" s="118"/>
      <c r="AI7" s="118"/>
      <c r="AJ7" s="118"/>
      <c r="AK7" s="118"/>
      <c r="AL7" s="118"/>
      <c r="AM7" s="118"/>
      <c r="AN7" s="118"/>
      <c r="AO7" s="139"/>
      <c r="AP7" s="66"/>
      <c r="AQ7" s="240"/>
      <c r="AR7" s="240"/>
      <c r="AS7" s="240"/>
      <c r="AT7" s="240"/>
      <c r="AU7" s="240"/>
      <c r="AV7" s="240"/>
      <c r="AW7" s="240"/>
      <c r="AX7" s="240"/>
      <c r="AY7" s="240"/>
      <c r="AZ7" s="240"/>
      <c r="BA7" s="240"/>
      <c r="BB7" s="240"/>
      <c r="BC7" s="240"/>
      <c r="BD7" s="240"/>
      <c r="BE7" s="240"/>
      <c r="BF7" s="240"/>
      <c r="BG7" s="240"/>
      <c r="BH7" s="240"/>
      <c r="BI7" s="240"/>
      <c r="BJ7" s="240"/>
      <c r="BK7" s="117"/>
      <c r="BL7" s="117"/>
      <c r="BM7" s="117"/>
      <c r="BN7" s="117"/>
      <c r="BO7" s="117"/>
      <c r="BP7" s="117"/>
      <c r="BQ7" s="117"/>
      <c r="BR7" s="117"/>
      <c r="BS7" s="117"/>
      <c r="BT7" s="117"/>
      <c r="BU7" s="117"/>
      <c r="BV7" s="117"/>
      <c r="BW7" s="117"/>
      <c r="BX7" s="117"/>
      <c r="BY7" s="117"/>
      <c r="BZ7" s="117"/>
      <c r="CA7" s="117"/>
      <c r="CB7" s="117"/>
      <c r="CC7" s="117"/>
      <c r="CD7" s="117"/>
      <c r="CE7" s="117"/>
      <c r="CF7" s="117"/>
      <c r="CG7" s="117"/>
    </row>
    <row r="8" spans="1:86" ht="24" customHeight="1" x14ac:dyDescent="0.3">
      <c r="A8" s="153"/>
      <c r="B8" s="883" t="s">
        <v>109</v>
      </c>
      <c r="C8" s="883"/>
      <c r="D8" s="883"/>
      <c r="E8" s="883"/>
      <c r="F8" s="883"/>
      <c r="G8" s="883"/>
      <c r="H8" s="883"/>
      <c r="I8" s="883"/>
      <c r="J8" s="883"/>
      <c r="K8" s="883"/>
      <c r="L8" s="883"/>
      <c r="M8" s="883"/>
      <c r="N8" s="883"/>
      <c r="O8" s="883"/>
      <c r="P8" s="883"/>
      <c r="Q8" s="883"/>
      <c r="R8" s="883"/>
      <c r="S8" s="883"/>
      <c r="T8" s="883"/>
      <c r="U8" s="883"/>
      <c r="V8" s="904">
        <f>'Расчетный лист'!T43</f>
        <v>0.62</v>
      </c>
      <c r="W8" s="904"/>
      <c r="X8" s="707" t="s">
        <v>115</v>
      </c>
      <c r="Y8" s="707"/>
      <c r="Z8" s="707"/>
      <c r="AA8" s="707"/>
      <c r="AB8" s="35"/>
      <c r="AC8" s="882" t="s">
        <v>52</v>
      </c>
      <c r="AD8" s="882"/>
      <c r="AE8" s="35"/>
      <c r="AF8" s="127"/>
      <c r="AG8" s="138"/>
      <c r="AH8" s="118"/>
      <c r="AI8" s="118"/>
      <c r="AJ8" s="118"/>
      <c r="AK8" s="118"/>
      <c r="AL8" s="118"/>
      <c r="AM8" s="118"/>
      <c r="AN8" s="118"/>
      <c r="AO8" s="139"/>
      <c r="AP8" s="66"/>
      <c r="AQ8" s="164"/>
      <c r="AR8" s="565">
        <v>21</v>
      </c>
      <c r="AS8" s="566"/>
      <c r="AT8" s="113"/>
      <c r="AU8" s="15"/>
      <c r="AV8" s="113"/>
      <c r="AW8" s="817" t="s">
        <v>42</v>
      </c>
      <c r="AX8" s="817"/>
      <c r="AY8" s="817"/>
      <c r="AZ8" s="818" t="s">
        <v>43</v>
      </c>
      <c r="BA8" s="818"/>
      <c r="BB8" s="818"/>
      <c r="BC8" s="847" t="s">
        <v>44</v>
      </c>
      <c r="BD8" s="847"/>
      <c r="BE8" s="847"/>
      <c r="BF8" s="847"/>
      <c r="BG8" s="835" t="s">
        <v>46</v>
      </c>
      <c r="BH8" s="835"/>
      <c r="BI8" s="835"/>
      <c r="BJ8" s="836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</row>
    <row r="9" spans="1:86" ht="24" customHeight="1" x14ac:dyDescent="0.3">
      <c r="A9" s="153"/>
      <c r="B9" s="883" t="s">
        <v>113</v>
      </c>
      <c r="C9" s="883"/>
      <c r="D9" s="883"/>
      <c r="E9" s="883"/>
      <c r="F9" s="883"/>
      <c r="G9" s="883"/>
      <c r="H9" s="883"/>
      <c r="I9" s="883"/>
      <c r="J9" s="883"/>
      <c r="K9" s="883"/>
      <c r="L9" s="883"/>
      <c r="M9" s="883"/>
      <c r="N9" s="883"/>
      <c r="O9" s="883"/>
      <c r="P9" s="883"/>
      <c r="Q9" s="883"/>
      <c r="R9" s="883"/>
      <c r="S9" s="883"/>
      <c r="T9" s="883"/>
      <c r="U9" s="883"/>
      <c r="V9" s="904">
        <f>'Расчетный лист'!T44</f>
        <v>8</v>
      </c>
      <c r="W9" s="904"/>
      <c r="X9" s="707" t="s">
        <v>114</v>
      </c>
      <c r="Y9" s="707"/>
      <c r="Z9" s="707"/>
      <c r="AA9" s="707"/>
      <c r="AB9" s="35"/>
      <c r="AC9" s="882" t="s">
        <v>422</v>
      </c>
      <c r="AD9" s="882"/>
      <c r="AE9" s="35"/>
      <c r="AF9" s="127"/>
      <c r="AG9" s="138"/>
      <c r="AH9" s="118"/>
      <c r="AI9" s="118"/>
      <c r="AJ9" s="118"/>
      <c r="AK9" s="118"/>
      <c r="AL9" s="118"/>
      <c r="AM9" s="118"/>
      <c r="AN9" s="118"/>
      <c r="AO9" s="139"/>
      <c r="AP9" s="66"/>
      <c r="AQ9" s="165"/>
      <c r="AR9" s="250"/>
      <c r="AS9" s="177"/>
      <c r="AT9" s="177"/>
      <c r="AU9" s="177"/>
      <c r="AV9" s="851"/>
      <c r="AW9" s="829">
        <f>'Расчетный лист'!CC61</f>
        <v>297.57071820377092</v>
      </c>
      <c r="AX9" s="829"/>
      <c r="AY9" s="829"/>
      <c r="AZ9" s="815" t="s">
        <v>242</v>
      </c>
      <c r="BA9" s="815"/>
      <c r="BB9" s="815"/>
      <c r="BC9" s="819"/>
      <c r="BD9" s="845" t="s">
        <v>458</v>
      </c>
      <c r="BE9" s="845"/>
      <c r="BF9" s="819"/>
      <c r="BG9" s="40"/>
      <c r="BH9" s="40"/>
      <c r="BI9" s="40"/>
      <c r="BJ9" s="41"/>
      <c r="BK9" s="117"/>
      <c r="BL9" s="117"/>
      <c r="BM9" s="117"/>
      <c r="BN9" s="117"/>
      <c r="BO9" s="117"/>
      <c r="BP9" s="117"/>
      <c r="BQ9" s="117"/>
      <c r="BR9" s="117"/>
      <c r="BS9" s="117"/>
      <c r="BT9" s="117"/>
      <c r="BU9" s="117"/>
      <c r="BV9" s="117"/>
      <c r="BW9" s="117"/>
      <c r="BX9" s="117"/>
      <c r="BY9" s="117"/>
      <c r="BZ9" s="117"/>
      <c r="CA9" s="117"/>
      <c r="CB9" s="117"/>
      <c r="CC9" s="117"/>
      <c r="CD9" s="117"/>
      <c r="CE9" s="117"/>
      <c r="CF9" s="117"/>
      <c r="CG9" s="117"/>
    </row>
    <row r="10" spans="1:86" ht="24" customHeight="1" x14ac:dyDescent="0.3">
      <c r="A10" s="153"/>
      <c r="B10" s="883" t="s">
        <v>122</v>
      </c>
      <c r="C10" s="883"/>
      <c r="D10" s="883"/>
      <c r="E10" s="883"/>
      <c r="F10" s="883"/>
      <c r="G10" s="883"/>
      <c r="H10" s="883"/>
      <c r="I10" s="883"/>
      <c r="J10" s="883"/>
      <c r="K10" s="883"/>
      <c r="L10" s="883"/>
      <c r="M10" s="883"/>
      <c r="N10" s="883"/>
      <c r="O10" s="883"/>
      <c r="P10" s="883"/>
      <c r="Q10" s="883"/>
      <c r="R10" s="883"/>
      <c r="S10" s="883"/>
      <c r="T10" s="883"/>
      <c r="U10" s="883"/>
      <c r="V10" s="724">
        <f>'Расчетный лист'!T45</f>
        <v>24</v>
      </c>
      <c r="W10" s="724"/>
      <c r="X10" s="707" t="s">
        <v>486</v>
      </c>
      <c r="Y10" s="707"/>
      <c r="Z10" s="707"/>
      <c r="AA10" s="707"/>
      <c r="AB10" s="35"/>
      <c r="AC10" s="882" t="s">
        <v>423</v>
      </c>
      <c r="AD10" s="882"/>
      <c r="AE10" s="35"/>
      <c r="AF10" s="127"/>
      <c r="AG10" s="138"/>
      <c r="AH10" s="118"/>
      <c r="AI10" s="118"/>
      <c r="AJ10" s="118"/>
      <c r="AK10" s="118"/>
      <c r="AL10" s="118"/>
      <c r="AM10" s="118"/>
      <c r="AN10" s="118"/>
      <c r="AO10" s="139"/>
      <c r="AP10" s="66"/>
      <c r="AQ10" s="165"/>
      <c r="AR10" s="338"/>
      <c r="AS10" s="339"/>
      <c r="AT10" s="339"/>
      <c r="AU10" s="339"/>
      <c r="AV10" s="852"/>
      <c r="AW10" s="829"/>
      <c r="AX10" s="829"/>
      <c r="AY10" s="829"/>
      <c r="AZ10" s="815"/>
      <c r="BA10" s="815"/>
      <c r="BB10" s="815"/>
      <c r="BC10" s="819"/>
      <c r="BD10" s="845"/>
      <c r="BE10" s="845"/>
      <c r="BF10" s="819"/>
      <c r="BG10" s="116"/>
      <c r="BH10" s="116"/>
      <c r="BI10" s="116"/>
      <c r="BJ10" s="129"/>
      <c r="BK10" s="106"/>
      <c r="BL10" s="106"/>
      <c r="BM10" s="106"/>
      <c r="BR10" s="117"/>
      <c r="BS10" s="117"/>
      <c r="BT10" s="117"/>
      <c r="BU10" s="117"/>
      <c r="BV10" s="117"/>
      <c r="BW10" s="117"/>
      <c r="BX10" s="117"/>
      <c r="BY10" s="117"/>
      <c r="BZ10" s="117"/>
      <c r="CA10" s="117"/>
      <c r="CB10" s="117"/>
      <c r="CC10" s="117"/>
      <c r="CD10" s="117"/>
      <c r="CE10" s="117"/>
      <c r="CF10" s="117"/>
      <c r="CG10" s="117"/>
    </row>
    <row r="11" spans="1:86" ht="24" customHeight="1" x14ac:dyDescent="0.3">
      <c r="A11" s="153"/>
      <c r="B11" s="883" t="s">
        <v>118</v>
      </c>
      <c r="C11" s="883"/>
      <c r="D11" s="883"/>
      <c r="E11" s="883"/>
      <c r="F11" s="883"/>
      <c r="G11" s="883"/>
      <c r="H11" s="883"/>
      <c r="I11" s="883"/>
      <c r="J11" s="883"/>
      <c r="K11" s="883"/>
      <c r="L11" s="883"/>
      <c r="M11" s="883"/>
      <c r="N11" s="883"/>
      <c r="O11" s="883"/>
      <c r="P11" s="883"/>
      <c r="Q11" s="883"/>
      <c r="R11" s="883"/>
      <c r="S11" s="883"/>
      <c r="T11" s="883"/>
      <c r="U11" s="883"/>
      <c r="V11" s="724">
        <f>'Расчетный лист'!T46</f>
        <v>2</v>
      </c>
      <c r="W11" s="724"/>
      <c r="X11" s="707" t="s">
        <v>486</v>
      </c>
      <c r="Y11" s="707"/>
      <c r="Z11" s="707"/>
      <c r="AA11" s="707"/>
      <c r="AB11" s="35"/>
      <c r="AC11" s="882" t="s">
        <v>424</v>
      </c>
      <c r="AD11" s="882"/>
      <c r="AE11" s="35"/>
      <c r="AF11" s="127"/>
      <c r="AG11" s="138"/>
      <c r="AH11" s="118"/>
      <c r="AI11" s="118"/>
      <c r="AJ11" s="118"/>
      <c r="AK11" s="118"/>
      <c r="AL11" s="118"/>
      <c r="AM11" s="118"/>
      <c r="AN11" s="118"/>
      <c r="AO11" s="139"/>
      <c r="AP11" s="66"/>
      <c r="AQ11" s="165"/>
      <c r="AR11" s="338"/>
      <c r="AS11" s="339"/>
      <c r="AT11" s="339"/>
      <c r="AU11" s="339"/>
      <c r="AV11" s="852"/>
      <c r="AW11" s="827"/>
      <c r="AX11" s="827"/>
      <c r="AY11" s="827"/>
      <c r="AZ11" s="827"/>
      <c r="BA11" s="827"/>
      <c r="BB11" s="827"/>
      <c r="BC11" s="827"/>
      <c r="BD11" s="827"/>
      <c r="BE11" s="827"/>
      <c r="BF11" s="827"/>
      <c r="BG11" s="116"/>
      <c r="BH11" s="116"/>
      <c r="BI11" s="116"/>
      <c r="BJ11" s="129"/>
      <c r="BK11" s="117"/>
      <c r="BL11" s="117"/>
      <c r="BM11" s="117"/>
      <c r="BN11" s="117"/>
      <c r="BO11" s="117"/>
      <c r="BP11" s="117"/>
      <c r="BQ11" s="117"/>
      <c r="BR11" s="117"/>
      <c r="BS11" s="117"/>
      <c r="BT11" s="117"/>
      <c r="BU11" s="117"/>
      <c r="BV11" s="117"/>
      <c r="BW11" s="117"/>
      <c r="BX11" s="117"/>
      <c r="BY11" s="117"/>
      <c r="BZ11" s="117"/>
      <c r="CA11" s="117"/>
      <c r="CB11" s="117"/>
      <c r="CC11" s="117"/>
      <c r="CD11" s="117"/>
      <c r="CE11" s="117"/>
      <c r="CF11" s="117"/>
      <c r="CG11" s="117"/>
    </row>
    <row r="12" spans="1:86" ht="24" customHeight="1" x14ac:dyDescent="0.3">
      <c r="A12" s="153"/>
      <c r="B12" s="883" t="s">
        <v>123</v>
      </c>
      <c r="C12" s="883"/>
      <c r="D12" s="883"/>
      <c r="E12" s="883"/>
      <c r="F12" s="883"/>
      <c r="G12" s="883"/>
      <c r="H12" s="883"/>
      <c r="I12" s="883"/>
      <c r="J12" s="883"/>
      <c r="K12" s="883"/>
      <c r="L12" s="883"/>
      <c r="M12" s="883"/>
      <c r="N12" s="883"/>
      <c r="O12" s="883"/>
      <c r="P12" s="883"/>
      <c r="Q12" s="883"/>
      <c r="R12" s="883"/>
      <c r="S12" s="883"/>
      <c r="T12" s="883"/>
      <c r="U12" s="883"/>
      <c r="V12" s="724">
        <f>'Расчетный лист'!T47</f>
        <v>4</v>
      </c>
      <c r="W12" s="724"/>
      <c r="X12" s="707" t="s">
        <v>486</v>
      </c>
      <c r="Y12" s="707"/>
      <c r="Z12" s="707"/>
      <c r="AA12" s="707"/>
      <c r="AB12" s="35"/>
      <c r="AC12" s="882" t="s">
        <v>126</v>
      </c>
      <c r="AD12" s="882"/>
      <c r="AE12" s="35"/>
      <c r="AF12" s="127"/>
      <c r="AG12" s="138"/>
      <c r="AH12" s="118"/>
      <c r="AI12" s="118"/>
      <c r="AJ12" s="118"/>
      <c r="AK12" s="118"/>
      <c r="AL12" s="118"/>
      <c r="AM12" s="118"/>
      <c r="AN12" s="118"/>
      <c r="AO12" s="139"/>
      <c r="AP12" s="66"/>
      <c r="AQ12" s="164"/>
      <c r="AR12" s="565">
        <v>22</v>
      </c>
      <c r="AS12" s="566"/>
      <c r="AT12" s="113"/>
      <c r="AU12" s="817" t="s">
        <v>42</v>
      </c>
      <c r="AV12" s="817"/>
      <c r="AW12" s="817"/>
      <c r="AX12" s="818" t="s">
        <v>43</v>
      </c>
      <c r="AY12" s="818"/>
      <c r="AZ12" s="818"/>
      <c r="BA12" s="847" t="s">
        <v>44</v>
      </c>
      <c r="BB12" s="847"/>
      <c r="BC12" s="847"/>
      <c r="BD12" s="847"/>
      <c r="BE12" s="847" t="s">
        <v>46</v>
      </c>
      <c r="BF12" s="847"/>
      <c r="BG12" s="847"/>
      <c r="BH12" s="847"/>
      <c r="BI12" s="847"/>
      <c r="BJ12" s="847"/>
      <c r="BR12" s="117"/>
      <c r="BS12" s="117"/>
      <c r="BT12" s="117"/>
      <c r="BU12" s="117"/>
      <c r="BV12" s="117"/>
      <c r="BW12" s="117"/>
      <c r="BX12" s="117"/>
      <c r="BY12" s="117"/>
      <c r="BZ12" s="117"/>
      <c r="CA12" s="117"/>
      <c r="CB12" s="117"/>
      <c r="CC12" s="117"/>
      <c r="CD12" s="117"/>
      <c r="CE12" s="117"/>
      <c r="CF12" s="117"/>
      <c r="CG12" s="117"/>
    </row>
    <row r="13" spans="1:86" ht="24" customHeight="1" x14ac:dyDescent="0.3">
      <c r="A13" s="153"/>
      <c r="B13" s="883" t="s">
        <v>124</v>
      </c>
      <c r="C13" s="883"/>
      <c r="D13" s="883"/>
      <c r="E13" s="883"/>
      <c r="F13" s="883"/>
      <c r="G13" s="883"/>
      <c r="H13" s="883"/>
      <c r="I13" s="883"/>
      <c r="J13" s="883"/>
      <c r="K13" s="883"/>
      <c r="L13" s="883"/>
      <c r="M13" s="883"/>
      <c r="N13" s="883"/>
      <c r="O13" s="883"/>
      <c r="P13" s="883"/>
      <c r="Q13" s="883"/>
      <c r="R13" s="883"/>
      <c r="S13" s="883"/>
      <c r="T13" s="883"/>
      <c r="U13" s="883"/>
      <c r="V13" s="724">
        <f>'Расчетный лист'!T48</f>
        <v>9.6</v>
      </c>
      <c r="W13" s="724"/>
      <c r="X13" s="707" t="s">
        <v>114</v>
      </c>
      <c r="Y13" s="707"/>
      <c r="Z13" s="707"/>
      <c r="AA13" s="707"/>
      <c r="AB13" s="35"/>
      <c r="AC13" s="882" t="s">
        <v>425</v>
      </c>
      <c r="AD13" s="882"/>
      <c r="AE13" s="35"/>
      <c r="AF13" s="127"/>
      <c r="AG13" s="140"/>
      <c r="AH13" s="141"/>
      <c r="AI13" s="141"/>
      <c r="AJ13" s="141"/>
      <c r="AK13" s="141"/>
      <c r="AL13" s="141"/>
      <c r="AM13" s="141"/>
      <c r="AN13" s="141"/>
      <c r="AO13" s="142"/>
      <c r="AP13" s="66"/>
      <c r="AQ13" s="165"/>
      <c r="AR13" s="250"/>
      <c r="AS13" s="177"/>
      <c r="AT13" s="851"/>
      <c r="AU13" s="829">
        <f>'Расчетный лист'!BZ69</f>
        <v>299.73698656164714</v>
      </c>
      <c r="AV13" s="829"/>
      <c r="AW13" s="829"/>
      <c r="AX13" s="815" t="s">
        <v>242</v>
      </c>
      <c r="AY13" s="815"/>
      <c r="AZ13" s="815"/>
      <c r="BA13" s="819"/>
      <c r="BB13" s="845" t="s">
        <v>460</v>
      </c>
      <c r="BC13" s="845"/>
      <c r="BD13" s="819"/>
      <c r="BE13" s="206"/>
      <c r="BF13" s="207"/>
      <c r="BG13" s="207"/>
      <c r="BH13" s="207"/>
      <c r="BI13" s="207"/>
      <c r="BJ13" s="208"/>
      <c r="BP13" s="117"/>
      <c r="BQ13" s="117"/>
      <c r="BR13" s="117"/>
      <c r="BS13" s="117"/>
      <c r="BT13" s="117"/>
      <c r="BU13" s="117"/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</row>
    <row r="14" spans="1:86" ht="24" customHeight="1" x14ac:dyDescent="0.3">
      <c r="A14" s="153"/>
      <c r="B14" s="883" t="s">
        <v>103</v>
      </c>
      <c r="C14" s="883"/>
      <c r="D14" s="883"/>
      <c r="E14" s="883"/>
      <c r="F14" s="883"/>
      <c r="G14" s="883"/>
      <c r="H14" s="883"/>
      <c r="I14" s="883"/>
      <c r="J14" s="883"/>
      <c r="K14" s="883"/>
      <c r="L14" s="883"/>
      <c r="M14" s="883"/>
      <c r="N14" s="883"/>
      <c r="O14" s="883"/>
      <c r="P14" s="883"/>
      <c r="Q14" s="883"/>
      <c r="R14" s="883"/>
      <c r="S14" s="883"/>
      <c r="T14" s="883"/>
      <c r="U14" s="883"/>
      <c r="V14" s="724">
        <v>220</v>
      </c>
      <c r="W14" s="724"/>
      <c r="X14" s="707" t="s">
        <v>104</v>
      </c>
      <c r="Y14" s="707"/>
      <c r="Z14" s="707"/>
      <c r="AA14" s="707"/>
      <c r="AB14" s="35"/>
      <c r="AC14" s="882" t="s">
        <v>426</v>
      </c>
      <c r="AD14" s="882"/>
      <c r="AE14" s="35"/>
      <c r="AF14" s="127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888"/>
      <c r="AR14" s="897"/>
      <c r="AS14" s="898"/>
      <c r="AT14" s="899"/>
      <c r="AU14" s="829"/>
      <c r="AV14" s="829"/>
      <c r="AW14" s="829"/>
      <c r="AX14" s="815"/>
      <c r="AY14" s="815"/>
      <c r="AZ14" s="815"/>
      <c r="BA14" s="819"/>
      <c r="BB14" s="845"/>
      <c r="BC14" s="845"/>
      <c r="BD14" s="819"/>
      <c r="BE14" s="856"/>
      <c r="BF14" s="276"/>
      <c r="BG14" s="276"/>
      <c r="BH14" s="276"/>
      <c r="BI14" s="276"/>
      <c r="BJ14" s="857"/>
      <c r="BP14" s="117"/>
      <c r="BQ14" s="117"/>
      <c r="BR14" s="117"/>
      <c r="BS14" s="117"/>
      <c r="BT14" s="117"/>
      <c r="BU14" s="117"/>
      <c r="BV14" s="117"/>
      <c r="BW14" s="117"/>
      <c r="BX14" s="117"/>
      <c r="BY14" s="117"/>
      <c r="BZ14" s="117"/>
      <c r="CA14" s="117"/>
      <c r="CB14" s="117"/>
      <c r="CC14" s="117"/>
      <c r="CD14" s="117"/>
      <c r="CE14" s="117"/>
      <c r="CF14" s="117"/>
      <c r="CG14" s="117"/>
    </row>
    <row r="15" spans="1:86" ht="24" customHeight="1" x14ac:dyDescent="0.3">
      <c r="A15" s="153"/>
      <c r="B15" s="880" t="s">
        <v>148</v>
      </c>
      <c r="C15" s="880"/>
      <c r="D15" s="880"/>
      <c r="E15" s="883" t="s">
        <v>105</v>
      </c>
      <c r="F15" s="883"/>
      <c r="G15" s="883"/>
      <c r="H15" s="883"/>
      <c r="I15" s="883"/>
      <c r="J15" s="883"/>
      <c r="K15" s="883"/>
      <c r="L15" s="883"/>
      <c r="M15" s="883"/>
      <c r="N15" s="883"/>
      <c r="O15" s="883"/>
      <c r="P15" s="883"/>
      <c r="Q15" s="883"/>
      <c r="R15" s="883"/>
      <c r="S15" s="883"/>
      <c r="T15" s="883"/>
      <c r="U15" s="883"/>
      <c r="V15" s="724">
        <v>50</v>
      </c>
      <c r="W15" s="724"/>
      <c r="X15" s="707" t="s">
        <v>106</v>
      </c>
      <c r="Y15" s="707"/>
      <c r="Z15" s="707"/>
      <c r="AA15" s="707"/>
      <c r="AB15" s="35"/>
      <c r="AC15" s="882" t="s">
        <v>419</v>
      </c>
      <c r="AD15" s="882"/>
      <c r="AE15" s="35"/>
      <c r="AF15" s="312"/>
      <c r="AG15" s="565">
        <v>23</v>
      </c>
      <c r="AH15" s="566"/>
      <c r="AI15" s="113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13"/>
      <c r="AW15" s="817" t="s">
        <v>42</v>
      </c>
      <c r="AX15" s="817"/>
      <c r="AY15" s="817"/>
      <c r="AZ15" s="818" t="s">
        <v>43</v>
      </c>
      <c r="BA15" s="818"/>
      <c r="BB15" s="818"/>
      <c r="BC15" s="847" t="s">
        <v>44</v>
      </c>
      <c r="BD15" s="847"/>
      <c r="BE15" s="847"/>
      <c r="BF15" s="847"/>
      <c r="BG15" s="853" t="s">
        <v>46</v>
      </c>
      <c r="BH15" s="854"/>
      <c r="BI15" s="854"/>
      <c r="BJ15" s="855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</row>
    <row r="16" spans="1:86" ht="24" customHeight="1" x14ac:dyDescent="0.3">
      <c r="A16" s="120" t="s">
        <v>428</v>
      </c>
      <c r="B16" s="886">
        <v>1</v>
      </c>
      <c r="C16" s="821"/>
      <c r="D16" s="113"/>
      <c r="E16" s="12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23"/>
      <c r="R16" s="113"/>
      <c r="S16" s="817" t="s">
        <v>42</v>
      </c>
      <c r="T16" s="817"/>
      <c r="U16" s="817"/>
      <c r="V16" s="818" t="s">
        <v>43</v>
      </c>
      <c r="W16" s="818"/>
      <c r="X16" s="818"/>
      <c r="Y16" s="847" t="s">
        <v>44</v>
      </c>
      <c r="Z16" s="847"/>
      <c r="AA16" s="847"/>
      <c r="AB16" s="847"/>
      <c r="AC16" s="847" t="s">
        <v>46</v>
      </c>
      <c r="AD16" s="847"/>
      <c r="AE16" s="847"/>
      <c r="AF16" s="452"/>
      <c r="AG16" s="379"/>
      <c r="AH16" s="379"/>
      <c r="AI16" s="379"/>
      <c r="AJ16" s="379"/>
      <c r="AK16" s="379"/>
      <c r="AL16" s="379"/>
      <c r="AM16" s="379"/>
      <c r="AN16" s="379"/>
      <c r="AO16" s="379"/>
      <c r="AP16" s="379"/>
      <c r="AQ16" s="379"/>
      <c r="AR16" s="379"/>
      <c r="AS16" s="379"/>
      <c r="AT16" s="379"/>
      <c r="AU16" s="379"/>
      <c r="AV16" s="379"/>
      <c r="AW16" s="829">
        <f>'Расчетный лист'!BZ73</f>
        <v>373.41554285954805</v>
      </c>
      <c r="AX16" s="829"/>
      <c r="AY16" s="829"/>
      <c r="AZ16" s="815" t="s">
        <v>242</v>
      </c>
      <c r="BA16" s="815"/>
      <c r="BB16" s="815"/>
      <c r="BC16" s="819"/>
      <c r="BD16" s="845" t="s">
        <v>464</v>
      </c>
      <c r="BE16" s="845"/>
      <c r="BF16" s="819"/>
      <c r="BG16" s="153"/>
      <c r="BH16" s="153"/>
      <c r="BI16" s="153"/>
      <c r="BJ16" s="153"/>
      <c r="BK16" s="117"/>
      <c r="BL16" s="117"/>
      <c r="BM16" s="117"/>
      <c r="BN16" s="117"/>
      <c r="BO16" s="117"/>
      <c r="BP16" s="117"/>
      <c r="BQ16" s="117"/>
      <c r="BR16" s="117"/>
      <c r="BS16" s="117"/>
      <c r="BT16" s="117"/>
      <c r="BU16" s="117"/>
      <c r="BV16" s="117"/>
    </row>
    <row r="17" spans="1:101" ht="24" customHeight="1" x14ac:dyDescent="0.3">
      <c r="A17" s="202"/>
      <c r="B17" s="822" t="s">
        <v>179</v>
      </c>
      <c r="C17" s="822"/>
      <c r="D17" s="822"/>
      <c r="E17" s="822"/>
      <c r="F17" s="822"/>
      <c r="G17" s="822"/>
      <c r="H17" s="822"/>
      <c r="I17" s="822"/>
      <c r="J17" s="822"/>
      <c r="K17" s="822"/>
      <c r="L17" s="822"/>
      <c r="M17" s="822"/>
      <c r="N17" s="822"/>
      <c r="O17" s="822"/>
      <c r="P17" s="822"/>
      <c r="Q17" s="822"/>
      <c r="R17" s="822"/>
      <c r="S17" s="829">
        <f>'Расчетный лист'!T57</f>
        <v>4.186666666666667E-2</v>
      </c>
      <c r="T17" s="829"/>
      <c r="U17" s="829"/>
      <c r="V17" s="815" t="s">
        <v>195</v>
      </c>
      <c r="W17" s="815"/>
      <c r="X17" s="815"/>
      <c r="Y17" s="819"/>
      <c r="Z17" s="845" t="s">
        <v>54</v>
      </c>
      <c r="AA17" s="845"/>
      <c r="AB17" s="819"/>
      <c r="AC17" s="206"/>
      <c r="AD17" s="207"/>
      <c r="AE17" s="208"/>
      <c r="AF17" s="452"/>
      <c r="AG17" s="223"/>
      <c r="AH17" s="223"/>
      <c r="AI17" s="223"/>
      <c r="AJ17" s="223"/>
      <c r="AK17" s="223"/>
      <c r="AL17" s="223"/>
      <c r="AM17" s="223"/>
      <c r="AN17" s="223"/>
      <c r="AO17" s="223"/>
      <c r="AP17" s="223"/>
      <c r="AQ17" s="223"/>
      <c r="AR17" s="223"/>
      <c r="AS17" s="223"/>
      <c r="AT17" s="223"/>
      <c r="AU17" s="223"/>
      <c r="AV17" s="223"/>
      <c r="AW17" s="829"/>
      <c r="AX17" s="829"/>
      <c r="AY17" s="829"/>
      <c r="AZ17" s="815"/>
      <c r="BA17" s="815"/>
      <c r="BB17" s="815"/>
      <c r="BC17" s="819"/>
      <c r="BD17" s="845"/>
      <c r="BE17" s="845"/>
      <c r="BF17" s="819"/>
      <c r="BG17" s="153"/>
      <c r="BH17" s="153"/>
      <c r="BI17" s="153"/>
      <c r="BJ17" s="153"/>
      <c r="BK17" s="117"/>
      <c r="BL17" s="117"/>
    </row>
    <row r="18" spans="1:101" ht="24" customHeight="1" x14ac:dyDescent="0.3">
      <c r="A18" s="202"/>
      <c r="B18" s="822"/>
      <c r="C18" s="822"/>
      <c r="D18" s="822"/>
      <c r="E18" s="822"/>
      <c r="F18" s="822"/>
      <c r="G18" s="822"/>
      <c r="H18" s="822"/>
      <c r="I18" s="822"/>
      <c r="J18" s="822"/>
      <c r="K18" s="822"/>
      <c r="L18" s="822"/>
      <c r="M18" s="822"/>
      <c r="N18" s="822"/>
      <c r="O18" s="822"/>
      <c r="P18" s="822"/>
      <c r="Q18" s="822"/>
      <c r="R18" s="822"/>
      <c r="S18" s="829"/>
      <c r="T18" s="829"/>
      <c r="U18" s="829"/>
      <c r="V18" s="815"/>
      <c r="W18" s="815"/>
      <c r="X18" s="815"/>
      <c r="Y18" s="819"/>
      <c r="Z18" s="845"/>
      <c r="AA18" s="845"/>
      <c r="AB18" s="819"/>
      <c r="AC18" s="856"/>
      <c r="AD18" s="276"/>
      <c r="AE18" s="857"/>
      <c r="AF18" s="454"/>
      <c r="AG18" s="839"/>
      <c r="AH18" s="839"/>
      <c r="AI18" s="839"/>
      <c r="AJ18" s="839"/>
      <c r="AK18" s="839"/>
      <c r="AL18" s="839"/>
      <c r="AM18" s="839"/>
      <c r="AN18" s="839"/>
      <c r="AO18" s="839"/>
      <c r="AP18" s="839"/>
      <c r="AQ18" s="839"/>
      <c r="AR18" s="839"/>
      <c r="AS18" s="839"/>
      <c r="AT18" s="839"/>
      <c r="AU18" s="839"/>
      <c r="AV18" s="839"/>
      <c r="AW18" s="840"/>
      <c r="AX18" s="841"/>
      <c r="AY18" s="841"/>
      <c r="AZ18" s="841"/>
      <c r="BA18" s="841"/>
      <c r="BB18" s="841"/>
      <c r="BC18" s="841"/>
      <c r="BD18" s="841"/>
      <c r="BE18" s="841"/>
      <c r="BF18" s="842"/>
      <c r="BG18" s="153"/>
      <c r="BH18" s="153"/>
      <c r="BI18" s="153"/>
      <c r="BJ18" s="153"/>
      <c r="BK18" s="117"/>
      <c r="BL18" s="117"/>
    </row>
    <row r="19" spans="1:101" ht="24" customHeight="1" x14ac:dyDescent="0.3">
      <c r="A19" s="868" t="s">
        <v>148</v>
      </c>
      <c r="B19" s="202"/>
      <c r="C19" s="886">
        <v>2</v>
      </c>
      <c r="D19" s="821"/>
      <c r="E19" s="113"/>
      <c r="F19" s="122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23"/>
      <c r="U19" s="113"/>
      <c r="V19" s="817" t="s">
        <v>42</v>
      </c>
      <c r="W19" s="817"/>
      <c r="X19" s="817"/>
      <c r="Y19" s="818" t="s">
        <v>43</v>
      </c>
      <c r="Z19" s="818"/>
      <c r="AA19" s="818"/>
      <c r="AB19" s="847" t="s">
        <v>44</v>
      </c>
      <c r="AC19" s="847"/>
      <c r="AD19" s="847"/>
      <c r="AE19" s="847"/>
      <c r="AF19" s="164"/>
      <c r="AG19" s="893">
        <v>23.1</v>
      </c>
      <c r="AH19" s="566"/>
      <c r="AI19" s="60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13"/>
      <c r="AU19" s="817" t="s">
        <v>42</v>
      </c>
      <c r="AV19" s="817"/>
      <c r="AW19" s="817"/>
      <c r="AX19" s="818" t="s">
        <v>43</v>
      </c>
      <c r="AY19" s="818"/>
      <c r="AZ19" s="818"/>
      <c r="BA19" s="847" t="s">
        <v>44</v>
      </c>
      <c r="BB19" s="847"/>
      <c r="BC19" s="847"/>
      <c r="BD19" s="847"/>
      <c r="BE19" s="847" t="s">
        <v>46</v>
      </c>
      <c r="BF19" s="847"/>
      <c r="BG19" s="847"/>
      <c r="BH19" s="847"/>
      <c r="BI19" s="847"/>
      <c r="BJ19" s="847"/>
      <c r="BK19" s="117"/>
      <c r="BL19" s="117"/>
    </row>
    <row r="20" spans="1:101" ht="24" customHeight="1" x14ac:dyDescent="0.3">
      <c r="A20" s="868"/>
      <c r="B20" s="202"/>
      <c r="C20" s="822" t="s">
        <v>150</v>
      </c>
      <c r="D20" s="822"/>
      <c r="E20" s="822"/>
      <c r="F20" s="822"/>
      <c r="G20" s="822"/>
      <c r="H20" s="822"/>
      <c r="I20" s="822"/>
      <c r="J20" s="822"/>
      <c r="K20" s="822"/>
      <c r="L20" s="822"/>
      <c r="M20" s="822"/>
      <c r="N20" s="822"/>
      <c r="O20" s="822"/>
      <c r="P20" s="822"/>
      <c r="Q20" s="822"/>
      <c r="R20" s="822"/>
      <c r="S20" s="822"/>
      <c r="T20" s="822"/>
      <c r="U20" s="822"/>
      <c r="V20" s="829">
        <v>2</v>
      </c>
      <c r="W20" s="829"/>
      <c r="X20" s="829"/>
      <c r="Y20" s="815" t="s">
        <v>119</v>
      </c>
      <c r="Z20" s="815"/>
      <c r="AA20" s="815"/>
      <c r="AB20" s="819"/>
      <c r="AC20" s="845" t="s">
        <v>430</v>
      </c>
      <c r="AD20" s="845"/>
      <c r="AE20" s="819"/>
      <c r="AF20" s="165"/>
      <c r="AG20" s="555" t="s">
        <v>256</v>
      </c>
      <c r="AH20" s="555"/>
      <c r="AI20" s="555"/>
      <c r="AJ20" s="555"/>
      <c r="AK20" s="555"/>
      <c r="AL20" s="555"/>
      <c r="AM20" s="555"/>
      <c r="AN20" s="555"/>
      <c r="AO20" s="555"/>
      <c r="AP20" s="555"/>
      <c r="AQ20" s="555"/>
      <c r="AR20" s="555"/>
      <c r="AS20" s="555"/>
      <c r="AT20" s="848"/>
      <c r="AU20" s="829">
        <f>'Расчетный лист'!BZ77</f>
        <v>373.415542859548</v>
      </c>
      <c r="AV20" s="829"/>
      <c r="AW20" s="829"/>
      <c r="AX20" s="815" t="s">
        <v>242</v>
      </c>
      <c r="AY20" s="815"/>
      <c r="AZ20" s="815"/>
      <c r="BA20" s="819"/>
      <c r="BB20" s="845" t="s">
        <v>464</v>
      </c>
      <c r="BC20" s="845"/>
      <c r="BD20" s="819"/>
      <c r="BE20" s="153"/>
      <c r="BF20" s="153"/>
      <c r="BG20" s="153"/>
      <c r="BH20" s="153"/>
      <c r="BI20" s="153"/>
      <c r="BJ20" s="153"/>
    </row>
    <row r="21" spans="1:101" ht="24" customHeight="1" x14ac:dyDescent="0.3">
      <c r="A21" s="868"/>
      <c r="B21" s="202"/>
      <c r="C21" s="822"/>
      <c r="D21" s="822"/>
      <c r="E21" s="822"/>
      <c r="F21" s="822"/>
      <c r="G21" s="822"/>
      <c r="H21" s="822"/>
      <c r="I21" s="822"/>
      <c r="J21" s="822"/>
      <c r="K21" s="822"/>
      <c r="L21" s="822"/>
      <c r="M21" s="822"/>
      <c r="N21" s="822"/>
      <c r="O21" s="822"/>
      <c r="P21" s="822"/>
      <c r="Q21" s="822"/>
      <c r="R21" s="822"/>
      <c r="S21" s="822"/>
      <c r="T21" s="822"/>
      <c r="U21" s="822"/>
      <c r="V21" s="829"/>
      <c r="W21" s="829"/>
      <c r="X21" s="829"/>
      <c r="Y21" s="815"/>
      <c r="Z21" s="815"/>
      <c r="AA21" s="815"/>
      <c r="AB21" s="819"/>
      <c r="AC21" s="845"/>
      <c r="AD21" s="845"/>
      <c r="AE21" s="819"/>
      <c r="AF21" s="165"/>
      <c r="AG21" s="548"/>
      <c r="AH21" s="548"/>
      <c r="AI21" s="548"/>
      <c r="AJ21" s="548"/>
      <c r="AK21" s="548"/>
      <c r="AL21" s="548"/>
      <c r="AM21" s="548"/>
      <c r="AN21" s="548"/>
      <c r="AO21" s="548"/>
      <c r="AP21" s="548"/>
      <c r="AQ21" s="548"/>
      <c r="AR21" s="548"/>
      <c r="AS21" s="548"/>
      <c r="AT21" s="830"/>
      <c r="AU21" s="829"/>
      <c r="AV21" s="829"/>
      <c r="AW21" s="829"/>
      <c r="AX21" s="815"/>
      <c r="AY21" s="815"/>
      <c r="AZ21" s="815"/>
      <c r="BA21" s="819"/>
      <c r="BB21" s="845"/>
      <c r="BC21" s="845"/>
      <c r="BD21" s="819"/>
      <c r="BE21" s="153"/>
      <c r="BF21" s="153"/>
      <c r="BG21" s="153"/>
      <c r="BH21" s="153"/>
      <c r="BI21" s="153"/>
      <c r="BJ21" s="153"/>
    </row>
    <row r="22" spans="1:101" ht="24" customHeight="1" x14ac:dyDescent="0.3">
      <c r="A22" s="874"/>
      <c r="B22" s="875"/>
      <c r="C22" s="875"/>
      <c r="D22" s="875"/>
      <c r="E22" s="875"/>
      <c r="F22" s="875"/>
      <c r="G22" s="875"/>
      <c r="H22" s="875"/>
      <c r="I22" s="875"/>
      <c r="J22" s="875"/>
      <c r="K22" s="875"/>
      <c r="L22" s="875"/>
      <c r="M22" s="875"/>
      <c r="N22" s="875"/>
      <c r="O22" s="875"/>
      <c r="P22" s="875"/>
      <c r="Q22" s="875"/>
      <c r="R22" s="875"/>
      <c r="S22" s="875"/>
      <c r="T22" s="875"/>
      <c r="U22" s="875"/>
      <c r="V22" s="875"/>
      <c r="W22" s="875"/>
      <c r="X22" s="875"/>
      <c r="Y22" s="875"/>
      <c r="Z22" s="875"/>
      <c r="AA22" s="875"/>
      <c r="AB22" s="875"/>
      <c r="AC22" s="875"/>
      <c r="AD22" s="875"/>
      <c r="AE22" s="876"/>
      <c r="AF22" s="888"/>
      <c r="AG22" s="849"/>
      <c r="AH22" s="849"/>
      <c r="AI22" s="849"/>
      <c r="AJ22" s="849"/>
      <c r="AK22" s="849"/>
      <c r="AL22" s="849"/>
      <c r="AM22" s="849"/>
      <c r="AN22" s="849"/>
      <c r="AO22" s="849"/>
      <c r="AP22" s="849"/>
      <c r="AQ22" s="849"/>
      <c r="AR22" s="849"/>
      <c r="AS22" s="849"/>
      <c r="AT22" s="850"/>
      <c r="AU22" s="840"/>
      <c r="AV22" s="841"/>
      <c r="AW22" s="841"/>
      <c r="AX22" s="841"/>
      <c r="AY22" s="841"/>
      <c r="AZ22" s="841"/>
      <c r="BA22" s="841"/>
      <c r="BB22" s="841"/>
      <c r="BC22" s="841"/>
      <c r="BD22" s="842"/>
      <c r="BE22" s="153"/>
      <c r="BF22" s="153"/>
      <c r="BG22" s="153"/>
      <c r="BH22" s="153"/>
      <c r="BI22" s="153"/>
      <c r="BJ22" s="153"/>
      <c r="CF22" s="106"/>
      <c r="CG22" s="106"/>
      <c r="CH22" s="106"/>
    </row>
    <row r="23" spans="1:101" ht="24" customHeight="1" x14ac:dyDescent="0.3">
      <c r="A23" s="877"/>
      <c r="B23" s="878"/>
      <c r="C23" s="878"/>
      <c r="D23" s="878"/>
      <c r="E23" s="878"/>
      <c r="F23" s="878"/>
      <c r="G23" s="878"/>
      <c r="H23" s="878"/>
      <c r="I23" s="878"/>
      <c r="J23" s="878"/>
      <c r="K23" s="878"/>
      <c r="L23" s="878"/>
      <c r="M23" s="878"/>
      <c r="N23" s="878"/>
      <c r="O23" s="878"/>
      <c r="P23" s="878"/>
      <c r="Q23" s="878"/>
      <c r="R23" s="878"/>
      <c r="S23" s="878"/>
      <c r="T23" s="878"/>
      <c r="U23" s="878"/>
      <c r="V23" s="878"/>
      <c r="W23" s="878"/>
      <c r="X23" s="878"/>
      <c r="Y23" s="878"/>
      <c r="Z23" s="878"/>
      <c r="AA23" s="878"/>
      <c r="AB23" s="878"/>
      <c r="AC23" s="878"/>
      <c r="AD23" s="878"/>
      <c r="AE23" s="879"/>
      <c r="AF23" s="133"/>
      <c r="AG23" s="134"/>
      <c r="AH23" s="134"/>
      <c r="AI23" s="134"/>
      <c r="AJ23" s="134"/>
      <c r="AK23" s="134"/>
      <c r="AL23" s="134"/>
      <c r="AM23" s="134"/>
      <c r="AN23" s="134"/>
      <c r="AO23" s="134"/>
      <c r="AP23" s="134"/>
      <c r="AQ23" s="134"/>
      <c r="AR23" s="134"/>
      <c r="AS23" s="134"/>
      <c r="AT23" s="134"/>
      <c r="AU23" s="134"/>
      <c r="AV23" s="134"/>
      <c r="AW23" s="134"/>
      <c r="AX23" s="134"/>
      <c r="AY23" s="134"/>
      <c r="AZ23" s="134"/>
      <c r="BA23" s="134"/>
      <c r="BB23" s="134"/>
      <c r="BC23" s="134"/>
      <c r="BD23" s="134"/>
      <c r="BE23" s="134"/>
      <c r="BF23" s="134"/>
      <c r="BG23" s="134"/>
      <c r="BH23" s="134"/>
      <c r="BI23" s="134"/>
      <c r="BJ23" s="135"/>
      <c r="BK23" s="117"/>
      <c r="BL23" s="117"/>
      <c r="BM23" s="117"/>
      <c r="BN23" s="117"/>
      <c r="BO23" s="117"/>
      <c r="BP23" s="117"/>
      <c r="BQ23" s="117"/>
      <c r="BR23" s="117"/>
      <c r="BS23" s="117"/>
      <c r="BT23" s="117"/>
      <c r="BU23" s="117"/>
      <c r="BV23" s="117"/>
      <c r="BW23" s="117"/>
      <c r="BX23" s="117"/>
      <c r="BY23" s="117"/>
      <c r="BZ23" s="117"/>
      <c r="CA23" s="117"/>
      <c r="CB23" s="117"/>
      <c r="CC23" s="117"/>
      <c r="CD23" s="117"/>
      <c r="CE23" s="117"/>
      <c r="CF23" s="117"/>
      <c r="CG23" s="117"/>
      <c r="CH23" s="117"/>
      <c r="CI23" s="117"/>
      <c r="CJ23" s="117"/>
      <c r="CK23" s="117"/>
      <c r="CL23" s="117"/>
      <c r="CM23" s="117"/>
      <c r="CN23" s="117"/>
      <c r="CO23" s="117"/>
      <c r="CP23" s="117"/>
      <c r="CQ23" s="117"/>
      <c r="CR23" s="117"/>
      <c r="CS23" s="117"/>
      <c r="CT23" s="117"/>
      <c r="CU23" s="117"/>
      <c r="CV23" s="117"/>
      <c r="CW23" s="117"/>
    </row>
    <row r="24" spans="1:101" ht="24" customHeight="1" x14ac:dyDescent="0.3">
      <c r="A24" s="121"/>
      <c r="B24" s="822" t="s">
        <v>427</v>
      </c>
      <c r="C24" s="822"/>
      <c r="D24" s="822"/>
      <c r="E24" s="822"/>
      <c r="F24" s="822"/>
      <c r="G24" s="822"/>
      <c r="H24" s="822"/>
      <c r="I24" s="822"/>
      <c r="J24" s="822"/>
      <c r="K24" s="822"/>
      <c r="L24" s="822"/>
      <c r="M24" s="822"/>
      <c r="N24" s="822"/>
      <c r="O24" s="822"/>
      <c r="P24" s="822"/>
      <c r="Q24" s="822"/>
      <c r="R24" s="822"/>
      <c r="S24" s="822"/>
      <c r="T24" s="822"/>
      <c r="U24" s="822"/>
      <c r="V24" s="822"/>
      <c r="W24" s="822"/>
      <c r="X24" s="121"/>
      <c r="Y24" s="822" t="s">
        <v>420</v>
      </c>
      <c r="Z24" s="822"/>
      <c r="AA24" s="822"/>
      <c r="AB24" s="121"/>
      <c r="AC24" s="822">
        <v>1</v>
      </c>
      <c r="AD24" s="822"/>
      <c r="AE24" s="121"/>
      <c r="AF24" s="121"/>
      <c r="AG24" s="822" t="s">
        <v>427</v>
      </c>
      <c r="AH24" s="822"/>
      <c r="AI24" s="822"/>
      <c r="AJ24" s="822"/>
      <c r="AK24" s="822"/>
      <c r="AL24" s="822"/>
      <c r="AM24" s="822"/>
      <c r="AN24" s="822"/>
      <c r="AO24" s="822"/>
      <c r="AP24" s="822"/>
      <c r="AQ24" s="822"/>
      <c r="AR24" s="822"/>
      <c r="AS24" s="822"/>
      <c r="AT24" s="822"/>
      <c r="AU24" s="822"/>
      <c r="AV24" s="822"/>
      <c r="AW24" s="822"/>
      <c r="AX24" s="822"/>
      <c r="AY24" s="822"/>
      <c r="AZ24" s="822"/>
      <c r="BA24" s="822"/>
      <c r="BB24" s="822"/>
      <c r="BC24" s="121"/>
      <c r="BD24" s="822" t="s">
        <v>420</v>
      </c>
      <c r="BE24" s="822"/>
      <c r="BF24" s="822"/>
      <c r="BG24" s="121"/>
      <c r="BH24" s="822">
        <f>AC144+1</f>
        <v>7</v>
      </c>
      <c r="BI24" s="822"/>
      <c r="BJ24" s="121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7"/>
      <c r="CC24" s="117"/>
      <c r="CD24" s="117"/>
      <c r="CE24" s="117"/>
      <c r="CF24" s="117"/>
      <c r="CG24" s="117"/>
      <c r="CH24" s="117"/>
      <c r="CI24" s="117"/>
      <c r="CJ24" s="117"/>
      <c r="CK24" s="117"/>
      <c r="CL24" s="117"/>
      <c r="CM24" s="117"/>
      <c r="CN24" s="117"/>
      <c r="CO24" s="117"/>
      <c r="CP24" s="117"/>
      <c r="CQ24" s="117"/>
      <c r="CR24" s="117"/>
      <c r="CS24" s="117"/>
      <c r="CT24" s="117"/>
      <c r="CU24" s="117"/>
      <c r="CV24" s="117"/>
      <c r="CW24" s="117"/>
    </row>
    <row r="25" spans="1:101" ht="24" customHeight="1" x14ac:dyDescent="0.3">
      <c r="A25" s="858" t="str">
        <f>$A$1</f>
        <v>Расчет однофазного конденсаторного асинхронного микродвигателя Pн 90 Вт,  2p = 6, n = 955 об/мин</v>
      </c>
      <c r="B25" s="858"/>
      <c r="C25" s="858"/>
      <c r="D25" s="858"/>
      <c r="E25" s="858"/>
      <c r="F25" s="858"/>
      <c r="G25" s="858"/>
      <c r="H25" s="858"/>
      <c r="I25" s="858"/>
      <c r="J25" s="858"/>
      <c r="K25" s="858"/>
      <c r="L25" s="858"/>
      <c r="M25" s="858"/>
      <c r="N25" s="858"/>
      <c r="O25" s="858"/>
      <c r="P25" s="858"/>
      <c r="Q25" s="858"/>
      <c r="R25" s="858"/>
      <c r="S25" s="858"/>
      <c r="T25" s="858"/>
      <c r="U25" s="858"/>
      <c r="V25" s="858"/>
      <c r="W25" s="858"/>
      <c r="X25" s="858"/>
      <c r="Y25" s="858"/>
      <c r="Z25" s="858"/>
      <c r="AA25" s="858"/>
      <c r="AB25" s="858"/>
      <c r="AC25" s="858"/>
      <c r="AD25" s="858"/>
      <c r="AE25" s="858"/>
      <c r="AF25" s="858" t="str">
        <f>$A$1</f>
        <v>Расчет однофазного конденсаторного асинхронного микродвигателя Pн 90 Вт,  2p = 6, n = 955 об/мин</v>
      </c>
      <c r="AG25" s="858"/>
      <c r="AH25" s="858"/>
      <c r="AI25" s="858"/>
      <c r="AJ25" s="858"/>
      <c r="AK25" s="858"/>
      <c r="AL25" s="858"/>
      <c r="AM25" s="858"/>
      <c r="AN25" s="858"/>
      <c r="AO25" s="858"/>
      <c r="AP25" s="858"/>
      <c r="AQ25" s="858"/>
      <c r="AR25" s="858"/>
      <c r="AS25" s="858"/>
      <c r="AT25" s="858"/>
      <c r="AU25" s="858"/>
      <c r="AV25" s="858"/>
      <c r="AW25" s="858"/>
      <c r="AX25" s="858"/>
      <c r="AY25" s="858"/>
      <c r="AZ25" s="858"/>
      <c r="BA25" s="858"/>
      <c r="BB25" s="858"/>
      <c r="BC25" s="858"/>
      <c r="BD25" s="858"/>
      <c r="BE25" s="858"/>
      <c r="BF25" s="858"/>
      <c r="BG25" s="858"/>
      <c r="BH25" s="858"/>
      <c r="BI25" s="858"/>
      <c r="BJ25" s="858"/>
      <c r="BK25" s="117"/>
      <c r="BL25" s="117"/>
      <c r="BM25" s="117"/>
      <c r="BN25" s="117"/>
      <c r="BO25" s="117"/>
      <c r="BP25" s="117"/>
      <c r="BQ25" s="117"/>
      <c r="BR25" s="117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7"/>
      <c r="CK25" s="117"/>
      <c r="CL25" s="117"/>
      <c r="CM25" s="117"/>
      <c r="CN25" s="117"/>
      <c r="CO25" s="117"/>
      <c r="CP25" s="117"/>
      <c r="CQ25" s="117"/>
      <c r="CR25" s="117"/>
      <c r="CS25" s="117"/>
      <c r="CT25" s="117"/>
      <c r="CU25" s="117"/>
      <c r="CV25" s="117"/>
      <c r="CW25" s="117"/>
    </row>
    <row r="26" spans="1:101" ht="24" customHeight="1" x14ac:dyDescent="0.3">
      <c r="A26" s="127"/>
      <c r="B26" s="66"/>
      <c r="C26" s="124"/>
      <c r="D26" s="871" t="s">
        <v>491</v>
      </c>
      <c r="E26" s="871"/>
      <c r="F26" s="871"/>
      <c r="G26" s="871"/>
      <c r="H26" s="871"/>
      <c r="I26" s="871"/>
      <c r="J26" s="871"/>
      <c r="K26" s="871"/>
      <c r="L26" s="871"/>
      <c r="M26" s="871"/>
      <c r="N26" s="871"/>
      <c r="O26" s="871"/>
      <c r="P26" s="871"/>
      <c r="Q26" s="871"/>
      <c r="R26" s="871"/>
      <c r="S26" s="871"/>
      <c r="T26" s="871"/>
      <c r="U26" s="871"/>
      <c r="V26" s="871"/>
      <c r="W26" s="871"/>
      <c r="X26" s="124"/>
      <c r="Y26" s="66"/>
      <c r="Z26" s="66"/>
      <c r="AA26" s="66"/>
      <c r="AB26" s="66"/>
      <c r="AC26" s="66"/>
      <c r="AD26" s="66"/>
      <c r="AE26" s="128"/>
      <c r="AF26" s="888"/>
      <c r="AG26" s="781">
        <v>24</v>
      </c>
      <c r="AH26" s="782"/>
      <c r="AI26" s="75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5"/>
      <c r="AU26" s="832" t="s">
        <v>42</v>
      </c>
      <c r="AV26" s="832"/>
      <c r="AW26" s="832"/>
      <c r="AX26" s="833" t="s">
        <v>43</v>
      </c>
      <c r="AY26" s="833"/>
      <c r="AZ26" s="833"/>
      <c r="BA26" s="891" t="s">
        <v>44</v>
      </c>
      <c r="BB26" s="891"/>
      <c r="BC26" s="891"/>
      <c r="BD26" s="891"/>
      <c r="BE26" s="891" t="s">
        <v>46</v>
      </c>
      <c r="BF26" s="891"/>
      <c r="BG26" s="891"/>
      <c r="BH26" s="891"/>
      <c r="BI26" s="891"/>
      <c r="BJ26" s="891"/>
      <c r="BK26" s="117"/>
      <c r="BL26" s="117"/>
      <c r="BM26" s="117"/>
      <c r="BN26" s="117"/>
      <c r="BO26" s="117"/>
      <c r="BP26" s="117"/>
      <c r="BQ26" s="117"/>
      <c r="BR26" s="117"/>
      <c r="BS26" s="117"/>
      <c r="BT26" s="117"/>
      <c r="BU26" s="117"/>
      <c r="BV26" s="117"/>
      <c r="BW26" s="117"/>
      <c r="BX26" s="117"/>
      <c r="BY26" s="117"/>
      <c r="BZ26" s="117"/>
      <c r="CA26" s="117"/>
      <c r="CB26" s="117"/>
      <c r="CC26" s="117"/>
      <c r="CD26" s="117"/>
      <c r="CE26" s="117"/>
      <c r="CF26" s="117"/>
      <c r="CG26" s="117"/>
      <c r="CH26" s="117"/>
      <c r="CI26" s="117"/>
      <c r="CJ26" s="117"/>
      <c r="CK26" s="117"/>
      <c r="CL26" s="117"/>
      <c r="CM26" s="117"/>
      <c r="CN26" s="117"/>
      <c r="CO26" s="117"/>
      <c r="CP26" s="117"/>
      <c r="CQ26" s="117"/>
      <c r="CR26" s="117"/>
      <c r="CS26" s="117"/>
      <c r="CT26" s="117"/>
      <c r="CU26" s="117"/>
      <c r="CV26" s="117"/>
      <c r="CW26" s="117"/>
    </row>
    <row r="27" spans="1:101" ht="24" customHeight="1" x14ac:dyDescent="0.3">
      <c r="A27" s="881" t="s">
        <v>487</v>
      </c>
      <c r="B27" s="881"/>
      <c r="C27" s="881"/>
      <c r="D27" s="153"/>
      <c r="E27" s="894" t="s">
        <v>40</v>
      </c>
      <c r="F27" s="894"/>
      <c r="G27" s="114"/>
      <c r="H27" s="125"/>
      <c r="I27" s="58"/>
      <c r="J27" s="58"/>
      <c r="K27" s="58"/>
      <c r="L27" s="58"/>
      <c r="M27" s="58"/>
      <c r="N27" s="58"/>
      <c r="O27" s="58"/>
      <c r="P27" s="126"/>
      <c r="Q27" s="114"/>
      <c r="R27" s="817" t="s">
        <v>42</v>
      </c>
      <c r="S27" s="817"/>
      <c r="T27" s="817"/>
      <c r="U27" s="818" t="s">
        <v>43</v>
      </c>
      <c r="V27" s="818"/>
      <c r="W27" s="818"/>
      <c r="X27" s="847" t="s">
        <v>44</v>
      </c>
      <c r="Y27" s="847"/>
      <c r="Z27" s="847"/>
      <c r="AA27" s="847"/>
      <c r="AB27" s="847" t="s">
        <v>142</v>
      </c>
      <c r="AC27" s="847"/>
      <c r="AD27" s="847"/>
      <c r="AE27" s="847"/>
      <c r="AF27" s="202"/>
      <c r="AG27" s="822" t="s">
        <v>204</v>
      </c>
      <c r="AH27" s="822"/>
      <c r="AI27" s="822"/>
      <c r="AJ27" s="822"/>
      <c r="AK27" s="822"/>
      <c r="AL27" s="822"/>
      <c r="AM27" s="822"/>
      <c r="AN27" s="822"/>
      <c r="AO27" s="822"/>
      <c r="AP27" s="822"/>
      <c r="AQ27" s="822"/>
      <c r="AR27" s="822"/>
      <c r="AS27" s="822"/>
      <c r="AT27" s="822"/>
      <c r="AU27" s="829">
        <f>'Расчетный лист'!BZ81</f>
        <v>8.5286042230814097E-6</v>
      </c>
      <c r="AV27" s="829"/>
      <c r="AW27" s="829"/>
      <c r="AX27" s="815" t="s">
        <v>208</v>
      </c>
      <c r="AY27" s="815"/>
      <c r="AZ27" s="815"/>
      <c r="BA27" s="819"/>
      <c r="BB27" s="845" t="s">
        <v>203</v>
      </c>
      <c r="BC27" s="845"/>
      <c r="BD27" s="819"/>
      <c r="BE27" s="206"/>
      <c r="BF27" s="207"/>
      <c r="BG27" s="207"/>
      <c r="BH27" s="207"/>
      <c r="BI27" s="207"/>
      <c r="BJ27" s="208"/>
      <c r="BK27" s="117"/>
      <c r="BL27" s="117"/>
      <c r="BM27" s="117"/>
      <c r="BN27" s="117"/>
      <c r="BO27" s="117"/>
      <c r="BP27" s="117"/>
      <c r="BQ27" s="117"/>
      <c r="BR27" s="117"/>
      <c r="BS27" s="117"/>
      <c r="BT27" s="117"/>
      <c r="BU27" s="117"/>
      <c r="BV27" s="117"/>
      <c r="BW27" s="117"/>
      <c r="BX27" s="117"/>
      <c r="BY27" s="117"/>
      <c r="BZ27" s="117"/>
      <c r="CA27" s="117"/>
      <c r="CB27" s="117"/>
      <c r="CC27" s="117"/>
      <c r="CD27" s="117"/>
      <c r="CE27" s="117"/>
      <c r="CF27" s="117"/>
      <c r="CG27" s="117"/>
      <c r="CH27" s="117"/>
      <c r="CI27" s="117"/>
      <c r="CJ27" s="117"/>
      <c r="CK27" s="117"/>
      <c r="CL27" s="117"/>
      <c r="CM27" s="117"/>
      <c r="CN27" s="117"/>
      <c r="CO27" s="117"/>
      <c r="CP27" s="117"/>
      <c r="CQ27" s="117"/>
      <c r="CR27" s="117"/>
      <c r="CS27" s="117"/>
      <c r="CT27" s="117"/>
      <c r="CU27" s="117"/>
      <c r="CV27" s="117"/>
      <c r="CW27" s="117"/>
    </row>
    <row r="28" spans="1:101" ht="24" customHeight="1" x14ac:dyDescent="0.3">
      <c r="A28" s="881"/>
      <c r="B28" s="881"/>
      <c r="C28" s="881"/>
      <c r="D28" s="153"/>
      <c r="E28" s="870" t="s">
        <v>477</v>
      </c>
      <c r="F28" s="870"/>
      <c r="G28" s="870"/>
      <c r="H28" s="870"/>
      <c r="I28" s="870"/>
      <c r="J28" s="870"/>
      <c r="K28" s="870"/>
      <c r="L28" s="870"/>
      <c r="M28" s="870"/>
      <c r="N28" s="870"/>
      <c r="O28" s="870"/>
      <c r="P28" s="870"/>
      <c r="Q28" s="870"/>
      <c r="R28" s="829">
        <f>'Расчетный лист'!DF75</f>
        <v>1.5389999999999999</v>
      </c>
      <c r="S28" s="829"/>
      <c r="T28" s="829"/>
      <c r="U28" s="815" t="s">
        <v>440</v>
      </c>
      <c r="V28" s="815"/>
      <c r="W28" s="815"/>
      <c r="X28" s="819"/>
      <c r="Y28" s="845" t="s">
        <v>438</v>
      </c>
      <c r="Z28" s="845"/>
      <c r="AA28" s="819"/>
      <c r="AB28" s="884" t="s">
        <v>95</v>
      </c>
      <c r="AC28" s="884"/>
      <c r="AD28" s="884"/>
      <c r="AE28" s="884"/>
      <c r="AF28" s="202"/>
      <c r="AG28" s="822"/>
      <c r="AH28" s="822"/>
      <c r="AI28" s="822"/>
      <c r="AJ28" s="822"/>
      <c r="AK28" s="822"/>
      <c r="AL28" s="822"/>
      <c r="AM28" s="822"/>
      <c r="AN28" s="822"/>
      <c r="AO28" s="822"/>
      <c r="AP28" s="822"/>
      <c r="AQ28" s="822"/>
      <c r="AR28" s="822"/>
      <c r="AS28" s="822"/>
      <c r="AT28" s="822"/>
      <c r="AU28" s="829"/>
      <c r="AV28" s="829"/>
      <c r="AW28" s="829"/>
      <c r="AX28" s="815"/>
      <c r="AY28" s="815"/>
      <c r="AZ28" s="815"/>
      <c r="BA28" s="819"/>
      <c r="BB28" s="845"/>
      <c r="BC28" s="845"/>
      <c r="BD28" s="819"/>
      <c r="BE28" s="282"/>
      <c r="BF28" s="283"/>
      <c r="BG28" s="283"/>
      <c r="BH28" s="283"/>
      <c r="BI28" s="283"/>
      <c r="BJ28" s="284"/>
      <c r="BK28" s="117"/>
      <c r="BL28" s="117"/>
      <c r="BM28" s="117"/>
      <c r="BN28" s="117"/>
      <c r="BO28" s="117"/>
      <c r="BP28" s="117"/>
      <c r="BQ28" s="117"/>
      <c r="BR28" s="117"/>
      <c r="BS28" s="117"/>
      <c r="BT28" s="117"/>
      <c r="BU28" s="117"/>
      <c r="BV28" s="117"/>
      <c r="BW28" s="117"/>
      <c r="BX28" s="117"/>
      <c r="BY28" s="117"/>
      <c r="BZ28" s="117"/>
      <c r="CA28" s="117"/>
      <c r="CB28" s="117"/>
      <c r="CC28" s="117"/>
      <c r="CD28" s="117"/>
      <c r="CE28" s="117"/>
      <c r="CF28" s="117"/>
      <c r="CG28" s="117"/>
      <c r="CH28" s="117"/>
      <c r="CI28" s="117"/>
      <c r="CJ28" s="117"/>
      <c r="CK28" s="117"/>
      <c r="CL28" s="117"/>
      <c r="CM28" s="117"/>
      <c r="CN28" s="117"/>
      <c r="CO28" s="117"/>
      <c r="CP28" s="117"/>
      <c r="CQ28" s="117"/>
      <c r="CR28" s="117"/>
      <c r="CS28" s="117"/>
      <c r="CT28" s="117"/>
      <c r="CU28" s="117"/>
      <c r="CV28" s="117"/>
      <c r="CW28" s="117"/>
    </row>
    <row r="29" spans="1:101" ht="24" customHeight="1" x14ac:dyDescent="0.3">
      <c r="A29" s="881"/>
      <c r="B29" s="881"/>
      <c r="C29" s="881"/>
      <c r="D29" s="153"/>
      <c r="E29" s="870"/>
      <c r="F29" s="870"/>
      <c r="G29" s="870"/>
      <c r="H29" s="870"/>
      <c r="I29" s="870"/>
      <c r="J29" s="870"/>
      <c r="K29" s="870"/>
      <c r="L29" s="870"/>
      <c r="M29" s="870"/>
      <c r="N29" s="870"/>
      <c r="O29" s="870"/>
      <c r="P29" s="870"/>
      <c r="Q29" s="870"/>
      <c r="R29" s="829"/>
      <c r="S29" s="829"/>
      <c r="T29" s="829"/>
      <c r="U29" s="815"/>
      <c r="V29" s="815"/>
      <c r="W29" s="815"/>
      <c r="X29" s="819"/>
      <c r="Y29" s="845"/>
      <c r="Z29" s="845"/>
      <c r="AA29" s="819"/>
      <c r="AB29" s="884"/>
      <c r="AC29" s="884"/>
      <c r="AD29" s="884"/>
      <c r="AE29" s="884"/>
      <c r="AF29" s="202"/>
      <c r="AG29" s="822"/>
      <c r="AH29" s="822"/>
      <c r="AI29" s="822"/>
      <c r="AJ29" s="822"/>
      <c r="AK29" s="822"/>
      <c r="AL29" s="822"/>
      <c r="AM29" s="822"/>
      <c r="AN29" s="822"/>
      <c r="AO29" s="822"/>
      <c r="AP29" s="822"/>
      <c r="AQ29" s="822"/>
      <c r="AR29" s="822"/>
      <c r="AS29" s="822"/>
      <c r="AT29" s="822"/>
      <c r="AU29" s="831"/>
      <c r="AV29" s="831"/>
      <c r="AW29" s="831"/>
      <c r="AX29" s="831"/>
      <c r="AY29" s="831"/>
      <c r="AZ29" s="831"/>
      <c r="BA29" s="831"/>
      <c r="BB29" s="831"/>
      <c r="BC29" s="831"/>
      <c r="BD29" s="831"/>
      <c r="BE29" s="282"/>
      <c r="BF29" s="283"/>
      <c r="BG29" s="283"/>
      <c r="BH29" s="283"/>
      <c r="BI29" s="283"/>
      <c r="BJ29" s="284"/>
      <c r="BK29" s="117"/>
      <c r="BL29" s="117"/>
      <c r="BM29" s="117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/>
      <c r="CF29" s="117"/>
      <c r="CG29" s="117"/>
      <c r="CH29" s="117"/>
      <c r="CI29" s="117"/>
      <c r="CJ29" s="117"/>
      <c r="CK29" s="117"/>
      <c r="CL29" s="117"/>
      <c r="CM29" s="117"/>
      <c r="CN29" s="117"/>
      <c r="CO29" s="117"/>
      <c r="CP29" s="117"/>
      <c r="CQ29" s="117"/>
      <c r="CR29" s="117"/>
      <c r="CS29" s="117"/>
      <c r="CT29" s="117"/>
      <c r="CU29" s="117"/>
      <c r="CV29" s="117"/>
      <c r="CW29" s="117"/>
    </row>
    <row r="30" spans="1:101" ht="24" customHeight="1" x14ac:dyDescent="0.3">
      <c r="A30" s="881" t="s">
        <v>487</v>
      </c>
      <c r="B30" s="881"/>
      <c r="C30" s="881"/>
      <c r="D30" s="83" t="s">
        <v>439</v>
      </c>
      <c r="E30" s="894" t="s">
        <v>40</v>
      </c>
      <c r="F30" s="894"/>
      <c r="G30" s="114"/>
      <c r="H30" s="125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126"/>
      <c r="U30" s="114"/>
      <c r="V30" s="817" t="s">
        <v>42</v>
      </c>
      <c r="W30" s="817"/>
      <c r="X30" s="817"/>
      <c r="Y30" s="818" t="s">
        <v>43</v>
      </c>
      <c r="Z30" s="818"/>
      <c r="AA30" s="818"/>
      <c r="AB30" s="847" t="s">
        <v>44</v>
      </c>
      <c r="AC30" s="847"/>
      <c r="AD30" s="847"/>
      <c r="AE30" s="847"/>
      <c r="AF30" s="202"/>
      <c r="AG30" s="781">
        <v>25</v>
      </c>
      <c r="AH30" s="782"/>
      <c r="AI30" s="75"/>
      <c r="AJ30" s="76"/>
      <c r="AK30" s="76"/>
      <c r="AL30" s="76"/>
      <c r="AM30" s="76"/>
      <c r="AN30" s="76"/>
      <c r="AO30" s="76"/>
      <c r="AP30" s="76"/>
      <c r="AQ30" s="76"/>
      <c r="AR30" s="76"/>
      <c r="AS30" s="75"/>
      <c r="AT30" s="817" t="s">
        <v>42</v>
      </c>
      <c r="AU30" s="817"/>
      <c r="AV30" s="817"/>
      <c r="AW30" s="817"/>
      <c r="AX30" s="818" t="s">
        <v>43</v>
      </c>
      <c r="AY30" s="818"/>
      <c r="AZ30" s="818"/>
      <c r="BA30" s="864" t="s">
        <v>44</v>
      </c>
      <c r="BB30" s="865"/>
      <c r="BC30" s="865"/>
      <c r="BD30" s="866"/>
      <c r="BE30" s="847" t="s">
        <v>46</v>
      </c>
      <c r="BF30" s="847"/>
      <c r="BG30" s="847"/>
      <c r="BH30" s="847"/>
      <c r="BI30" s="847"/>
      <c r="BJ30" s="847"/>
      <c r="BK30" s="117"/>
      <c r="BL30" s="117"/>
      <c r="BM30" s="117"/>
      <c r="BN30" s="117"/>
      <c r="BO30" s="117"/>
      <c r="BP30" s="117"/>
      <c r="BQ30" s="117"/>
      <c r="BR30" s="117"/>
      <c r="BS30" s="117"/>
      <c r="BT30" s="117"/>
      <c r="BU30" s="117"/>
      <c r="BV30" s="117"/>
      <c r="BW30" s="117"/>
      <c r="BX30" s="117"/>
      <c r="BY30" s="117"/>
      <c r="BZ30" s="117"/>
      <c r="CA30" s="117"/>
      <c r="CB30" s="117"/>
      <c r="CC30" s="117"/>
      <c r="CD30" s="117"/>
      <c r="CE30" s="117"/>
      <c r="CF30" s="117"/>
      <c r="CG30" s="117"/>
      <c r="CH30" s="117"/>
      <c r="CI30" s="117"/>
      <c r="CJ30" s="117"/>
      <c r="CK30" s="117"/>
      <c r="CL30" s="117"/>
      <c r="CM30" s="117"/>
      <c r="CN30" s="117"/>
      <c r="CO30" s="117"/>
      <c r="CP30" s="117"/>
      <c r="CQ30" s="117"/>
      <c r="CR30" s="117"/>
      <c r="CS30" s="117"/>
      <c r="CT30" s="117"/>
      <c r="CU30" s="117"/>
      <c r="CV30" s="117"/>
      <c r="CW30" s="117"/>
    </row>
    <row r="31" spans="1:101" ht="24" customHeight="1" x14ac:dyDescent="0.3">
      <c r="A31" s="881"/>
      <c r="B31" s="881"/>
      <c r="C31" s="881"/>
      <c r="D31" s="153"/>
      <c r="E31" s="870" t="s">
        <v>26</v>
      </c>
      <c r="F31" s="870"/>
      <c r="G31" s="870"/>
      <c r="H31" s="870"/>
      <c r="I31" s="870"/>
      <c r="J31" s="870"/>
      <c r="K31" s="870"/>
      <c r="L31" s="870"/>
      <c r="M31" s="870"/>
      <c r="N31" s="870"/>
      <c r="O31" s="870"/>
      <c r="P31" s="870"/>
      <c r="Q31" s="870"/>
      <c r="R31" s="870"/>
      <c r="S31" s="870"/>
      <c r="T31" s="870"/>
      <c r="U31" s="870"/>
      <c r="V31" s="829">
        <f>'Расчетный лист'!DF79</f>
        <v>1.4</v>
      </c>
      <c r="W31" s="829"/>
      <c r="X31" s="829"/>
      <c r="Y31" s="815" t="s">
        <v>225</v>
      </c>
      <c r="Z31" s="815"/>
      <c r="AA31" s="815"/>
      <c r="AB31" s="819"/>
      <c r="AC31" s="845" t="s">
        <v>437</v>
      </c>
      <c r="AD31" s="845"/>
      <c r="AE31" s="819"/>
      <c r="AF31" s="202"/>
      <c r="AG31" s="500"/>
      <c r="AH31" s="501"/>
      <c r="AI31" s="501"/>
      <c r="AJ31" s="501"/>
      <c r="AK31" s="501"/>
      <c r="AL31" s="501"/>
      <c r="AM31" s="501"/>
      <c r="AN31" s="501"/>
      <c r="AO31" s="501"/>
      <c r="AP31" s="501"/>
      <c r="AQ31" s="501"/>
      <c r="AR31" s="501"/>
      <c r="AS31" s="896"/>
      <c r="AT31" s="843">
        <f>'Расчетный лист'!BZ85</f>
        <v>4.6352057657657641E-6</v>
      </c>
      <c r="AU31" s="843"/>
      <c r="AV31" s="843"/>
      <c r="AW31" s="843"/>
      <c r="AX31" s="815" t="s">
        <v>485</v>
      </c>
      <c r="AY31" s="815"/>
      <c r="AZ31" s="815"/>
      <c r="BA31" s="190"/>
      <c r="BB31" s="528" t="s">
        <v>463</v>
      </c>
      <c r="BC31" s="529"/>
      <c r="BD31" s="196"/>
      <c r="BE31" s="206"/>
      <c r="BF31" s="207"/>
      <c r="BG31" s="207"/>
      <c r="BH31" s="207"/>
      <c r="BI31" s="207"/>
      <c r="BJ31" s="208"/>
      <c r="BK31" s="117"/>
      <c r="BL31" s="117"/>
      <c r="BM31" s="117"/>
      <c r="BN31" s="117"/>
      <c r="BO31" s="117"/>
      <c r="BP31" s="117"/>
      <c r="BQ31" s="117"/>
      <c r="BR31" s="117"/>
      <c r="BS31" s="117"/>
      <c r="BT31" s="117"/>
      <c r="BU31" s="117"/>
      <c r="BV31" s="117"/>
      <c r="BW31" s="117"/>
      <c r="BX31" s="117"/>
      <c r="BY31" s="117"/>
      <c r="BZ31" s="117"/>
      <c r="CA31" s="117"/>
      <c r="CB31" s="117"/>
      <c r="CC31" s="117"/>
      <c r="CD31" s="117"/>
      <c r="CE31" s="117"/>
      <c r="CF31" s="117"/>
      <c r="CG31" s="117"/>
      <c r="CH31" s="117"/>
      <c r="CI31" s="117"/>
      <c r="CJ31" s="117"/>
      <c r="CK31" s="117"/>
      <c r="CL31" s="117"/>
      <c r="CM31" s="117"/>
      <c r="CN31" s="117"/>
      <c r="CO31" s="117"/>
      <c r="CP31" s="117"/>
      <c r="CQ31" s="117"/>
      <c r="CR31" s="117"/>
      <c r="CS31" s="117"/>
      <c r="CT31" s="117"/>
      <c r="CU31" s="117"/>
      <c r="CV31" s="117"/>
      <c r="CW31" s="117"/>
    </row>
    <row r="32" spans="1:101" ht="24" customHeight="1" x14ac:dyDescent="0.3">
      <c r="A32" s="881"/>
      <c r="B32" s="881"/>
      <c r="C32" s="881"/>
      <c r="D32" s="153"/>
      <c r="E32" s="870"/>
      <c r="F32" s="870"/>
      <c r="G32" s="870"/>
      <c r="H32" s="870"/>
      <c r="I32" s="870"/>
      <c r="J32" s="870"/>
      <c r="K32" s="870"/>
      <c r="L32" s="870"/>
      <c r="M32" s="870"/>
      <c r="N32" s="870"/>
      <c r="O32" s="870"/>
      <c r="P32" s="870"/>
      <c r="Q32" s="870"/>
      <c r="R32" s="870"/>
      <c r="S32" s="870"/>
      <c r="T32" s="870"/>
      <c r="U32" s="870"/>
      <c r="V32" s="829"/>
      <c r="W32" s="829"/>
      <c r="X32" s="829"/>
      <c r="Y32" s="815"/>
      <c r="Z32" s="815"/>
      <c r="AA32" s="815"/>
      <c r="AB32" s="819"/>
      <c r="AC32" s="845"/>
      <c r="AD32" s="845"/>
      <c r="AE32" s="819"/>
      <c r="AF32" s="202"/>
      <c r="AG32" s="500"/>
      <c r="AH32" s="501"/>
      <c r="AI32" s="501"/>
      <c r="AJ32" s="501"/>
      <c r="AK32" s="501"/>
      <c r="AL32" s="501"/>
      <c r="AM32" s="501"/>
      <c r="AN32" s="501"/>
      <c r="AO32" s="501"/>
      <c r="AP32" s="501"/>
      <c r="AQ32" s="501"/>
      <c r="AR32" s="501"/>
      <c r="AS32" s="896"/>
      <c r="AT32" s="844"/>
      <c r="AU32" s="844"/>
      <c r="AV32" s="844"/>
      <c r="AW32" s="844"/>
      <c r="AX32" s="838"/>
      <c r="AY32" s="838"/>
      <c r="AZ32" s="838"/>
      <c r="BA32" s="371"/>
      <c r="BB32" s="900"/>
      <c r="BC32" s="901"/>
      <c r="BD32" s="428"/>
      <c r="BE32" s="282"/>
      <c r="BF32" s="283"/>
      <c r="BG32" s="283"/>
      <c r="BH32" s="283"/>
      <c r="BI32" s="283"/>
      <c r="BJ32" s="284"/>
      <c r="BK32" s="117"/>
      <c r="BL32" s="117"/>
      <c r="BM32" s="117"/>
      <c r="BN32" s="117"/>
      <c r="BO32" s="117"/>
      <c r="BP32" s="117"/>
      <c r="BQ32" s="117"/>
      <c r="BR32" s="117"/>
      <c r="BS32" s="117"/>
      <c r="BT32" s="117"/>
      <c r="BU32" s="117"/>
      <c r="BV32" s="117"/>
      <c r="BW32" s="117"/>
      <c r="BX32" s="117"/>
      <c r="BY32" s="117"/>
      <c r="BZ32" s="117"/>
      <c r="CA32" s="117"/>
      <c r="CB32" s="117"/>
      <c r="CC32" s="117"/>
      <c r="CD32" s="117"/>
      <c r="CE32" s="117"/>
      <c r="CF32" s="117"/>
      <c r="CG32" s="117"/>
      <c r="CH32" s="117"/>
      <c r="CI32" s="117"/>
      <c r="CJ32" s="117"/>
      <c r="CK32" s="117"/>
      <c r="CL32" s="117"/>
      <c r="CM32" s="117"/>
      <c r="CN32" s="117"/>
      <c r="CO32" s="117"/>
      <c r="CP32" s="117"/>
      <c r="CQ32" s="117"/>
      <c r="CR32" s="117"/>
      <c r="CS32" s="117"/>
      <c r="CT32" s="117"/>
      <c r="CU32" s="117"/>
      <c r="CV32" s="117"/>
      <c r="CW32" s="117"/>
    </row>
    <row r="33" spans="1:101" ht="24" customHeight="1" x14ac:dyDescent="0.3">
      <c r="A33" s="881" t="s">
        <v>487</v>
      </c>
      <c r="B33" s="881"/>
      <c r="C33" s="881"/>
      <c r="D33" s="83" t="s">
        <v>439</v>
      </c>
      <c r="E33" s="894" t="s">
        <v>40</v>
      </c>
      <c r="F33" s="894"/>
      <c r="G33" s="114"/>
      <c r="H33" s="125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126"/>
      <c r="U33" s="114"/>
      <c r="V33" s="817" t="s">
        <v>42</v>
      </c>
      <c r="W33" s="817"/>
      <c r="X33" s="817"/>
      <c r="Y33" s="818" t="s">
        <v>43</v>
      </c>
      <c r="Z33" s="818"/>
      <c r="AA33" s="818"/>
      <c r="AB33" s="847" t="s">
        <v>44</v>
      </c>
      <c r="AC33" s="847"/>
      <c r="AD33" s="847"/>
      <c r="AE33" s="847"/>
      <c r="AF33" s="202"/>
      <c r="AG33" s="500"/>
      <c r="AH33" s="501"/>
      <c r="AI33" s="501"/>
      <c r="AJ33" s="501"/>
      <c r="AK33" s="501"/>
      <c r="AL33" s="501"/>
      <c r="AM33" s="501"/>
      <c r="AN33" s="501"/>
      <c r="AO33" s="501"/>
      <c r="AP33" s="501"/>
      <c r="AQ33" s="501"/>
      <c r="AR33" s="501"/>
      <c r="AS33" s="896"/>
      <c r="AT33" s="827"/>
      <c r="AU33" s="827"/>
      <c r="AV33" s="827"/>
      <c r="AW33" s="827"/>
      <c r="AX33" s="827"/>
      <c r="AY33" s="827"/>
      <c r="AZ33" s="827"/>
      <c r="BA33" s="827"/>
      <c r="BB33" s="827"/>
      <c r="BC33" s="827"/>
      <c r="BD33" s="827"/>
      <c r="BE33" s="282"/>
      <c r="BF33" s="283"/>
      <c r="BG33" s="283"/>
      <c r="BH33" s="283"/>
      <c r="BI33" s="283"/>
      <c r="BJ33" s="284"/>
      <c r="BK33" s="117"/>
      <c r="BL33" s="117"/>
      <c r="BM33" s="117"/>
      <c r="BN33" s="117"/>
      <c r="BO33" s="117"/>
      <c r="BP33" s="117"/>
      <c r="BQ33" s="117"/>
      <c r="BR33" s="117"/>
      <c r="BS33" s="117"/>
      <c r="BT33" s="117"/>
      <c r="BU33" s="117"/>
      <c r="BV33" s="117"/>
      <c r="BW33" s="117"/>
      <c r="BX33" s="117"/>
      <c r="BY33" s="117"/>
      <c r="BZ33" s="117"/>
      <c r="CA33" s="117"/>
      <c r="CB33" s="117"/>
      <c r="CC33" s="117"/>
      <c r="CD33" s="117"/>
      <c r="CE33" s="117"/>
      <c r="CF33" s="117"/>
      <c r="CG33" s="117"/>
      <c r="CH33" s="117"/>
      <c r="CI33" s="117"/>
      <c r="CJ33" s="117"/>
      <c r="CK33" s="117"/>
      <c r="CL33" s="117"/>
      <c r="CM33" s="117"/>
      <c r="CN33" s="117"/>
      <c r="CO33" s="117"/>
      <c r="CP33" s="117"/>
      <c r="CQ33" s="117"/>
      <c r="CR33" s="117"/>
      <c r="CS33" s="117"/>
      <c r="CT33" s="117"/>
      <c r="CU33" s="117"/>
      <c r="CV33" s="117"/>
      <c r="CW33" s="117"/>
    </row>
    <row r="34" spans="1:101" ht="24" customHeight="1" x14ac:dyDescent="0.3">
      <c r="A34" s="881"/>
      <c r="B34" s="881"/>
      <c r="C34" s="881"/>
      <c r="D34" s="153"/>
      <c r="E34" s="870" t="s">
        <v>27</v>
      </c>
      <c r="F34" s="870"/>
      <c r="G34" s="870"/>
      <c r="H34" s="870"/>
      <c r="I34" s="870"/>
      <c r="J34" s="870"/>
      <c r="K34" s="870"/>
      <c r="L34" s="870"/>
      <c r="M34" s="870"/>
      <c r="N34" s="870"/>
      <c r="O34" s="870"/>
      <c r="P34" s="870"/>
      <c r="Q34" s="870"/>
      <c r="R34" s="870"/>
      <c r="S34" s="870"/>
      <c r="T34" s="870"/>
      <c r="U34" s="870"/>
      <c r="V34" s="829">
        <f>'Расчетный лист'!DF83</f>
        <v>1.4850000000000001</v>
      </c>
      <c r="W34" s="829"/>
      <c r="X34" s="829"/>
      <c r="Y34" s="815" t="s">
        <v>225</v>
      </c>
      <c r="Z34" s="815"/>
      <c r="AA34" s="815"/>
      <c r="AB34" s="819"/>
      <c r="AC34" s="845" t="s">
        <v>436</v>
      </c>
      <c r="AD34" s="845"/>
      <c r="AE34" s="819"/>
      <c r="AF34" s="202"/>
      <c r="AG34" s="886">
        <v>26</v>
      </c>
      <c r="AH34" s="821"/>
      <c r="AI34" s="113"/>
      <c r="AJ34" s="122"/>
      <c r="AK34" s="15"/>
      <c r="AL34" s="15"/>
      <c r="AM34" s="15"/>
      <c r="AN34" s="15"/>
      <c r="AO34" s="15"/>
      <c r="AP34" s="15"/>
      <c r="AQ34" s="15"/>
      <c r="AR34" s="15"/>
      <c r="AS34" s="15"/>
      <c r="AT34" s="123"/>
      <c r="AU34" s="113"/>
      <c r="AV34" s="817" t="s">
        <v>42</v>
      </c>
      <c r="AW34" s="817"/>
      <c r="AX34" s="817"/>
      <c r="AY34" s="818" t="s">
        <v>43</v>
      </c>
      <c r="AZ34" s="818"/>
      <c r="BA34" s="818"/>
      <c r="BB34" s="847" t="s">
        <v>44</v>
      </c>
      <c r="BC34" s="847"/>
      <c r="BD34" s="847"/>
      <c r="BE34" s="847"/>
      <c r="BF34" s="834" t="s">
        <v>46</v>
      </c>
      <c r="BG34" s="835"/>
      <c r="BH34" s="835"/>
      <c r="BI34" s="835"/>
      <c r="BJ34" s="836"/>
      <c r="BK34" s="117"/>
      <c r="BL34" s="117"/>
      <c r="BM34" s="117"/>
      <c r="BN34" s="117"/>
      <c r="BO34" s="117"/>
      <c r="BP34" s="117"/>
      <c r="BQ34" s="117"/>
      <c r="BR34" s="117"/>
      <c r="BS34" s="117"/>
      <c r="BT34" s="117"/>
      <c r="BU34" s="117"/>
      <c r="BV34" s="117"/>
      <c r="BW34" s="117"/>
      <c r="BX34" s="117"/>
      <c r="BY34" s="117"/>
      <c r="BZ34" s="117"/>
      <c r="CA34" s="117"/>
      <c r="CB34" s="117"/>
      <c r="CC34" s="117"/>
      <c r="CD34" s="117"/>
      <c r="CE34" s="117"/>
      <c r="CF34" s="117"/>
      <c r="CG34" s="117"/>
      <c r="CH34" s="117"/>
      <c r="CI34" s="117"/>
      <c r="CJ34" s="117"/>
      <c r="CK34" s="117"/>
      <c r="CL34" s="117"/>
      <c r="CM34" s="117"/>
      <c r="CN34" s="117"/>
      <c r="CO34" s="117"/>
      <c r="CP34" s="117"/>
      <c r="CQ34" s="117"/>
      <c r="CR34" s="117"/>
      <c r="CS34" s="117"/>
      <c r="CT34" s="117"/>
      <c r="CU34" s="117"/>
      <c r="CV34" s="117"/>
      <c r="CW34" s="117"/>
    </row>
    <row r="35" spans="1:101" ht="24" customHeight="1" x14ac:dyDescent="0.3">
      <c r="A35" s="881"/>
      <c r="B35" s="881"/>
      <c r="C35" s="881"/>
      <c r="D35" s="153"/>
      <c r="E35" s="870"/>
      <c r="F35" s="870"/>
      <c r="G35" s="870"/>
      <c r="H35" s="870"/>
      <c r="I35" s="870"/>
      <c r="J35" s="870"/>
      <c r="K35" s="870"/>
      <c r="L35" s="870"/>
      <c r="M35" s="870"/>
      <c r="N35" s="870"/>
      <c r="O35" s="870"/>
      <c r="P35" s="870"/>
      <c r="Q35" s="870"/>
      <c r="R35" s="870"/>
      <c r="S35" s="870"/>
      <c r="T35" s="870"/>
      <c r="U35" s="870"/>
      <c r="V35" s="829"/>
      <c r="W35" s="829"/>
      <c r="X35" s="829"/>
      <c r="Y35" s="815"/>
      <c r="Z35" s="815"/>
      <c r="AA35" s="815"/>
      <c r="AB35" s="819"/>
      <c r="AC35" s="845"/>
      <c r="AD35" s="845"/>
      <c r="AE35" s="819"/>
      <c r="AF35" s="202"/>
      <c r="AG35" s="829"/>
      <c r="AH35" s="829"/>
      <c r="AI35" s="829"/>
      <c r="AJ35" s="829"/>
      <c r="AK35" s="829"/>
      <c r="AL35" s="829"/>
      <c r="AM35" s="829"/>
      <c r="AN35" s="829"/>
      <c r="AO35" s="829"/>
      <c r="AP35" s="829"/>
      <c r="AQ35" s="829"/>
      <c r="AR35" s="829"/>
      <c r="AS35" s="829"/>
      <c r="AT35" s="829"/>
      <c r="AU35" s="829"/>
      <c r="AV35" s="829">
        <f>'Расчетный лист'!BZ89</f>
        <v>4.1253331315315299E-2</v>
      </c>
      <c r="AW35" s="829"/>
      <c r="AX35" s="829"/>
      <c r="AY35" s="815" t="s">
        <v>241</v>
      </c>
      <c r="AZ35" s="815"/>
      <c r="BA35" s="815"/>
      <c r="BB35" s="819"/>
      <c r="BC35" s="845" t="s">
        <v>467</v>
      </c>
      <c r="BD35" s="845"/>
      <c r="BE35" s="819"/>
      <c r="BF35" s="153"/>
      <c r="BG35" s="153"/>
      <c r="BH35" s="153"/>
      <c r="BI35" s="153"/>
      <c r="BJ35" s="153"/>
      <c r="BK35" s="117"/>
      <c r="BL35" s="117"/>
      <c r="BM35" s="117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117"/>
      <c r="CU35" s="117"/>
      <c r="CV35" s="117"/>
      <c r="CW35" s="117"/>
    </row>
    <row r="36" spans="1:101" ht="24" customHeight="1" x14ac:dyDescent="0.3">
      <c r="A36" s="880" t="s">
        <v>489</v>
      </c>
      <c r="B36" s="881"/>
      <c r="C36" s="881"/>
      <c r="D36" s="153"/>
      <c r="E36" s="894" t="s">
        <v>40</v>
      </c>
      <c r="F36" s="894"/>
      <c r="G36" s="114"/>
      <c r="H36" s="125"/>
      <c r="I36" s="58"/>
      <c r="J36" s="58"/>
      <c r="K36" s="58"/>
      <c r="L36" s="58"/>
      <c r="M36" s="58"/>
      <c r="N36" s="58"/>
      <c r="O36" s="58"/>
      <c r="P36" s="126"/>
      <c r="Q36" s="114"/>
      <c r="R36" s="817" t="s">
        <v>42</v>
      </c>
      <c r="S36" s="817"/>
      <c r="T36" s="817"/>
      <c r="U36" s="818" t="s">
        <v>43</v>
      </c>
      <c r="V36" s="818"/>
      <c r="W36" s="818"/>
      <c r="X36" s="847" t="s">
        <v>44</v>
      </c>
      <c r="Y36" s="847"/>
      <c r="Z36" s="847"/>
      <c r="AA36" s="847"/>
      <c r="AB36" s="847" t="s">
        <v>142</v>
      </c>
      <c r="AC36" s="847"/>
      <c r="AD36" s="847"/>
      <c r="AE36" s="847"/>
      <c r="AF36" s="202"/>
      <c r="AG36" s="829"/>
      <c r="AH36" s="829"/>
      <c r="AI36" s="829"/>
      <c r="AJ36" s="829"/>
      <c r="AK36" s="829"/>
      <c r="AL36" s="829"/>
      <c r="AM36" s="829"/>
      <c r="AN36" s="829"/>
      <c r="AO36" s="829"/>
      <c r="AP36" s="829"/>
      <c r="AQ36" s="829"/>
      <c r="AR36" s="829"/>
      <c r="AS36" s="829"/>
      <c r="AT36" s="829"/>
      <c r="AU36" s="829"/>
      <c r="AV36" s="829"/>
      <c r="AW36" s="829"/>
      <c r="AX36" s="829"/>
      <c r="AY36" s="815"/>
      <c r="AZ36" s="815"/>
      <c r="BA36" s="815"/>
      <c r="BB36" s="819"/>
      <c r="BC36" s="845"/>
      <c r="BD36" s="845"/>
      <c r="BE36" s="819"/>
      <c r="BF36" s="153"/>
      <c r="BG36" s="153"/>
      <c r="BH36" s="153"/>
      <c r="BI36" s="153"/>
      <c r="BJ36" s="153"/>
      <c r="BK36" s="117"/>
      <c r="BL36" s="117"/>
      <c r="BM36" s="117"/>
      <c r="BN36" s="117"/>
      <c r="BO36" s="117"/>
      <c r="BP36" s="117"/>
      <c r="BQ36" s="117"/>
      <c r="BR36" s="117"/>
      <c r="BS36" s="117"/>
      <c r="BT36" s="117"/>
      <c r="BU36" s="117"/>
      <c r="BV36" s="117"/>
      <c r="BW36" s="117"/>
      <c r="BX36" s="117"/>
      <c r="BY36" s="117"/>
      <c r="BZ36" s="117"/>
      <c r="CA36" s="117"/>
      <c r="CB36" s="117"/>
      <c r="CC36" s="117"/>
      <c r="CD36" s="117"/>
      <c r="CE36" s="117"/>
      <c r="CF36" s="117"/>
      <c r="CG36" s="117"/>
      <c r="CH36" s="117"/>
      <c r="CI36" s="117"/>
      <c r="CJ36" s="117"/>
      <c r="CK36" s="117"/>
      <c r="CL36" s="117"/>
      <c r="CM36" s="117"/>
      <c r="CN36" s="117"/>
      <c r="CO36" s="117"/>
      <c r="CP36" s="117"/>
      <c r="CQ36" s="117"/>
      <c r="CR36" s="117"/>
      <c r="CS36" s="117"/>
      <c r="CT36" s="117"/>
      <c r="CU36" s="117"/>
      <c r="CV36" s="117"/>
      <c r="CW36" s="117"/>
    </row>
    <row r="37" spans="1:101" ht="24" customHeight="1" x14ac:dyDescent="0.3">
      <c r="A37" s="881"/>
      <c r="B37" s="881"/>
      <c r="C37" s="881"/>
      <c r="D37" s="153"/>
      <c r="E37" s="870" t="s">
        <v>444</v>
      </c>
      <c r="F37" s="870"/>
      <c r="G37" s="870"/>
      <c r="H37" s="870"/>
      <c r="I37" s="870"/>
      <c r="J37" s="870"/>
      <c r="K37" s="870"/>
      <c r="L37" s="870"/>
      <c r="M37" s="870"/>
      <c r="N37" s="870"/>
      <c r="O37" s="870"/>
      <c r="P37" s="870"/>
      <c r="Q37" s="870"/>
      <c r="R37" s="829">
        <f>V7</f>
        <v>0.69</v>
      </c>
      <c r="S37" s="829"/>
      <c r="T37" s="829"/>
      <c r="U37" s="815" t="s">
        <v>443</v>
      </c>
      <c r="V37" s="815"/>
      <c r="W37" s="815"/>
      <c r="X37" s="819"/>
      <c r="Y37" s="845" t="s">
        <v>110</v>
      </c>
      <c r="Z37" s="845"/>
      <c r="AA37" s="819"/>
      <c r="AB37" s="884" t="s">
        <v>462</v>
      </c>
      <c r="AC37" s="884"/>
      <c r="AD37" s="884"/>
      <c r="AE37" s="884"/>
      <c r="AF37" s="867" t="s">
        <v>148</v>
      </c>
      <c r="AG37" s="202"/>
      <c r="AH37" s="895" t="s">
        <v>40</v>
      </c>
      <c r="AI37" s="739"/>
      <c r="AJ37" s="115"/>
      <c r="AK37" s="110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5"/>
      <c r="BA37" s="832" t="s">
        <v>42</v>
      </c>
      <c r="BB37" s="832"/>
      <c r="BC37" s="832"/>
      <c r="BD37" s="833" t="s">
        <v>43</v>
      </c>
      <c r="BE37" s="833"/>
      <c r="BF37" s="833"/>
      <c r="BG37" s="891" t="s">
        <v>44</v>
      </c>
      <c r="BH37" s="891"/>
      <c r="BI37" s="891"/>
      <c r="BJ37" s="891"/>
      <c r="BK37" s="117"/>
      <c r="BL37" s="117"/>
      <c r="BM37" s="117"/>
      <c r="BN37" s="117"/>
      <c r="BO37" s="117"/>
      <c r="BP37" s="117"/>
      <c r="BQ37" s="117"/>
      <c r="BR37" s="117"/>
      <c r="BS37" s="117"/>
      <c r="BT37" s="117"/>
      <c r="BU37" s="117"/>
      <c r="BV37" s="117"/>
      <c r="BW37" s="117"/>
      <c r="BX37" s="117"/>
      <c r="BY37" s="117"/>
      <c r="BZ37" s="117"/>
      <c r="CA37" s="117"/>
      <c r="CB37" s="117"/>
      <c r="CC37" s="117"/>
      <c r="CD37" s="117"/>
      <c r="CE37" s="117"/>
      <c r="CF37" s="117"/>
      <c r="CG37" s="117"/>
      <c r="CH37" s="117"/>
      <c r="CI37" s="117"/>
      <c r="CJ37" s="117"/>
      <c r="CK37" s="117"/>
      <c r="CL37" s="117"/>
      <c r="CM37" s="117"/>
      <c r="CN37" s="117"/>
      <c r="CO37" s="117"/>
      <c r="CP37" s="117"/>
      <c r="CQ37" s="117"/>
      <c r="CR37" s="117"/>
      <c r="CS37" s="117"/>
      <c r="CT37" s="117"/>
      <c r="CU37" s="117"/>
      <c r="CV37" s="117"/>
      <c r="CW37" s="117"/>
    </row>
    <row r="38" spans="1:101" ht="24" customHeight="1" x14ac:dyDescent="0.3">
      <c r="A38" s="881"/>
      <c r="B38" s="881"/>
      <c r="C38" s="881"/>
      <c r="D38" s="153"/>
      <c r="E38" s="870"/>
      <c r="F38" s="870"/>
      <c r="G38" s="870"/>
      <c r="H38" s="870"/>
      <c r="I38" s="870"/>
      <c r="J38" s="870"/>
      <c r="K38" s="870"/>
      <c r="L38" s="870"/>
      <c r="M38" s="870"/>
      <c r="N38" s="870"/>
      <c r="O38" s="870"/>
      <c r="P38" s="870"/>
      <c r="Q38" s="870"/>
      <c r="R38" s="829"/>
      <c r="S38" s="829"/>
      <c r="T38" s="829"/>
      <c r="U38" s="815"/>
      <c r="V38" s="815"/>
      <c r="W38" s="815"/>
      <c r="X38" s="819"/>
      <c r="Y38" s="845"/>
      <c r="Z38" s="845"/>
      <c r="AA38" s="819"/>
      <c r="AB38" s="884"/>
      <c r="AC38" s="884"/>
      <c r="AD38" s="884"/>
      <c r="AE38" s="884"/>
      <c r="AF38" s="868"/>
      <c r="AG38" s="202"/>
      <c r="AH38" s="548" t="s">
        <v>200</v>
      </c>
      <c r="AI38" s="548"/>
      <c r="AJ38" s="548"/>
      <c r="AK38" s="548"/>
      <c r="AL38" s="548"/>
      <c r="AM38" s="548"/>
      <c r="AN38" s="548"/>
      <c r="AO38" s="548"/>
      <c r="AP38" s="548"/>
      <c r="AQ38" s="548"/>
      <c r="AR38" s="548"/>
      <c r="AS38" s="548"/>
      <c r="AT38" s="548"/>
      <c r="AU38" s="548"/>
      <c r="AV38" s="548"/>
      <c r="AW38" s="548"/>
      <c r="AX38" s="548"/>
      <c r="AY38" s="548"/>
      <c r="AZ38" s="830"/>
      <c r="BA38" s="829">
        <v>8900</v>
      </c>
      <c r="BB38" s="829"/>
      <c r="BC38" s="829"/>
      <c r="BD38" s="815" t="s">
        <v>468</v>
      </c>
      <c r="BE38" s="815"/>
      <c r="BF38" s="815"/>
      <c r="BG38" s="819"/>
      <c r="BH38" s="845" t="s">
        <v>466</v>
      </c>
      <c r="BI38" s="845"/>
      <c r="BJ38" s="819"/>
      <c r="BK38" s="117"/>
      <c r="BL38" s="117"/>
      <c r="BM38" s="117"/>
      <c r="BN38" s="117"/>
      <c r="BO38" s="117"/>
      <c r="BP38" s="117"/>
      <c r="BQ38" s="117"/>
      <c r="BR38" s="117"/>
      <c r="BS38" s="117"/>
      <c r="BT38" s="117"/>
      <c r="BU38" s="117"/>
      <c r="BV38" s="117"/>
      <c r="BW38" s="117"/>
      <c r="BX38" s="117"/>
      <c r="BY38" s="117"/>
      <c r="BZ38" s="117"/>
      <c r="CA38" s="117"/>
      <c r="CB38" s="117"/>
      <c r="CC38" s="117"/>
      <c r="CD38" s="117"/>
      <c r="CE38" s="117"/>
      <c r="CF38" s="117"/>
      <c r="CG38" s="117"/>
      <c r="CH38" s="117"/>
      <c r="CI38" s="117"/>
      <c r="CJ38" s="117"/>
      <c r="CK38" s="117"/>
      <c r="CL38" s="117"/>
      <c r="CM38" s="117"/>
      <c r="CN38" s="117"/>
      <c r="CO38" s="117"/>
      <c r="CP38" s="117"/>
      <c r="CQ38" s="117"/>
      <c r="CR38" s="117"/>
      <c r="CS38" s="117"/>
      <c r="CT38" s="117"/>
      <c r="CU38" s="117"/>
      <c r="CV38" s="117"/>
      <c r="CW38" s="117"/>
    </row>
    <row r="39" spans="1:101" ht="24" customHeight="1" x14ac:dyDescent="0.3">
      <c r="A39" s="153"/>
      <c r="B39" s="894" t="s">
        <v>40</v>
      </c>
      <c r="C39" s="894"/>
      <c r="D39" s="114"/>
      <c r="E39" s="125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126"/>
      <c r="Q39" s="114"/>
      <c r="R39" s="817" t="s">
        <v>42</v>
      </c>
      <c r="S39" s="817"/>
      <c r="T39" s="817"/>
      <c r="U39" s="818" t="s">
        <v>43</v>
      </c>
      <c r="V39" s="818"/>
      <c r="W39" s="818"/>
      <c r="X39" s="847" t="s">
        <v>44</v>
      </c>
      <c r="Y39" s="847"/>
      <c r="Z39" s="847"/>
      <c r="AA39" s="847"/>
      <c r="AB39" s="847" t="s">
        <v>46</v>
      </c>
      <c r="AC39" s="847"/>
      <c r="AD39" s="847"/>
      <c r="AE39" s="847"/>
      <c r="AF39" s="869"/>
      <c r="AG39" s="202"/>
      <c r="AH39" s="548"/>
      <c r="AI39" s="548"/>
      <c r="AJ39" s="548"/>
      <c r="AK39" s="548"/>
      <c r="AL39" s="548"/>
      <c r="AM39" s="548"/>
      <c r="AN39" s="548"/>
      <c r="AO39" s="548"/>
      <c r="AP39" s="548"/>
      <c r="AQ39" s="548"/>
      <c r="AR39" s="548"/>
      <c r="AS39" s="548"/>
      <c r="AT39" s="548"/>
      <c r="AU39" s="548"/>
      <c r="AV39" s="548"/>
      <c r="AW39" s="548"/>
      <c r="AX39" s="548"/>
      <c r="AY39" s="548"/>
      <c r="AZ39" s="830"/>
      <c r="BA39" s="837"/>
      <c r="BB39" s="837"/>
      <c r="BC39" s="837"/>
      <c r="BD39" s="838"/>
      <c r="BE39" s="838"/>
      <c r="BF39" s="838"/>
      <c r="BG39" s="196"/>
      <c r="BH39" s="846"/>
      <c r="BI39" s="846"/>
      <c r="BJ39" s="196"/>
      <c r="BK39" s="117"/>
      <c r="BL39" s="117"/>
      <c r="BM39" s="117"/>
      <c r="BN39" s="117"/>
      <c r="BO39" s="117"/>
      <c r="BP39" s="117"/>
      <c r="BQ39" s="117"/>
      <c r="BR39" s="117"/>
      <c r="BS39" s="117"/>
      <c r="BT39" s="117"/>
      <c r="BU39" s="117"/>
      <c r="BV39" s="117"/>
      <c r="BW39" s="117"/>
      <c r="BX39" s="117"/>
      <c r="BY39" s="117"/>
      <c r="BZ39" s="117"/>
      <c r="CA39" s="117"/>
      <c r="CB39" s="117"/>
      <c r="CC39" s="117"/>
      <c r="CD39" s="117"/>
      <c r="CE39" s="117"/>
      <c r="CF39" s="117"/>
      <c r="CG39" s="117"/>
      <c r="CH39" s="117"/>
      <c r="CI39" s="117"/>
      <c r="CJ39" s="117"/>
      <c r="CK39" s="117"/>
      <c r="CL39" s="117"/>
      <c r="CM39" s="117"/>
      <c r="CN39" s="117"/>
      <c r="CO39" s="117"/>
      <c r="CP39" s="117"/>
      <c r="CQ39" s="117"/>
      <c r="CR39" s="117"/>
      <c r="CS39" s="117"/>
      <c r="CT39" s="117"/>
      <c r="CU39" s="117"/>
      <c r="CV39" s="117"/>
      <c r="CW39" s="117"/>
    </row>
    <row r="40" spans="1:101" ht="24" customHeight="1" x14ac:dyDescent="0.3">
      <c r="A40" s="153"/>
      <c r="B40" s="870" t="s">
        <v>490</v>
      </c>
      <c r="C40" s="870"/>
      <c r="D40" s="870"/>
      <c r="E40" s="870"/>
      <c r="F40" s="870"/>
      <c r="G40" s="870"/>
      <c r="H40" s="870"/>
      <c r="I40" s="870"/>
      <c r="J40" s="870"/>
      <c r="K40" s="870"/>
      <c r="L40" s="870"/>
      <c r="M40" s="870"/>
      <c r="N40" s="870"/>
      <c r="O40" s="870"/>
      <c r="P40" s="870"/>
      <c r="Q40" s="870"/>
      <c r="R40" s="829">
        <f>'Расчетный лист'!AP46</f>
        <v>0.7238093671679029</v>
      </c>
      <c r="S40" s="829"/>
      <c r="T40" s="829"/>
      <c r="U40" s="815" t="s">
        <v>443</v>
      </c>
      <c r="V40" s="815"/>
      <c r="W40" s="815"/>
      <c r="X40" s="819"/>
      <c r="Y40" s="845" t="s">
        <v>235</v>
      </c>
      <c r="Z40" s="845"/>
      <c r="AA40" s="819"/>
      <c r="AB40" s="153"/>
      <c r="AC40" s="153"/>
      <c r="AD40" s="153"/>
      <c r="AE40" s="153"/>
      <c r="AF40" s="868" t="s">
        <v>148</v>
      </c>
      <c r="AG40" s="202"/>
      <c r="AH40" s="894" t="s">
        <v>40</v>
      </c>
      <c r="AI40" s="894"/>
      <c r="AJ40" s="113"/>
      <c r="AK40" s="122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13"/>
      <c r="BA40" s="817" t="s">
        <v>42</v>
      </c>
      <c r="BB40" s="817"/>
      <c r="BC40" s="817"/>
      <c r="BD40" s="818" t="s">
        <v>43</v>
      </c>
      <c r="BE40" s="818"/>
      <c r="BF40" s="818"/>
      <c r="BG40" s="847" t="s">
        <v>44</v>
      </c>
      <c r="BH40" s="847"/>
      <c r="BI40" s="847"/>
      <c r="BJ40" s="847"/>
      <c r="BK40" s="117"/>
      <c r="BL40" s="117"/>
      <c r="BM40" s="117"/>
      <c r="BN40" s="117"/>
      <c r="BO40" s="117"/>
      <c r="BP40" s="117"/>
      <c r="BQ40" s="117"/>
      <c r="BR40" s="117"/>
      <c r="BS40" s="117"/>
      <c r="BT40" s="117"/>
      <c r="BU40" s="117"/>
      <c r="BV40" s="117"/>
      <c r="BW40" s="117"/>
      <c r="BX40" s="117"/>
      <c r="BY40" s="117"/>
      <c r="BZ40" s="117"/>
      <c r="CA40" s="117"/>
      <c r="CB40" s="117"/>
      <c r="CC40" s="117"/>
      <c r="CD40" s="117"/>
      <c r="CE40" s="117"/>
      <c r="CF40" s="117"/>
      <c r="CG40" s="117"/>
      <c r="CH40" s="117"/>
      <c r="CI40" s="117"/>
      <c r="CJ40" s="117"/>
      <c r="CK40" s="117"/>
      <c r="CL40" s="117"/>
      <c r="CM40" s="117"/>
      <c r="CN40" s="117"/>
      <c r="CO40" s="117"/>
      <c r="CP40" s="117"/>
      <c r="CQ40" s="117"/>
      <c r="CR40" s="117"/>
      <c r="CS40" s="117"/>
      <c r="CT40" s="117"/>
      <c r="CU40" s="117"/>
      <c r="CV40" s="117"/>
      <c r="CW40" s="117"/>
    </row>
    <row r="41" spans="1:101" ht="24" customHeight="1" x14ac:dyDescent="0.3">
      <c r="A41" s="153"/>
      <c r="B41" s="870"/>
      <c r="C41" s="870"/>
      <c r="D41" s="870"/>
      <c r="E41" s="870"/>
      <c r="F41" s="870"/>
      <c r="G41" s="870"/>
      <c r="H41" s="870"/>
      <c r="I41" s="870"/>
      <c r="J41" s="870"/>
      <c r="K41" s="870"/>
      <c r="L41" s="870"/>
      <c r="M41" s="870"/>
      <c r="N41" s="870"/>
      <c r="O41" s="870"/>
      <c r="P41" s="870"/>
      <c r="Q41" s="870"/>
      <c r="R41" s="829"/>
      <c r="S41" s="829"/>
      <c r="T41" s="829"/>
      <c r="U41" s="815"/>
      <c r="V41" s="815"/>
      <c r="W41" s="815"/>
      <c r="X41" s="819"/>
      <c r="Y41" s="845"/>
      <c r="Z41" s="845"/>
      <c r="AA41" s="819"/>
      <c r="AB41" s="153"/>
      <c r="AC41" s="153"/>
      <c r="AD41" s="153"/>
      <c r="AE41" s="153"/>
      <c r="AF41" s="868"/>
      <c r="AG41" s="202"/>
      <c r="AH41" s="547" t="s">
        <v>205</v>
      </c>
      <c r="AI41" s="548"/>
      <c r="AJ41" s="548"/>
      <c r="AK41" s="548"/>
      <c r="AL41" s="548"/>
      <c r="AM41" s="548"/>
      <c r="AN41" s="548"/>
      <c r="AO41" s="548"/>
      <c r="AP41" s="548"/>
      <c r="AQ41" s="548"/>
      <c r="AR41" s="548"/>
      <c r="AS41" s="548"/>
      <c r="AT41" s="548"/>
      <c r="AU41" s="548"/>
      <c r="AV41" s="548"/>
      <c r="AW41" s="548"/>
      <c r="AX41" s="548"/>
      <c r="AY41" s="548"/>
      <c r="AZ41" s="830"/>
      <c r="BA41" s="829">
        <v>1.75</v>
      </c>
      <c r="BB41" s="829"/>
      <c r="BC41" s="829"/>
      <c r="BD41" s="815" t="s">
        <v>469</v>
      </c>
      <c r="BE41" s="815"/>
      <c r="BF41" s="815"/>
      <c r="BG41" s="819"/>
      <c r="BH41" s="845" t="s">
        <v>465</v>
      </c>
      <c r="BI41" s="845"/>
      <c r="BJ41" s="819"/>
      <c r="BK41" s="117"/>
      <c r="BL41" s="117"/>
      <c r="BM41" s="117"/>
      <c r="BN41" s="117"/>
      <c r="BO41" s="117"/>
      <c r="BP41" s="117"/>
      <c r="BQ41" s="117"/>
      <c r="BR41" s="117"/>
      <c r="BS41" s="117"/>
      <c r="BT41" s="117"/>
      <c r="BU41" s="117"/>
      <c r="BV41" s="117"/>
      <c r="BW41" s="117"/>
      <c r="BX41" s="117"/>
      <c r="BY41" s="117"/>
      <c r="BZ41" s="117"/>
      <c r="CA41" s="117"/>
      <c r="CB41" s="117"/>
      <c r="CC41" s="117"/>
      <c r="CD41" s="117"/>
      <c r="CE41" s="117"/>
      <c r="CF41" s="117"/>
      <c r="CG41" s="117"/>
      <c r="CH41" s="117"/>
      <c r="CI41" s="117"/>
      <c r="CJ41" s="117"/>
      <c r="CK41" s="117"/>
      <c r="CL41" s="117"/>
      <c r="CM41" s="117"/>
      <c r="CN41" s="117"/>
      <c r="CO41" s="117"/>
      <c r="CP41" s="117"/>
      <c r="CQ41" s="117"/>
      <c r="CR41" s="117"/>
      <c r="CS41" s="117"/>
      <c r="CT41" s="117"/>
      <c r="CU41" s="117"/>
      <c r="CV41" s="117"/>
      <c r="CW41" s="117"/>
    </row>
    <row r="42" spans="1:101" ht="24" customHeight="1" x14ac:dyDescent="0.3">
      <c r="A42" s="881" t="s">
        <v>487</v>
      </c>
      <c r="B42" s="881"/>
      <c r="C42" s="881"/>
      <c r="D42" s="83" t="s">
        <v>439</v>
      </c>
      <c r="E42" s="894" t="s">
        <v>40</v>
      </c>
      <c r="F42" s="894"/>
      <c r="G42" s="114"/>
      <c r="H42" s="125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126"/>
      <c r="U42" s="114"/>
      <c r="V42" s="817" t="s">
        <v>42</v>
      </c>
      <c r="W42" s="817"/>
      <c r="X42" s="817"/>
      <c r="Y42" s="818" t="s">
        <v>43</v>
      </c>
      <c r="Z42" s="818"/>
      <c r="AA42" s="818"/>
      <c r="AB42" s="847" t="s">
        <v>44</v>
      </c>
      <c r="AC42" s="847"/>
      <c r="AD42" s="847"/>
      <c r="AE42" s="847"/>
      <c r="AF42" s="869"/>
      <c r="AG42" s="164"/>
      <c r="AH42" s="547"/>
      <c r="AI42" s="548"/>
      <c r="AJ42" s="548"/>
      <c r="AK42" s="548"/>
      <c r="AL42" s="548"/>
      <c r="AM42" s="548"/>
      <c r="AN42" s="548"/>
      <c r="AO42" s="548"/>
      <c r="AP42" s="548"/>
      <c r="AQ42" s="548"/>
      <c r="AR42" s="548"/>
      <c r="AS42" s="548"/>
      <c r="AT42" s="548"/>
      <c r="AU42" s="548"/>
      <c r="AV42" s="548"/>
      <c r="AW42" s="548"/>
      <c r="AX42" s="548"/>
      <c r="AY42" s="548"/>
      <c r="AZ42" s="830"/>
      <c r="BA42" s="837"/>
      <c r="BB42" s="837"/>
      <c r="BC42" s="837"/>
      <c r="BD42" s="838"/>
      <c r="BE42" s="838"/>
      <c r="BF42" s="838"/>
      <c r="BG42" s="196"/>
      <c r="BH42" s="846"/>
      <c r="BI42" s="846"/>
      <c r="BJ42" s="196"/>
      <c r="BK42" s="117"/>
      <c r="BL42" s="117"/>
      <c r="BM42" s="117"/>
      <c r="BN42" s="117"/>
      <c r="BO42" s="117"/>
      <c r="BP42" s="117"/>
      <c r="BQ42" s="117"/>
      <c r="BR42" s="117"/>
      <c r="BS42" s="117"/>
      <c r="BT42" s="117"/>
      <c r="BU42" s="117"/>
      <c r="BV42" s="117"/>
      <c r="BW42" s="117"/>
      <c r="BX42" s="117"/>
      <c r="BY42" s="117"/>
      <c r="BZ42" s="117"/>
      <c r="CA42" s="117"/>
      <c r="CB42" s="117"/>
      <c r="CC42" s="117"/>
      <c r="CD42" s="117"/>
      <c r="CE42" s="117"/>
      <c r="CF42" s="117"/>
      <c r="CG42" s="117"/>
      <c r="CH42" s="117"/>
      <c r="CI42" s="117"/>
      <c r="CJ42" s="117"/>
      <c r="CK42" s="117"/>
      <c r="CL42" s="117"/>
      <c r="CM42" s="117"/>
      <c r="CN42" s="117"/>
      <c r="CO42" s="117"/>
      <c r="CP42" s="117"/>
      <c r="CQ42" s="117"/>
      <c r="CR42" s="117"/>
      <c r="CS42" s="117"/>
      <c r="CT42" s="117"/>
      <c r="CU42" s="117"/>
      <c r="CV42" s="117"/>
      <c r="CW42" s="117"/>
    </row>
    <row r="43" spans="1:101" ht="24" customHeight="1" x14ac:dyDescent="0.3">
      <c r="A43" s="881"/>
      <c r="B43" s="881"/>
      <c r="C43" s="881"/>
      <c r="D43" s="153"/>
      <c r="E43" s="870" t="s">
        <v>445</v>
      </c>
      <c r="F43" s="870"/>
      <c r="G43" s="870"/>
      <c r="H43" s="870"/>
      <c r="I43" s="870"/>
      <c r="J43" s="870"/>
      <c r="K43" s="870"/>
      <c r="L43" s="870"/>
      <c r="M43" s="870"/>
      <c r="N43" s="870"/>
      <c r="O43" s="870"/>
      <c r="P43" s="870"/>
      <c r="Q43" s="870"/>
      <c r="R43" s="870"/>
      <c r="S43" s="870"/>
      <c r="T43" s="870"/>
      <c r="U43" s="870"/>
      <c r="V43" s="829">
        <f>'Расчетный лист'!AP50</f>
        <v>59</v>
      </c>
      <c r="W43" s="829"/>
      <c r="X43" s="829"/>
      <c r="Y43" s="815" t="s">
        <v>488</v>
      </c>
      <c r="Z43" s="815"/>
      <c r="AA43" s="815"/>
      <c r="AB43" s="819"/>
      <c r="AC43" s="845" t="s">
        <v>57</v>
      </c>
      <c r="AD43" s="845"/>
      <c r="AE43" s="819"/>
      <c r="AF43" s="202"/>
      <c r="AG43" s="886">
        <v>27</v>
      </c>
      <c r="AH43" s="821"/>
      <c r="AI43" s="113"/>
      <c r="AJ43" s="122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23"/>
      <c r="AV43" s="113"/>
      <c r="AW43" s="817" t="s">
        <v>42</v>
      </c>
      <c r="AX43" s="817"/>
      <c r="AY43" s="817"/>
      <c r="AZ43" s="818" t="s">
        <v>43</v>
      </c>
      <c r="BA43" s="818"/>
      <c r="BB43" s="818"/>
      <c r="BC43" s="847" t="s">
        <v>44</v>
      </c>
      <c r="BD43" s="847"/>
      <c r="BE43" s="847"/>
      <c r="BF43" s="847"/>
      <c r="BG43" s="834" t="s">
        <v>46</v>
      </c>
      <c r="BH43" s="835"/>
      <c r="BI43" s="835"/>
      <c r="BJ43" s="836"/>
      <c r="BK43" s="117"/>
      <c r="BL43" s="117"/>
      <c r="BM43" s="117"/>
      <c r="BN43" s="117"/>
      <c r="BO43" s="117"/>
      <c r="BP43" s="117"/>
      <c r="BQ43" s="117"/>
      <c r="BR43" s="117"/>
      <c r="BS43" s="117"/>
      <c r="BT43" s="117"/>
      <c r="BU43" s="117"/>
      <c r="BV43" s="117"/>
      <c r="BW43" s="117"/>
      <c r="BX43" s="117"/>
      <c r="BY43" s="117"/>
      <c r="BZ43" s="117"/>
      <c r="CA43" s="117"/>
      <c r="CB43" s="117"/>
      <c r="CC43" s="117"/>
      <c r="CD43" s="117"/>
      <c r="CE43" s="117"/>
      <c r="CF43" s="117"/>
      <c r="CG43" s="117"/>
      <c r="CH43" s="117"/>
      <c r="CI43" s="117"/>
      <c r="CJ43" s="117"/>
      <c r="CK43" s="117"/>
      <c r="CL43" s="117"/>
      <c r="CM43" s="117"/>
      <c r="CN43" s="117"/>
      <c r="CO43" s="117"/>
      <c r="CP43" s="117"/>
      <c r="CQ43" s="117"/>
      <c r="CR43" s="117"/>
      <c r="CS43" s="117"/>
      <c r="CT43" s="117"/>
      <c r="CU43" s="117"/>
      <c r="CV43" s="117"/>
      <c r="CW43" s="117"/>
    </row>
    <row r="44" spans="1:101" ht="24" customHeight="1" x14ac:dyDescent="0.3">
      <c r="A44" s="881"/>
      <c r="B44" s="881"/>
      <c r="C44" s="881"/>
      <c r="D44" s="153"/>
      <c r="E44" s="870"/>
      <c r="F44" s="870"/>
      <c r="G44" s="870"/>
      <c r="H44" s="870"/>
      <c r="I44" s="870"/>
      <c r="J44" s="870"/>
      <c r="K44" s="870"/>
      <c r="L44" s="870"/>
      <c r="M44" s="870"/>
      <c r="N44" s="870"/>
      <c r="O44" s="870"/>
      <c r="P44" s="870"/>
      <c r="Q44" s="870"/>
      <c r="R44" s="870"/>
      <c r="S44" s="870"/>
      <c r="T44" s="870"/>
      <c r="U44" s="870"/>
      <c r="V44" s="829"/>
      <c r="W44" s="829"/>
      <c r="X44" s="829"/>
      <c r="Y44" s="815"/>
      <c r="Z44" s="815"/>
      <c r="AA44" s="815"/>
      <c r="AB44" s="819"/>
      <c r="AC44" s="845"/>
      <c r="AD44" s="845"/>
      <c r="AE44" s="819"/>
      <c r="AF44" s="202"/>
      <c r="AG44" s="829"/>
      <c r="AH44" s="829"/>
      <c r="AI44" s="829"/>
      <c r="AJ44" s="829"/>
      <c r="AK44" s="829"/>
      <c r="AL44" s="829"/>
      <c r="AM44" s="829"/>
      <c r="AN44" s="829"/>
      <c r="AO44" s="829"/>
      <c r="AP44" s="829"/>
      <c r="AQ44" s="829"/>
      <c r="AR44" s="829"/>
      <c r="AS44" s="829"/>
      <c r="AT44" s="829"/>
      <c r="AU44" s="829"/>
      <c r="AV44" s="829"/>
      <c r="AW44" s="829">
        <f>'Расчетный лист'!BZ101</f>
        <v>230.06133333333332</v>
      </c>
      <c r="AX44" s="829"/>
      <c r="AY44" s="829"/>
      <c r="AZ44" s="815" t="s">
        <v>242</v>
      </c>
      <c r="BA44" s="815"/>
      <c r="BB44" s="815"/>
      <c r="BC44" s="819"/>
      <c r="BD44" s="845" t="s">
        <v>431</v>
      </c>
      <c r="BE44" s="845"/>
      <c r="BF44" s="819"/>
      <c r="BG44" s="153"/>
      <c r="BH44" s="153"/>
      <c r="BI44" s="153"/>
      <c r="BJ44" s="153"/>
      <c r="BK44" s="117"/>
      <c r="BL44" s="117"/>
      <c r="BM44" s="117"/>
      <c r="BN44" s="117"/>
      <c r="BO44" s="117"/>
      <c r="BP44" s="117"/>
      <c r="BQ44" s="117"/>
      <c r="BR44" s="117"/>
      <c r="BS44" s="117"/>
      <c r="BT44" s="117"/>
      <c r="BU44" s="117"/>
      <c r="BV44" s="117"/>
      <c r="BW44" s="117"/>
      <c r="BX44" s="117"/>
      <c r="BY44" s="117"/>
      <c r="BZ44" s="117"/>
      <c r="CA44" s="117"/>
      <c r="CB44" s="117"/>
      <c r="CC44" s="117"/>
      <c r="CD44" s="117"/>
      <c r="CE44" s="117"/>
      <c r="CF44" s="117"/>
      <c r="CG44" s="117"/>
      <c r="CH44" s="117"/>
      <c r="CI44" s="117"/>
      <c r="CJ44" s="117"/>
      <c r="CK44" s="117"/>
      <c r="CL44" s="117"/>
      <c r="CM44" s="117"/>
      <c r="CN44" s="117"/>
      <c r="CO44" s="117"/>
      <c r="CP44" s="117"/>
      <c r="CQ44" s="117"/>
      <c r="CR44" s="117"/>
      <c r="CS44" s="117"/>
      <c r="CT44" s="117"/>
      <c r="CU44" s="117"/>
      <c r="CV44" s="117"/>
      <c r="CW44" s="117"/>
    </row>
    <row r="45" spans="1:101" ht="24" customHeight="1" x14ac:dyDescent="0.3">
      <c r="A45" s="127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128"/>
      <c r="AF45" s="202"/>
      <c r="AG45" s="829"/>
      <c r="AH45" s="829"/>
      <c r="AI45" s="829"/>
      <c r="AJ45" s="829"/>
      <c r="AK45" s="829"/>
      <c r="AL45" s="829"/>
      <c r="AM45" s="829"/>
      <c r="AN45" s="829"/>
      <c r="AO45" s="829"/>
      <c r="AP45" s="829"/>
      <c r="AQ45" s="829"/>
      <c r="AR45" s="829"/>
      <c r="AS45" s="829"/>
      <c r="AT45" s="829"/>
      <c r="AU45" s="829"/>
      <c r="AV45" s="829"/>
      <c r="AW45" s="829"/>
      <c r="AX45" s="829"/>
      <c r="AY45" s="829"/>
      <c r="AZ45" s="815"/>
      <c r="BA45" s="815"/>
      <c r="BB45" s="815"/>
      <c r="BC45" s="819"/>
      <c r="BD45" s="845"/>
      <c r="BE45" s="845"/>
      <c r="BF45" s="819"/>
      <c r="BG45" s="153"/>
      <c r="BH45" s="153"/>
      <c r="BI45" s="153"/>
      <c r="BJ45" s="153"/>
      <c r="BK45" s="117"/>
      <c r="BL45" s="117"/>
      <c r="BM45" s="117"/>
      <c r="BN45" s="117"/>
      <c r="BO45" s="117"/>
      <c r="BP45" s="117"/>
      <c r="BQ45" s="117"/>
      <c r="BR45" s="117"/>
      <c r="BS45" s="117"/>
      <c r="BT45" s="117"/>
      <c r="BU45" s="117"/>
      <c r="BV45" s="117"/>
      <c r="BW45" s="117"/>
      <c r="BX45" s="117"/>
      <c r="BY45" s="117"/>
      <c r="BZ45" s="117"/>
      <c r="CA45" s="117"/>
      <c r="CB45" s="117"/>
      <c r="CC45" s="117"/>
      <c r="CD45" s="117"/>
      <c r="CE45" s="117"/>
      <c r="CF45" s="117"/>
      <c r="CG45" s="117"/>
      <c r="CH45" s="117"/>
      <c r="CI45" s="117"/>
      <c r="CJ45" s="117"/>
      <c r="CK45" s="117"/>
      <c r="CL45" s="117"/>
      <c r="CM45" s="117"/>
      <c r="CN45" s="117"/>
      <c r="CO45" s="117"/>
      <c r="CP45" s="117"/>
      <c r="CQ45" s="117"/>
      <c r="CR45" s="117"/>
      <c r="CS45" s="117"/>
      <c r="CT45" s="117"/>
      <c r="CU45" s="117"/>
      <c r="CV45" s="117"/>
      <c r="CW45" s="117"/>
    </row>
    <row r="46" spans="1:101" ht="24" customHeight="1" x14ac:dyDescent="0.3">
      <c r="A46" s="127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128"/>
      <c r="AF46" s="202"/>
      <c r="AG46" s="829"/>
      <c r="AH46" s="829"/>
      <c r="AI46" s="829"/>
      <c r="AJ46" s="829"/>
      <c r="AK46" s="829"/>
      <c r="AL46" s="829"/>
      <c r="AM46" s="829"/>
      <c r="AN46" s="829"/>
      <c r="AO46" s="829"/>
      <c r="AP46" s="829"/>
      <c r="AQ46" s="829"/>
      <c r="AR46" s="829"/>
      <c r="AS46" s="829"/>
      <c r="AT46" s="829"/>
      <c r="AU46" s="829"/>
      <c r="AV46" s="829"/>
      <c r="AW46" s="831"/>
      <c r="AX46" s="831"/>
      <c r="AY46" s="831"/>
      <c r="AZ46" s="831"/>
      <c r="BA46" s="831"/>
      <c r="BB46" s="831"/>
      <c r="BC46" s="831"/>
      <c r="BD46" s="831"/>
      <c r="BE46" s="831"/>
      <c r="BF46" s="831"/>
      <c r="BG46" s="153"/>
      <c r="BH46" s="153"/>
      <c r="BI46" s="153"/>
      <c r="BJ46" s="153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7"/>
      <c r="CC46" s="117"/>
      <c r="CD46" s="117"/>
      <c r="CE46" s="117"/>
      <c r="CF46" s="117"/>
      <c r="CG46" s="117"/>
      <c r="CH46" s="117"/>
      <c r="CI46" s="117"/>
      <c r="CJ46" s="117"/>
      <c r="CK46" s="117"/>
      <c r="CL46" s="117"/>
      <c r="CM46" s="117"/>
      <c r="CN46" s="117"/>
      <c r="CO46" s="117"/>
      <c r="CP46" s="117"/>
      <c r="CQ46" s="117"/>
      <c r="CR46" s="117"/>
      <c r="CS46" s="117"/>
      <c r="CT46" s="117"/>
      <c r="CU46" s="117"/>
      <c r="CV46" s="117"/>
      <c r="CW46" s="117"/>
    </row>
    <row r="47" spans="1:101" ht="24" customHeight="1" x14ac:dyDescent="0.3">
      <c r="A47" s="127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128"/>
      <c r="AF47" s="827"/>
      <c r="AG47" s="827"/>
      <c r="AH47" s="827"/>
      <c r="AI47" s="827"/>
      <c r="AJ47" s="827"/>
      <c r="AK47" s="827"/>
      <c r="AL47" s="827"/>
      <c r="AM47" s="827"/>
      <c r="AN47" s="827"/>
      <c r="AO47" s="827"/>
      <c r="AP47" s="827"/>
      <c r="AQ47" s="827"/>
      <c r="AR47" s="827"/>
      <c r="AS47" s="827"/>
      <c r="AT47" s="827"/>
      <c r="AU47" s="827"/>
      <c r="AV47" s="827"/>
      <c r="AW47" s="827"/>
      <c r="AX47" s="827"/>
      <c r="AY47" s="827"/>
      <c r="AZ47" s="827"/>
      <c r="BA47" s="827"/>
      <c r="BB47" s="827"/>
      <c r="BC47" s="827"/>
      <c r="BD47" s="827"/>
      <c r="BE47" s="827"/>
      <c r="BF47" s="827"/>
      <c r="BG47" s="827"/>
      <c r="BH47" s="827"/>
      <c r="BI47" s="827"/>
      <c r="BJ47" s="827"/>
      <c r="BK47" s="117"/>
      <c r="BL47" s="117"/>
      <c r="BM47" s="117"/>
      <c r="BN47" s="117"/>
      <c r="BO47" s="117"/>
      <c r="BP47" s="117"/>
      <c r="BQ47" s="117"/>
      <c r="BR47" s="117"/>
      <c r="BS47" s="117"/>
      <c r="BT47" s="117"/>
      <c r="BU47" s="117"/>
      <c r="BV47" s="117"/>
      <c r="BW47" s="117"/>
      <c r="BX47" s="117"/>
      <c r="BY47" s="117"/>
      <c r="BZ47" s="117"/>
      <c r="CA47" s="117"/>
      <c r="CB47" s="117"/>
      <c r="CC47" s="117"/>
      <c r="CD47" s="117"/>
      <c r="CE47" s="117"/>
      <c r="CF47" s="117"/>
      <c r="CG47" s="117"/>
      <c r="CH47" s="117"/>
      <c r="CI47" s="117"/>
      <c r="CJ47" s="117"/>
      <c r="CK47" s="117"/>
      <c r="CL47" s="117"/>
      <c r="CM47" s="117"/>
      <c r="CN47" s="117"/>
      <c r="CO47" s="117"/>
      <c r="CP47" s="117"/>
      <c r="CQ47" s="117"/>
      <c r="CR47" s="117"/>
      <c r="CS47" s="117"/>
      <c r="CT47" s="117"/>
      <c r="CU47" s="117"/>
      <c r="CV47" s="117"/>
      <c r="CW47" s="117"/>
    </row>
    <row r="48" spans="1:101" ht="24" customHeight="1" x14ac:dyDescent="0.3">
      <c r="A48" s="121"/>
      <c r="B48" s="822" t="s">
        <v>427</v>
      </c>
      <c r="C48" s="822"/>
      <c r="D48" s="822"/>
      <c r="E48" s="822"/>
      <c r="F48" s="822"/>
      <c r="G48" s="822"/>
      <c r="H48" s="822"/>
      <c r="I48" s="822"/>
      <c r="J48" s="822"/>
      <c r="K48" s="822"/>
      <c r="L48" s="822"/>
      <c r="M48" s="822"/>
      <c r="N48" s="822"/>
      <c r="O48" s="822"/>
      <c r="P48" s="822"/>
      <c r="Q48" s="822"/>
      <c r="R48" s="822"/>
      <c r="S48" s="822"/>
      <c r="T48" s="822"/>
      <c r="U48" s="822"/>
      <c r="V48" s="822"/>
      <c r="W48" s="822"/>
      <c r="X48" s="121"/>
      <c r="Y48" s="822" t="s">
        <v>420</v>
      </c>
      <c r="Z48" s="822"/>
      <c r="AA48" s="822"/>
      <c r="AB48" s="121"/>
      <c r="AC48" s="822">
        <f>AC24+1</f>
        <v>2</v>
      </c>
      <c r="AD48" s="822"/>
      <c r="AE48" s="121"/>
      <c r="AF48" s="121"/>
      <c r="AG48" s="822" t="s">
        <v>427</v>
      </c>
      <c r="AH48" s="822"/>
      <c r="AI48" s="822"/>
      <c r="AJ48" s="822"/>
      <c r="AK48" s="822"/>
      <c r="AL48" s="822"/>
      <c r="AM48" s="822"/>
      <c r="AN48" s="822"/>
      <c r="AO48" s="822"/>
      <c r="AP48" s="822"/>
      <c r="AQ48" s="822"/>
      <c r="AR48" s="822"/>
      <c r="AS48" s="822"/>
      <c r="AT48" s="822"/>
      <c r="AU48" s="822"/>
      <c r="AV48" s="822"/>
      <c r="AW48" s="822"/>
      <c r="AX48" s="822"/>
      <c r="AY48" s="822"/>
      <c r="AZ48" s="822"/>
      <c r="BA48" s="822"/>
      <c r="BB48" s="822"/>
      <c r="BC48" s="121"/>
      <c r="BD48" s="822" t="s">
        <v>420</v>
      </c>
      <c r="BE48" s="822"/>
      <c r="BF48" s="822"/>
      <c r="BG48" s="121"/>
      <c r="BH48" s="822">
        <f>BH24+1</f>
        <v>8</v>
      </c>
      <c r="BI48" s="822"/>
      <c r="BJ48" s="121"/>
      <c r="BK48" s="117"/>
      <c r="BL48" s="117"/>
      <c r="BM48" s="117"/>
      <c r="BN48" s="117"/>
      <c r="BO48" s="117"/>
      <c r="BP48" s="117"/>
      <c r="BQ48" s="117"/>
      <c r="BR48" s="117"/>
      <c r="BS48" s="117"/>
      <c r="BT48" s="117"/>
      <c r="BU48" s="117"/>
      <c r="BV48" s="117"/>
      <c r="BW48" s="117"/>
      <c r="BX48" s="117"/>
      <c r="BY48" s="117"/>
      <c r="BZ48" s="117"/>
      <c r="CA48" s="117"/>
      <c r="CB48" s="117"/>
      <c r="CC48" s="117"/>
      <c r="CD48" s="117"/>
      <c r="CE48" s="117"/>
      <c r="CF48" s="117"/>
      <c r="CG48" s="117"/>
      <c r="CH48" s="117"/>
      <c r="CI48" s="117"/>
      <c r="CJ48" s="117"/>
      <c r="CK48" s="117"/>
      <c r="CL48" s="117"/>
      <c r="CM48" s="117"/>
      <c r="CN48" s="117"/>
      <c r="CO48" s="117"/>
      <c r="CP48" s="117"/>
      <c r="CQ48" s="117"/>
      <c r="CR48" s="117"/>
      <c r="CS48" s="117"/>
      <c r="CT48" s="117"/>
      <c r="CU48" s="117"/>
      <c r="CV48" s="117"/>
      <c r="CW48" s="117"/>
    </row>
    <row r="49" spans="1:101" ht="24" customHeight="1" x14ac:dyDescent="0.3">
      <c r="A49" s="860" t="str">
        <f>$A$1</f>
        <v>Расчет однофазного конденсаторного асинхронного микродвигателя Pн 90 Вт,  2p = 6, n = 955 об/мин</v>
      </c>
      <c r="B49" s="861"/>
      <c r="C49" s="861"/>
      <c r="D49" s="861"/>
      <c r="E49" s="861"/>
      <c r="F49" s="861"/>
      <c r="G49" s="861"/>
      <c r="H49" s="861"/>
      <c r="I49" s="861"/>
      <c r="J49" s="861"/>
      <c r="K49" s="861"/>
      <c r="L49" s="861"/>
      <c r="M49" s="861"/>
      <c r="N49" s="861"/>
      <c r="O49" s="861"/>
      <c r="P49" s="861"/>
      <c r="Q49" s="861"/>
      <c r="R49" s="861"/>
      <c r="S49" s="861"/>
      <c r="T49" s="861"/>
      <c r="U49" s="861"/>
      <c r="V49" s="861"/>
      <c r="W49" s="861"/>
      <c r="X49" s="861"/>
      <c r="Y49" s="861"/>
      <c r="Z49" s="861"/>
      <c r="AA49" s="861"/>
      <c r="AB49" s="861"/>
      <c r="AC49" s="861"/>
      <c r="AD49" s="861"/>
      <c r="AE49" s="862"/>
      <c r="AF49" s="860" t="str">
        <f>$A$1</f>
        <v>Расчет однофазного конденсаторного асинхронного микродвигателя Pн 90 Вт,  2p = 6, n = 955 об/мин</v>
      </c>
      <c r="AG49" s="861"/>
      <c r="AH49" s="861"/>
      <c r="AI49" s="861"/>
      <c r="AJ49" s="861"/>
      <c r="AK49" s="861"/>
      <c r="AL49" s="861"/>
      <c r="AM49" s="861"/>
      <c r="AN49" s="861"/>
      <c r="AO49" s="861"/>
      <c r="AP49" s="861"/>
      <c r="AQ49" s="861"/>
      <c r="AR49" s="861"/>
      <c r="AS49" s="861"/>
      <c r="AT49" s="861"/>
      <c r="AU49" s="861"/>
      <c r="AV49" s="861"/>
      <c r="AW49" s="861"/>
      <c r="AX49" s="861"/>
      <c r="AY49" s="861"/>
      <c r="AZ49" s="861"/>
      <c r="BA49" s="861"/>
      <c r="BB49" s="861"/>
      <c r="BC49" s="861"/>
      <c r="BD49" s="861"/>
      <c r="BE49" s="861"/>
      <c r="BF49" s="861"/>
      <c r="BG49" s="861"/>
      <c r="BH49" s="861"/>
      <c r="BI49" s="861"/>
      <c r="BJ49" s="862"/>
      <c r="BK49" s="117"/>
      <c r="BL49" s="117"/>
      <c r="BM49" s="117"/>
      <c r="BN49" s="117"/>
      <c r="BO49" s="117"/>
      <c r="BP49" s="117"/>
      <c r="BQ49" s="117"/>
      <c r="BR49" s="117"/>
      <c r="BS49" s="117"/>
      <c r="BT49" s="117"/>
      <c r="BU49" s="117"/>
      <c r="BV49" s="117"/>
      <c r="BW49" s="117"/>
      <c r="BX49" s="117"/>
      <c r="BY49" s="117"/>
      <c r="BZ49" s="117"/>
      <c r="CA49" s="117"/>
      <c r="CB49" s="117"/>
      <c r="CC49" s="117"/>
      <c r="CD49" s="117"/>
      <c r="CE49" s="117"/>
      <c r="CF49" s="117"/>
      <c r="CG49" s="117"/>
      <c r="CH49" s="117"/>
      <c r="CI49" s="117"/>
      <c r="CJ49" s="117"/>
      <c r="CK49" s="117"/>
      <c r="CL49" s="117"/>
      <c r="CM49" s="117"/>
      <c r="CN49" s="117"/>
      <c r="CO49" s="117"/>
      <c r="CP49" s="117"/>
      <c r="CQ49" s="117"/>
      <c r="CR49" s="117"/>
      <c r="CS49" s="117"/>
      <c r="CT49" s="117"/>
      <c r="CU49" s="117"/>
      <c r="CV49" s="117"/>
      <c r="CW49" s="117"/>
    </row>
    <row r="50" spans="1:101" ht="24" customHeight="1" x14ac:dyDescent="0.3">
      <c r="A50" s="202"/>
      <c r="B50" s="886">
        <v>3</v>
      </c>
      <c r="C50" s="821"/>
      <c r="D50" s="113"/>
      <c r="E50" s="122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23"/>
      <c r="Q50" s="113"/>
      <c r="R50" s="817" t="s">
        <v>42</v>
      </c>
      <c r="S50" s="817"/>
      <c r="T50" s="817"/>
      <c r="U50" s="818" t="s">
        <v>43</v>
      </c>
      <c r="V50" s="818"/>
      <c r="W50" s="818"/>
      <c r="X50" s="847" t="s">
        <v>44</v>
      </c>
      <c r="Y50" s="847"/>
      <c r="Z50" s="847"/>
      <c r="AA50" s="847"/>
      <c r="AB50" s="588" t="s">
        <v>46</v>
      </c>
      <c r="AC50" s="588"/>
      <c r="AD50" s="588"/>
      <c r="AE50" s="588"/>
      <c r="AF50" s="202"/>
      <c r="AG50" s="893">
        <v>28</v>
      </c>
      <c r="AH50" s="566"/>
      <c r="AI50" s="113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13"/>
      <c r="AV50" s="817" t="s">
        <v>42</v>
      </c>
      <c r="AW50" s="817"/>
      <c r="AX50" s="817"/>
      <c r="AY50" s="818" t="s">
        <v>43</v>
      </c>
      <c r="AZ50" s="818"/>
      <c r="BA50" s="818"/>
      <c r="BB50" s="847" t="s">
        <v>44</v>
      </c>
      <c r="BC50" s="847"/>
      <c r="BD50" s="847"/>
      <c r="BE50" s="834"/>
      <c r="BF50" s="847" t="s">
        <v>46</v>
      </c>
      <c r="BG50" s="847"/>
      <c r="BH50" s="847"/>
      <c r="BI50" s="847"/>
      <c r="BJ50" s="847"/>
      <c r="BK50" s="117"/>
      <c r="BL50" s="117"/>
      <c r="BM50" s="117"/>
      <c r="BN50" s="117"/>
      <c r="BO50" s="117"/>
      <c r="BP50" s="117"/>
      <c r="BQ50" s="117"/>
      <c r="BR50" s="117"/>
      <c r="BS50" s="117"/>
      <c r="BT50" s="117"/>
      <c r="BU50" s="117"/>
      <c r="BV50" s="117"/>
      <c r="BW50" s="117"/>
      <c r="BX50" s="117"/>
      <c r="BY50" s="117"/>
      <c r="BZ50" s="117"/>
      <c r="CA50" s="117"/>
      <c r="CB50" s="117"/>
      <c r="CC50" s="117"/>
      <c r="CD50" s="117"/>
      <c r="CE50" s="117"/>
      <c r="CF50" s="117"/>
      <c r="CG50" s="117"/>
      <c r="CH50" s="117"/>
      <c r="CI50" s="117"/>
      <c r="CJ50" s="117"/>
      <c r="CK50" s="117"/>
      <c r="CL50" s="117"/>
      <c r="CM50" s="117"/>
      <c r="CN50" s="117"/>
      <c r="CO50" s="117"/>
      <c r="CP50" s="117"/>
      <c r="CQ50" s="117"/>
      <c r="CR50" s="117"/>
      <c r="CS50" s="117"/>
      <c r="CT50" s="117"/>
      <c r="CU50" s="117"/>
      <c r="CV50" s="117"/>
      <c r="CW50" s="117"/>
    </row>
    <row r="51" spans="1:101" ht="24" customHeight="1" x14ac:dyDescent="0.3">
      <c r="A51" s="202"/>
      <c r="B51" s="829" t="s">
        <v>180</v>
      </c>
      <c r="C51" s="829"/>
      <c r="D51" s="829"/>
      <c r="E51" s="829"/>
      <c r="F51" s="829"/>
      <c r="G51" s="829"/>
      <c r="H51" s="829"/>
      <c r="I51" s="829"/>
      <c r="J51" s="829"/>
      <c r="K51" s="829"/>
      <c r="L51" s="829"/>
      <c r="M51" s="829"/>
      <c r="N51" s="829"/>
      <c r="O51" s="829"/>
      <c r="P51" s="829"/>
      <c r="Q51" s="829"/>
      <c r="R51" s="829">
        <f>'Расчетный лист'!T65</f>
        <v>12</v>
      </c>
      <c r="S51" s="829"/>
      <c r="T51" s="829"/>
      <c r="U51" s="815" t="s">
        <v>119</v>
      </c>
      <c r="V51" s="815"/>
      <c r="W51" s="815"/>
      <c r="X51" s="819"/>
      <c r="Y51" s="845" t="s">
        <v>431</v>
      </c>
      <c r="Z51" s="845"/>
      <c r="AA51" s="819"/>
      <c r="AB51" s="153"/>
      <c r="AC51" s="153"/>
      <c r="AD51" s="153"/>
      <c r="AE51" s="153"/>
      <c r="AF51" s="202"/>
      <c r="AG51" s="501"/>
      <c r="AH51" s="501"/>
      <c r="AI51" s="501"/>
      <c r="AJ51" s="501"/>
      <c r="AK51" s="501"/>
      <c r="AL51" s="501"/>
      <c r="AM51" s="501"/>
      <c r="AN51" s="501"/>
      <c r="AO51" s="501"/>
      <c r="AP51" s="501"/>
      <c r="AQ51" s="501"/>
      <c r="AR51" s="501"/>
      <c r="AS51" s="501"/>
      <c r="AT51" s="501"/>
      <c r="AU51" s="501"/>
      <c r="AV51" s="829">
        <f>'Расчетный лист'!BZ105</f>
        <v>5.5131815015015002</v>
      </c>
      <c r="AW51" s="829"/>
      <c r="AX51" s="829"/>
      <c r="AY51" s="815" t="s">
        <v>242</v>
      </c>
      <c r="AZ51" s="815"/>
      <c r="BA51" s="815"/>
      <c r="BB51" s="819"/>
      <c r="BC51" s="845" t="s">
        <v>470</v>
      </c>
      <c r="BD51" s="845"/>
      <c r="BE51" s="892"/>
      <c r="BF51" s="153"/>
      <c r="BG51" s="153"/>
      <c r="BH51" s="153"/>
      <c r="BI51" s="153"/>
      <c r="BJ51" s="153"/>
      <c r="BK51" s="117"/>
      <c r="BL51" s="117"/>
      <c r="BM51" s="117"/>
      <c r="BN51" s="117"/>
      <c r="BO51" s="117"/>
      <c r="BP51" s="117"/>
      <c r="BQ51" s="117"/>
      <c r="BR51" s="117"/>
      <c r="BS51" s="117"/>
      <c r="BT51" s="117"/>
      <c r="BU51" s="117"/>
      <c r="BV51" s="117"/>
      <c r="BW51" s="117"/>
      <c r="BX51" s="117"/>
      <c r="BY51" s="117"/>
      <c r="BZ51" s="117"/>
      <c r="CA51" s="117"/>
      <c r="CB51" s="117"/>
      <c r="CC51" s="117"/>
      <c r="CD51" s="117"/>
      <c r="CE51" s="117"/>
      <c r="CF51" s="117"/>
      <c r="CG51" s="117"/>
      <c r="CH51" s="117"/>
      <c r="CI51" s="117"/>
      <c r="CJ51" s="117"/>
      <c r="CK51" s="117"/>
      <c r="CL51" s="117"/>
      <c r="CM51" s="117"/>
      <c r="CN51" s="117"/>
      <c r="CO51" s="117"/>
      <c r="CP51" s="117"/>
      <c r="CQ51" s="117"/>
      <c r="CR51" s="117"/>
      <c r="CS51" s="117"/>
      <c r="CT51" s="117"/>
      <c r="CU51" s="117"/>
      <c r="CV51" s="117"/>
      <c r="CW51" s="117"/>
    </row>
    <row r="52" spans="1:101" ht="24" customHeight="1" x14ac:dyDescent="0.3">
      <c r="A52" s="202"/>
      <c r="B52" s="829"/>
      <c r="C52" s="829"/>
      <c r="D52" s="829"/>
      <c r="E52" s="829"/>
      <c r="F52" s="829"/>
      <c r="G52" s="829"/>
      <c r="H52" s="829"/>
      <c r="I52" s="829"/>
      <c r="J52" s="829"/>
      <c r="K52" s="829"/>
      <c r="L52" s="829"/>
      <c r="M52" s="829"/>
      <c r="N52" s="829"/>
      <c r="O52" s="829"/>
      <c r="P52" s="829"/>
      <c r="Q52" s="829"/>
      <c r="R52" s="829"/>
      <c r="S52" s="829"/>
      <c r="T52" s="829"/>
      <c r="U52" s="815"/>
      <c r="V52" s="815"/>
      <c r="W52" s="815"/>
      <c r="X52" s="819"/>
      <c r="Y52" s="845"/>
      <c r="Z52" s="845"/>
      <c r="AA52" s="819"/>
      <c r="AB52" s="153"/>
      <c r="AC52" s="153"/>
      <c r="AD52" s="153"/>
      <c r="AE52" s="153"/>
      <c r="AF52" s="202"/>
      <c r="AG52" s="501"/>
      <c r="AH52" s="501"/>
      <c r="AI52" s="501"/>
      <c r="AJ52" s="501"/>
      <c r="AK52" s="501"/>
      <c r="AL52" s="501"/>
      <c r="AM52" s="501"/>
      <c r="AN52" s="501"/>
      <c r="AO52" s="501"/>
      <c r="AP52" s="501"/>
      <c r="AQ52" s="501"/>
      <c r="AR52" s="501"/>
      <c r="AS52" s="501"/>
      <c r="AT52" s="501"/>
      <c r="AU52" s="501"/>
      <c r="AV52" s="829"/>
      <c r="AW52" s="829"/>
      <c r="AX52" s="829"/>
      <c r="AY52" s="815"/>
      <c r="AZ52" s="815"/>
      <c r="BA52" s="815"/>
      <c r="BB52" s="819"/>
      <c r="BC52" s="845"/>
      <c r="BD52" s="845"/>
      <c r="BE52" s="892"/>
      <c r="BF52" s="153"/>
      <c r="BG52" s="153"/>
      <c r="BH52" s="153"/>
      <c r="BI52" s="153"/>
      <c r="BJ52" s="153"/>
      <c r="BK52" s="117"/>
      <c r="BL52" s="117"/>
      <c r="BM52" s="117"/>
      <c r="BN52" s="117"/>
      <c r="BO52" s="117"/>
      <c r="BP52" s="117"/>
      <c r="BQ52" s="117"/>
      <c r="BR52" s="117"/>
      <c r="BS52" s="117"/>
      <c r="BT52" s="117"/>
      <c r="BU52" s="117"/>
      <c r="BV52" s="117"/>
      <c r="BW52" s="117"/>
      <c r="BX52" s="117"/>
      <c r="BY52" s="117"/>
      <c r="BZ52" s="117"/>
      <c r="CA52" s="117"/>
      <c r="CB52" s="117"/>
      <c r="CC52" s="117"/>
      <c r="CD52" s="117"/>
      <c r="CE52" s="117"/>
      <c r="CF52" s="117"/>
      <c r="CG52" s="117"/>
      <c r="CH52" s="117"/>
      <c r="CI52" s="117"/>
      <c r="CJ52" s="117"/>
      <c r="CK52" s="117"/>
      <c r="CL52" s="117"/>
      <c r="CM52" s="117"/>
      <c r="CN52" s="117"/>
      <c r="CO52" s="117"/>
      <c r="CP52" s="117"/>
      <c r="CQ52" s="117"/>
      <c r="CR52" s="117"/>
      <c r="CS52" s="117"/>
      <c r="CT52" s="117"/>
      <c r="CU52" s="117"/>
      <c r="CV52" s="117"/>
      <c r="CW52" s="117"/>
    </row>
    <row r="53" spans="1:101" ht="24" customHeight="1" x14ac:dyDescent="0.3">
      <c r="A53" s="202"/>
      <c r="B53" s="829"/>
      <c r="C53" s="829"/>
      <c r="D53" s="829"/>
      <c r="E53" s="829"/>
      <c r="F53" s="829"/>
      <c r="G53" s="829"/>
      <c r="H53" s="829"/>
      <c r="I53" s="829"/>
      <c r="J53" s="829"/>
      <c r="K53" s="829"/>
      <c r="L53" s="829"/>
      <c r="M53" s="829"/>
      <c r="N53" s="829"/>
      <c r="O53" s="829"/>
      <c r="P53" s="829"/>
      <c r="Q53" s="829"/>
      <c r="R53" s="831"/>
      <c r="S53" s="831"/>
      <c r="T53" s="831"/>
      <c r="U53" s="831"/>
      <c r="V53" s="831"/>
      <c r="W53" s="831"/>
      <c r="X53" s="831"/>
      <c r="Y53" s="831"/>
      <c r="Z53" s="831"/>
      <c r="AA53" s="831"/>
      <c r="AB53" s="153"/>
      <c r="AC53" s="153"/>
      <c r="AD53" s="153"/>
      <c r="AE53" s="153"/>
      <c r="AF53" s="202"/>
      <c r="AG53" s="501"/>
      <c r="AH53" s="501"/>
      <c r="AI53" s="501"/>
      <c r="AJ53" s="501"/>
      <c r="AK53" s="501"/>
      <c r="AL53" s="501"/>
      <c r="AM53" s="501"/>
      <c r="AN53" s="501"/>
      <c r="AO53" s="501"/>
      <c r="AP53" s="501"/>
      <c r="AQ53" s="501"/>
      <c r="AR53" s="501"/>
      <c r="AS53" s="501"/>
      <c r="AT53" s="501"/>
      <c r="AU53" s="501"/>
      <c r="AV53" s="831"/>
      <c r="AW53" s="831"/>
      <c r="AX53" s="831"/>
      <c r="AY53" s="831"/>
      <c r="AZ53" s="831"/>
      <c r="BA53" s="831"/>
      <c r="BB53" s="831"/>
      <c r="BC53" s="831"/>
      <c r="BD53" s="831"/>
      <c r="BE53" s="831"/>
      <c r="BF53" s="153"/>
      <c r="BG53" s="153"/>
      <c r="BH53" s="153"/>
      <c r="BI53" s="153"/>
      <c r="BJ53" s="153"/>
    </row>
    <row r="54" spans="1:101" ht="24" customHeight="1" x14ac:dyDescent="0.3">
      <c r="A54" s="202"/>
      <c r="B54" s="886">
        <v>4</v>
      </c>
      <c r="C54" s="821"/>
      <c r="D54" s="113"/>
      <c r="E54" s="122"/>
      <c r="F54" s="15"/>
      <c r="G54" s="15"/>
      <c r="H54" s="15"/>
      <c r="I54" s="15"/>
      <c r="J54" s="15"/>
      <c r="K54" s="15"/>
      <c r="L54" s="15"/>
      <c r="M54" s="15"/>
      <c r="N54" s="15"/>
      <c r="O54" s="123"/>
      <c r="P54" s="113"/>
      <c r="Q54" s="817" t="s">
        <v>42</v>
      </c>
      <c r="R54" s="817"/>
      <c r="S54" s="817"/>
      <c r="T54" s="818" t="s">
        <v>43</v>
      </c>
      <c r="U54" s="818"/>
      <c r="V54" s="818"/>
      <c r="W54" s="847" t="s">
        <v>44</v>
      </c>
      <c r="X54" s="847"/>
      <c r="Y54" s="847"/>
      <c r="Z54" s="847"/>
      <c r="AA54" s="588" t="s">
        <v>46</v>
      </c>
      <c r="AB54" s="588"/>
      <c r="AC54" s="588"/>
      <c r="AD54" s="588"/>
      <c r="AE54" s="588"/>
      <c r="AF54" s="202"/>
      <c r="AG54" s="820">
        <v>29</v>
      </c>
      <c r="AH54" s="821"/>
      <c r="AI54" s="113"/>
      <c r="AJ54" s="122"/>
      <c r="AK54" s="15"/>
      <c r="AL54" s="15"/>
      <c r="AM54" s="15"/>
      <c r="AN54" s="15"/>
      <c r="AO54" s="15"/>
      <c r="AP54" s="15"/>
      <c r="AQ54" s="15"/>
      <c r="AR54" s="15"/>
      <c r="AS54" s="15"/>
      <c r="AT54" s="123"/>
      <c r="AU54" s="113"/>
      <c r="AV54" s="816" t="s">
        <v>42</v>
      </c>
      <c r="AW54" s="817"/>
      <c r="AX54" s="817"/>
      <c r="AY54" s="818" t="s">
        <v>43</v>
      </c>
      <c r="AZ54" s="818"/>
      <c r="BA54" s="818"/>
      <c r="BB54" s="847" t="s">
        <v>44</v>
      </c>
      <c r="BC54" s="847"/>
      <c r="BD54" s="847"/>
      <c r="BE54" s="847"/>
      <c r="BF54" s="847" t="s">
        <v>46</v>
      </c>
      <c r="BG54" s="847"/>
      <c r="BH54" s="847"/>
      <c r="BI54" s="847"/>
      <c r="BJ54" s="847"/>
    </row>
    <row r="55" spans="1:101" ht="24" customHeight="1" x14ac:dyDescent="0.3">
      <c r="A55" s="202"/>
      <c r="B55" s="822" t="s">
        <v>162</v>
      </c>
      <c r="C55" s="822"/>
      <c r="D55" s="822"/>
      <c r="E55" s="822"/>
      <c r="F55" s="822"/>
      <c r="G55" s="822"/>
      <c r="H55" s="822"/>
      <c r="I55" s="822"/>
      <c r="J55" s="822"/>
      <c r="K55" s="822"/>
      <c r="L55" s="822"/>
      <c r="M55" s="822"/>
      <c r="N55" s="822"/>
      <c r="O55" s="822"/>
      <c r="P55" s="822"/>
      <c r="Q55" s="829">
        <f>'Расчетный лист'!$T$69</f>
        <v>209</v>
      </c>
      <c r="R55" s="829"/>
      <c r="S55" s="829"/>
      <c r="T55" s="815" t="s">
        <v>104</v>
      </c>
      <c r="U55" s="815"/>
      <c r="V55" s="815"/>
      <c r="W55" s="819"/>
      <c r="X55" s="845" t="s">
        <v>479</v>
      </c>
      <c r="Y55" s="845"/>
      <c r="Z55" s="819"/>
      <c r="AA55" s="206"/>
      <c r="AB55" s="207"/>
      <c r="AC55" s="207"/>
      <c r="AD55" s="207"/>
      <c r="AE55" s="208"/>
      <c r="AF55" s="202"/>
      <c r="AG55" s="555"/>
      <c r="AH55" s="555"/>
      <c r="AI55" s="555"/>
      <c r="AJ55" s="555"/>
      <c r="AK55" s="555"/>
      <c r="AL55" s="555"/>
      <c r="AM55" s="555"/>
      <c r="AN55" s="555"/>
      <c r="AO55" s="555"/>
      <c r="AP55" s="555"/>
      <c r="AQ55" s="555"/>
      <c r="AR55" s="555"/>
      <c r="AS55" s="555"/>
      <c r="AT55" s="555"/>
      <c r="AU55" s="848"/>
      <c r="AV55" s="828">
        <f>'Расчетный лист'!BZ105</f>
        <v>5.5131815015015002</v>
      </c>
      <c r="AW55" s="829"/>
      <c r="AX55" s="829"/>
      <c r="AY55" s="815" t="s">
        <v>242</v>
      </c>
      <c r="AZ55" s="815"/>
      <c r="BA55" s="815"/>
      <c r="BB55" s="819"/>
      <c r="BC55" s="845" t="s">
        <v>471</v>
      </c>
      <c r="BD55" s="845"/>
      <c r="BE55" s="819"/>
      <c r="BF55" s="153"/>
      <c r="BG55" s="153"/>
      <c r="BH55" s="153"/>
      <c r="BI55" s="153"/>
      <c r="BJ55" s="153"/>
    </row>
    <row r="56" spans="1:101" ht="24" customHeight="1" x14ac:dyDescent="0.3">
      <c r="A56" s="202"/>
      <c r="B56" s="822"/>
      <c r="C56" s="822"/>
      <c r="D56" s="822"/>
      <c r="E56" s="822"/>
      <c r="F56" s="822"/>
      <c r="G56" s="822"/>
      <c r="H56" s="822"/>
      <c r="I56" s="822"/>
      <c r="J56" s="822"/>
      <c r="K56" s="822"/>
      <c r="L56" s="822"/>
      <c r="M56" s="822"/>
      <c r="N56" s="822"/>
      <c r="O56" s="822"/>
      <c r="P56" s="822"/>
      <c r="Q56" s="829"/>
      <c r="R56" s="829"/>
      <c r="S56" s="829"/>
      <c r="T56" s="815"/>
      <c r="U56" s="815"/>
      <c r="V56" s="815"/>
      <c r="W56" s="819"/>
      <c r="X56" s="845"/>
      <c r="Y56" s="845"/>
      <c r="Z56" s="819"/>
      <c r="AA56" s="856"/>
      <c r="AB56" s="276"/>
      <c r="AC56" s="276"/>
      <c r="AD56" s="276"/>
      <c r="AE56" s="857"/>
      <c r="AF56" s="202"/>
      <c r="AG56" s="849"/>
      <c r="AH56" s="849"/>
      <c r="AI56" s="849"/>
      <c r="AJ56" s="849"/>
      <c r="AK56" s="849"/>
      <c r="AL56" s="849"/>
      <c r="AM56" s="849"/>
      <c r="AN56" s="849"/>
      <c r="AO56" s="849"/>
      <c r="AP56" s="849"/>
      <c r="AQ56" s="849"/>
      <c r="AR56" s="849"/>
      <c r="AS56" s="849"/>
      <c r="AT56" s="849"/>
      <c r="AU56" s="850"/>
      <c r="AV56" s="828"/>
      <c r="AW56" s="829"/>
      <c r="AX56" s="829"/>
      <c r="AY56" s="815"/>
      <c r="AZ56" s="815"/>
      <c r="BA56" s="815"/>
      <c r="BB56" s="819"/>
      <c r="BC56" s="845"/>
      <c r="BD56" s="845"/>
      <c r="BE56" s="819"/>
      <c r="BF56" s="153"/>
      <c r="BG56" s="153"/>
      <c r="BH56" s="153"/>
      <c r="BI56" s="153"/>
      <c r="BJ56" s="153"/>
    </row>
    <row r="57" spans="1:101" ht="24" customHeight="1" x14ac:dyDescent="0.3">
      <c r="A57" s="202"/>
      <c r="B57" s="886">
        <v>4.0999999999999996</v>
      </c>
      <c r="C57" s="821"/>
      <c r="D57" s="113"/>
      <c r="E57" s="122"/>
      <c r="F57" s="15"/>
      <c r="G57" s="15"/>
      <c r="H57" s="15"/>
      <c r="I57" s="15"/>
      <c r="J57" s="15"/>
      <c r="K57" s="15"/>
      <c r="L57" s="123"/>
      <c r="M57" s="113"/>
      <c r="N57" s="817" t="s">
        <v>42</v>
      </c>
      <c r="O57" s="817"/>
      <c r="P57" s="817"/>
      <c r="Q57" s="818" t="s">
        <v>43</v>
      </c>
      <c r="R57" s="818"/>
      <c r="S57" s="818"/>
      <c r="T57" s="847" t="s">
        <v>44</v>
      </c>
      <c r="U57" s="847"/>
      <c r="V57" s="847"/>
      <c r="W57" s="847"/>
      <c r="X57" s="588" t="s">
        <v>46</v>
      </c>
      <c r="Y57" s="588"/>
      <c r="Z57" s="588"/>
      <c r="AA57" s="588"/>
      <c r="AB57" s="588"/>
      <c r="AC57" s="588"/>
      <c r="AD57" s="588"/>
      <c r="AE57" s="588"/>
      <c r="AF57" s="202"/>
      <c r="AG57" s="820">
        <v>30</v>
      </c>
      <c r="AH57" s="821"/>
      <c r="AI57" s="113"/>
      <c r="AJ57" s="122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23"/>
      <c r="AV57" s="113"/>
      <c r="AW57" s="816" t="s">
        <v>42</v>
      </c>
      <c r="AX57" s="817"/>
      <c r="AY57" s="817"/>
      <c r="AZ57" s="818" t="s">
        <v>43</v>
      </c>
      <c r="BA57" s="818"/>
      <c r="BB57" s="818"/>
      <c r="BC57" s="847" t="s">
        <v>44</v>
      </c>
      <c r="BD57" s="847"/>
      <c r="BE57" s="847"/>
      <c r="BF57" s="891"/>
      <c r="BG57" s="864" t="s">
        <v>46</v>
      </c>
      <c r="BH57" s="865"/>
      <c r="BI57" s="865"/>
      <c r="BJ57" s="866"/>
    </row>
    <row r="58" spans="1:101" ht="24" customHeight="1" x14ac:dyDescent="0.3">
      <c r="A58" s="202"/>
      <c r="B58" s="863" t="s">
        <v>162</v>
      </c>
      <c r="C58" s="863"/>
      <c r="D58" s="863"/>
      <c r="E58" s="863"/>
      <c r="F58" s="863"/>
      <c r="G58" s="863"/>
      <c r="H58" s="863"/>
      <c r="I58" s="863"/>
      <c r="J58" s="863"/>
      <c r="K58" s="863"/>
      <c r="L58" s="863"/>
      <c r="M58" s="863"/>
      <c r="N58" s="829">
        <f>'Расчетный лист'!T73</f>
        <v>208.99999999999997</v>
      </c>
      <c r="O58" s="829"/>
      <c r="P58" s="829"/>
      <c r="Q58" s="815" t="s">
        <v>104</v>
      </c>
      <c r="R58" s="815"/>
      <c r="S58" s="815"/>
      <c r="T58" s="819"/>
      <c r="U58" s="845" t="s">
        <v>479</v>
      </c>
      <c r="V58" s="845"/>
      <c r="W58" s="819"/>
      <c r="X58" s="153"/>
      <c r="Y58" s="153"/>
      <c r="Z58" s="153"/>
      <c r="AA58" s="153"/>
      <c r="AB58" s="153"/>
      <c r="AC58" s="153"/>
      <c r="AD58" s="153"/>
      <c r="AE58" s="153"/>
      <c r="AF58" s="202"/>
      <c r="AG58" s="823" t="s">
        <v>229</v>
      </c>
      <c r="AH58" s="824"/>
      <c r="AI58" s="824"/>
      <c r="AJ58" s="824"/>
      <c r="AK58" s="824"/>
      <c r="AL58" s="824"/>
      <c r="AM58" s="824"/>
      <c r="AN58" s="824"/>
      <c r="AO58" s="824"/>
      <c r="AP58" s="824"/>
      <c r="AQ58" s="824"/>
      <c r="AR58" s="824"/>
      <c r="AS58" s="824"/>
      <c r="AT58" s="824"/>
      <c r="AU58" s="824"/>
      <c r="AV58" s="824"/>
      <c r="AW58" s="828">
        <f>'Расчетный лист'!DB65</f>
        <v>0.15937778911130945</v>
      </c>
      <c r="AX58" s="829"/>
      <c r="AY58" s="829"/>
      <c r="AZ58" s="815" t="s">
        <v>440</v>
      </c>
      <c r="BA58" s="815"/>
      <c r="BB58" s="815"/>
      <c r="BC58" s="819"/>
      <c r="BD58" s="845" t="s">
        <v>484</v>
      </c>
      <c r="BE58" s="845"/>
      <c r="BF58" s="819"/>
      <c r="BG58" s="283"/>
      <c r="BH58" s="283"/>
      <c r="BI58" s="283"/>
      <c r="BJ58" s="284"/>
    </row>
    <row r="59" spans="1:101" ht="24" customHeight="1" x14ac:dyDescent="0.3">
      <c r="A59" s="202"/>
      <c r="B59" s="863"/>
      <c r="C59" s="863"/>
      <c r="D59" s="863"/>
      <c r="E59" s="863"/>
      <c r="F59" s="863"/>
      <c r="G59" s="863"/>
      <c r="H59" s="863"/>
      <c r="I59" s="863"/>
      <c r="J59" s="863"/>
      <c r="K59" s="863"/>
      <c r="L59" s="863"/>
      <c r="M59" s="863"/>
      <c r="N59" s="829"/>
      <c r="O59" s="829"/>
      <c r="P59" s="829"/>
      <c r="Q59" s="815"/>
      <c r="R59" s="815"/>
      <c r="S59" s="815"/>
      <c r="T59" s="819"/>
      <c r="U59" s="845"/>
      <c r="V59" s="845"/>
      <c r="W59" s="819"/>
      <c r="X59" s="153"/>
      <c r="Y59" s="153"/>
      <c r="Z59" s="153"/>
      <c r="AA59" s="153"/>
      <c r="AB59" s="153"/>
      <c r="AC59" s="153"/>
      <c r="AD59" s="153"/>
      <c r="AE59" s="153"/>
      <c r="AF59" s="202"/>
      <c r="AG59" s="823"/>
      <c r="AH59" s="824"/>
      <c r="AI59" s="824"/>
      <c r="AJ59" s="824"/>
      <c r="AK59" s="824"/>
      <c r="AL59" s="824"/>
      <c r="AM59" s="824"/>
      <c r="AN59" s="824"/>
      <c r="AO59" s="824"/>
      <c r="AP59" s="824"/>
      <c r="AQ59" s="824"/>
      <c r="AR59" s="824"/>
      <c r="AS59" s="824"/>
      <c r="AT59" s="824"/>
      <c r="AU59" s="824"/>
      <c r="AV59" s="824"/>
      <c r="AW59" s="828"/>
      <c r="AX59" s="829"/>
      <c r="AY59" s="829"/>
      <c r="AZ59" s="815"/>
      <c r="BA59" s="815"/>
      <c r="BB59" s="815"/>
      <c r="BC59" s="819"/>
      <c r="BD59" s="845"/>
      <c r="BE59" s="845"/>
      <c r="BF59" s="819"/>
      <c r="BG59" s="283"/>
      <c r="BH59" s="283"/>
      <c r="BI59" s="283"/>
      <c r="BJ59" s="284"/>
    </row>
    <row r="60" spans="1:101" ht="24" customHeight="1" x14ac:dyDescent="0.3">
      <c r="A60" s="202"/>
      <c r="B60" s="886">
        <v>5</v>
      </c>
      <c r="C60" s="821"/>
      <c r="D60" s="113"/>
      <c r="E60" s="122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23"/>
      <c r="Q60" s="113"/>
      <c r="R60" s="817" t="s">
        <v>42</v>
      </c>
      <c r="S60" s="817"/>
      <c r="T60" s="817"/>
      <c r="U60" s="818" t="s">
        <v>43</v>
      </c>
      <c r="V60" s="818"/>
      <c r="W60" s="818"/>
      <c r="X60" s="847" t="s">
        <v>44</v>
      </c>
      <c r="Y60" s="847"/>
      <c r="Z60" s="847"/>
      <c r="AA60" s="847"/>
      <c r="AB60" s="588" t="s">
        <v>46</v>
      </c>
      <c r="AC60" s="588"/>
      <c r="AD60" s="588"/>
      <c r="AE60" s="588"/>
      <c r="AF60" s="164"/>
      <c r="AG60" s="825"/>
      <c r="AH60" s="826"/>
      <c r="AI60" s="826"/>
      <c r="AJ60" s="826"/>
      <c r="AK60" s="826"/>
      <c r="AL60" s="826"/>
      <c r="AM60" s="826"/>
      <c r="AN60" s="826"/>
      <c r="AO60" s="826"/>
      <c r="AP60" s="826"/>
      <c r="AQ60" s="826"/>
      <c r="AR60" s="826"/>
      <c r="AS60" s="826"/>
      <c r="AT60" s="826"/>
      <c r="AU60" s="826"/>
      <c r="AV60" s="826"/>
      <c r="AW60" s="827"/>
      <c r="AX60" s="827"/>
      <c r="AY60" s="827"/>
      <c r="AZ60" s="827"/>
      <c r="BA60" s="827"/>
      <c r="BB60" s="827"/>
      <c r="BC60" s="827"/>
      <c r="BD60" s="827"/>
      <c r="BE60" s="827"/>
      <c r="BF60" s="827"/>
      <c r="BG60" s="283"/>
      <c r="BH60" s="283"/>
      <c r="BI60" s="283"/>
      <c r="BJ60" s="284"/>
    </row>
    <row r="61" spans="1:101" ht="24" customHeight="1" x14ac:dyDescent="0.3">
      <c r="A61" s="202"/>
      <c r="B61" s="863" t="s">
        <v>163</v>
      </c>
      <c r="C61" s="863"/>
      <c r="D61" s="863"/>
      <c r="E61" s="863"/>
      <c r="F61" s="863"/>
      <c r="G61" s="863"/>
      <c r="H61" s="863"/>
      <c r="I61" s="863"/>
      <c r="J61" s="863"/>
      <c r="K61" s="863"/>
      <c r="L61" s="863"/>
      <c r="M61" s="863"/>
      <c r="N61" s="863"/>
      <c r="O61" s="863"/>
      <c r="P61" s="863"/>
      <c r="Q61" s="863"/>
      <c r="R61" s="829">
        <f>'Расчетный лист'!T77</f>
        <v>15.984000000000005</v>
      </c>
      <c r="S61" s="829"/>
      <c r="T61" s="829"/>
      <c r="U61" s="815" t="s">
        <v>104</v>
      </c>
      <c r="V61" s="815"/>
      <c r="W61" s="815"/>
      <c r="X61" s="819"/>
      <c r="Y61" s="845" t="s">
        <v>480</v>
      </c>
      <c r="Z61" s="845"/>
      <c r="AA61" s="819"/>
      <c r="AB61" s="153"/>
      <c r="AC61" s="153"/>
      <c r="AD61" s="153"/>
      <c r="AE61" s="153"/>
      <c r="AF61" s="130"/>
      <c r="AG61" s="131"/>
      <c r="AH61" s="131"/>
      <c r="AI61" s="131"/>
      <c r="AJ61" s="131"/>
      <c r="AK61" s="131"/>
      <c r="AL61" s="131"/>
      <c r="AM61" s="131"/>
      <c r="AN61" s="131"/>
      <c r="AO61" s="131"/>
      <c r="AP61" s="131"/>
      <c r="AQ61" s="131"/>
      <c r="AR61" s="131"/>
      <c r="AS61" s="131"/>
      <c r="AT61" s="131"/>
      <c r="AU61" s="131"/>
      <c r="AV61" s="131"/>
      <c r="AW61" s="131"/>
      <c r="AX61" s="131"/>
      <c r="AY61" s="131"/>
      <c r="AZ61" s="131"/>
      <c r="BA61" s="131"/>
      <c r="BB61" s="131"/>
      <c r="BC61" s="131"/>
      <c r="BD61" s="131"/>
      <c r="BE61" s="131"/>
      <c r="BF61" s="131"/>
      <c r="BG61" s="131"/>
      <c r="BH61" s="131"/>
      <c r="BI61" s="131"/>
      <c r="BJ61" s="132"/>
    </row>
    <row r="62" spans="1:101" ht="24" customHeight="1" x14ac:dyDescent="0.3">
      <c r="A62" s="202"/>
      <c r="B62" s="863"/>
      <c r="C62" s="863"/>
      <c r="D62" s="863"/>
      <c r="E62" s="863"/>
      <c r="F62" s="863"/>
      <c r="G62" s="863"/>
      <c r="H62" s="863"/>
      <c r="I62" s="863"/>
      <c r="J62" s="863"/>
      <c r="K62" s="863"/>
      <c r="L62" s="863"/>
      <c r="M62" s="863"/>
      <c r="N62" s="863"/>
      <c r="O62" s="863"/>
      <c r="P62" s="863"/>
      <c r="Q62" s="863"/>
      <c r="R62" s="829"/>
      <c r="S62" s="829"/>
      <c r="T62" s="829"/>
      <c r="U62" s="815"/>
      <c r="V62" s="815"/>
      <c r="W62" s="815"/>
      <c r="X62" s="819"/>
      <c r="Y62" s="845"/>
      <c r="Z62" s="845"/>
      <c r="AA62" s="819"/>
      <c r="AB62" s="153"/>
      <c r="AC62" s="153"/>
      <c r="AD62" s="153"/>
      <c r="AE62" s="153"/>
      <c r="AF62" s="127"/>
      <c r="AG62" s="66"/>
      <c r="AH62" s="66"/>
      <c r="AI62" s="66"/>
      <c r="AJ62" s="66"/>
      <c r="AK62" s="66"/>
      <c r="AL62" s="66"/>
      <c r="AM62" s="66"/>
      <c r="AN62" s="66"/>
      <c r="AO62" s="66"/>
      <c r="AP62" s="66"/>
      <c r="AQ62" s="66"/>
      <c r="AR62" s="66"/>
      <c r="AS62" s="66"/>
      <c r="AT62" s="66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66"/>
      <c r="BF62" s="66"/>
      <c r="BG62" s="66"/>
      <c r="BH62" s="66"/>
      <c r="BI62" s="66"/>
      <c r="BJ62" s="128"/>
    </row>
    <row r="63" spans="1:101" ht="24" customHeight="1" x14ac:dyDescent="0.3">
      <c r="A63" s="202"/>
      <c r="B63" s="863"/>
      <c r="C63" s="863"/>
      <c r="D63" s="863"/>
      <c r="E63" s="863"/>
      <c r="F63" s="863"/>
      <c r="G63" s="863"/>
      <c r="H63" s="863"/>
      <c r="I63" s="863"/>
      <c r="J63" s="863"/>
      <c r="K63" s="863"/>
      <c r="L63" s="863"/>
      <c r="M63" s="863"/>
      <c r="N63" s="863"/>
      <c r="O63" s="863"/>
      <c r="P63" s="863"/>
      <c r="Q63" s="863"/>
      <c r="R63" s="831"/>
      <c r="S63" s="831"/>
      <c r="T63" s="831"/>
      <c r="U63" s="831"/>
      <c r="V63" s="831"/>
      <c r="W63" s="831"/>
      <c r="X63" s="831"/>
      <c r="Y63" s="831"/>
      <c r="Z63" s="831"/>
      <c r="AA63" s="831"/>
      <c r="AB63" s="153"/>
      <c r="AC63" s="153"/>
      <c r="AD63" s="153"/>
      <c r="AE63" s="153"/>
      <c r="AF63" s="127"/>
      <c r="AG63" s="66"/>
      <c r="AH63" s="66"/>
      <c r="AI63" s="66"/>
      <c r="AJ63" s="66"/>
      <c r="AK63" s="66"/>
      <c r="AL63" s="66"/>
      <c r="AM63" s="66"/>
      <c r="AN63" s="66"/>
      <c r="AO63" s="66"/>
      <c r="AP63" s="66"/>
      <c r="AQ63" s="66"/>
      <c r="AR63" s="66"/>
      <c r="AS63" s="66"/>
      <c r="AT63" s="66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66"/>
      <c r="BF63" s="66"/>
      <c r="BG63" s="66"/>
      <c r="BH63" s="66"/>
      <c r="BI63" s="66"/>
      <c r="BJ63" s="128"/>
    </row>
    <row r="64" spans="1:101" ht="24" customHeight="1" x14ac:dyDescent="0.3">
      <c r="A64" s="202"/>
      <c r="B64" s="886">
        <v>6</v>
      </c>
      <c r="C64" s="821"/>
      <c r="D64" s="113"/>
      <c r="E64" s="122"/>
      <c r="F64" s="15"/>
      <c r="G64" s="15"/>
      <c r="H64" s="15"/>
      <c r="I64" s="15"/>
      <c r="J64" s="15"/>
      <c r="K64" s="15"/>
      <c r="L64" s="123"/>
      <c r="M64" s="113"/>
      <c r="N64" s="817" t="s">
        <v>42</v>
      </c>
      <c r="O64" s="817"/>
      <c r="P64" s="817"/>
      <c r="Q64" s="818" t="s">
        <v>43</v>
      </c>
      <c r="R64" s="818"/>
      <c r="S64" s="818"/>
      <c r="T64" s="847" t="s">
        <v>44</v>
      </c>
      <c r="U64" s="847"/>
      <c r="V64" s="847"/>
      <c r="W64" s="847"/>
      <c r="X64" s="588" t="s">
        <v>46</v>
      </c>
      <c r="Y64" s="588"/>
      <c r="Z64" s="588"/>
      <c r="AA64" s="588"/>
      <c r="AB64" s="588"/>
      <c r="AC64" s="588"/>
      <c r="AD64" s="588"/>
      <c r="AE64" s="588"/>
      <c r="AF64" s="127"/>
      <c r="AG64" s="66"/>
      <c r="AH64" s="66"/>
      <c r="AI64" s="66"/>
      <c r="AJ64" s="66"/>
      <c r="AK64" s="66"/>
      <c r="AL64" s="66"/>
      <c r="AM64" s="66"/>
      <c r="AN64" s="66"/>
      <c r="AO64" s="66"/>
      <c r="AP64" s="66"/>
      <c r="AQ64" s="66"/>
      <c r="AR64" s="66"/>
      <c r="AS64" s="66"/>
      <c r="AT64" s="66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66"/>
      <c r="BF64" s="66"/>
      <c r="BG64" s="66"/>
      <c r="BH64" s="66"/>
      <c r="BI64" s="66"/>
      <c r="BJ64" s="128"/>
      <c r="BK64" s="117"/>
      <c r="BL64" s="117"/>
      <c r="BM64" s="117"/>
      <c r="BN64" s="117"/>
      <c r="BO64" s="117"/>
      <c r="BP64" s="117"/>
      <c r="BQ64" s="117"/>
      <c r="BR64" s="117"/>
      <c r="BS64" s="117"/>
      <c r="BT64" s="117"/>
      <c r="BU64" s="117"/>
      <c r="BV64" s="117"/>
      <c r="BW64" s="117"/>
      <c r="BX64" s="117"/>
      <c r="BY64" s="117"/>
      <c r="BZ64" s="117"/>
      <c r="CA64" s="117"/>
      <c r="CB64" s="117"/>
      <c r="CC64" s="117"/>
      <c r="CD64" s="117"/>
      <c r="CE64" s="117"/>
      <c r="CF64" s="117"/>
      <c r="CG64" s="117"/>
      <c r="CH64" s="117"/>
      <c r="CI64" s="117"/>
      <c r="CJ64" s="117"/>
      <c r="CK64" s="117"/>
      <c r="CL64" s="117"/>
      <c r="CM64" s="117"/>
      <c r="CN64" s="117"/>
      <c r="CO64" s="117"/>
      <c r="CP64" s="117"/>
      <c r="CQ64" s="117"/>
      <c r="CR64" s="117"/>
    </row>
    <row r="65" spans="1:96" ht="24" customHeight="1" x14ac:dyDescent="0.3">
      <c r="A65" s="202"/>
      <c r="B65" s="822" t="s">
        <v>168</v>
      </c>
      <c r="C65" s="822"/>
      <c r="D65" s="822"/>
      <c r="E65" s="822"/>
      <c r="F65" s="822"/>
      <c r="G65" s="822"/>
      <c r="H65" s="822"/>
      <c r="I65" s="822"/>
      <c r="J65" s="822"/>
      <c r="K65" s="822"/>
      <c r="L65" s="822"/>
      <c r="M65" s="822"/>
      <c r="N65" s="829">
        <f>'Расчетный лист'!T81</f>
        <v>13.075575575575572</v>
      </c>
      <c r="O65" s="829"/>
      <c r="P65" s="829"/>
      <c r="Q65" s="815" t="s">
        <v>478</v>
      </c>
      <c r="R65" s="815"/>
      <c r="S65" s="815"/>
      <c r="T65" s="819"/>
      <c r="U65" s="845" t="s">
        <v>432</v>
      </c>
      <c r="V65" s="845"/>
      <c r="W65" s="819"/>
      <c r="X65" s="153"/>
      <c r="Y65" s="153"/>
      <c r="Z65" s="153"/>
      <c r="AA65" s="153"/>
      <c r="AB65" s="153"/>
      <c r="AC65" s="153"/>
      <c r="AD65" s="153"/>
      <c r="AE65" s="153"/>
      <c r="AF65" s="127"/>
      <c r="AG65" s="66"/>
      <c r="AH65" s="66"/>
      <c r="AI65" s="66"/>
      <c r="AJ65" s="66"/>
      <c r="AK65" s="66"/>
      <c r="AL65" s="66"/>
      <c r="AM65" s="66"/>
      <c r="AN65" s="66"/>
      <c r="AO65" s="66"/>
      <c r="AP65" s="66"/>
      <c r="AQ65" s="66"/>
      <c r="AR65" s="66"/>
      <c r="AS65" s="66"/>
      <c r="AT65" s="66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66"/>
      <c r="BF65" s="66"/>
      <c r="BG65" s="66"/>
      <c r="BH65" s="66"/>
      <c r="BI65" s="66"/>
      <c r="BJ65" s="128"/>
      <c r="BK65" s="117"/>
      <c r="BL65" s="117"/>
      <c r="BM65" s="117"/>
      <c r="BN65" s="117"/>
      <c r="BO65" s="117"/>
      <c r="BP65" s="117"/>
      <c r="BQ65" s="117"/>
      <c r="BR65" s="117"/>
      <c r="BS65" s="117"/>
      <c r="BT65" s="117"/>
      <c r="BU65" s="117"/>
      <c r="BV65" s="117"/>
      <c r="BW65" s="117"/>
      <c r="BX65" s="117"/>
      <c r="BY65" s="117"/>
      <c r="BZ65" s="117"/>
      <c r="CA65" s="117"/>
      <c r="CB65" s="117"/>
      <c r="CC65" s="117"/>
      <c r="CD65" s="117"/>
      <c r="CE65" s="117"/>
      <c r="CF65" s="117"/>
      <c r="CG65" s="117"/>
      <c r="CH65" s="117"/>
      <c r="CI65" s="117"/>
      <c r="CJ65" s="117"/>
      <c r="CK65" s="117"/>
      <c r="CL65" s="117"/>
      <c r="CM65" s="117"/>
      <c r="CN65" s="117"/>
      <c r="CO65" s="117"/>
      <c r="CP65" s="117"/>
      <c r="CQ65" s="117"/>
      <c r="CR65" s="117"/>
    </row>
    <row r="66" spans="1:96" ht="24" customHeight="1" x14ac:dyDescent="0.3">
      <c r="A66" s="202"/>
      <c r="B66" s="822"/>
      <c r="C66" s="822"/>
      <c r="D66" s="822"/>
      <c r="E66" s="822"/>
      <c r="F66" s="822"/>
      <c r="G66" s="822"/>
      <c r="H66" s="822"/>
      <c r="I66" s="822"/>
      <c r="J66" s="822"/>
      <c r="K66" s="822"/>
      <c r="L66" s="822"/>
      <c r="M66" s="822"/>
      <c r="N66" s="829"/>
      <c r="O66" s="829"/>
      <c r="P66" s="829"/>
      <c r="Q66" s="815"/>
      <c r="R66" s="815"/>
      <c r="S66" s="815"/>
      <c r="T66" s="819"/>
      <c r="U66" s="845"/>
      <c r="V66" s="845"/>
      <c r="W66" s="819"/>
      <c r="X66" s="153"/>
      <c r="Y66" s="153"/>
      <c r="Z66" s="153"/>
      <c r="AA66" s="153"/>
      <c r="AB66" s="153"/>
      <c r="AC66" s="153"/>
      <c r="AD66" s="153"/>
      <c r="AE66" s="153"/>
      <c r="AF66" s="127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  <c r="BJ66" s="128"/>
      <c r="BK66" s="117"/>
      <c r="BL66" s="117"/>
      <c r="BM66" s="117"/>
      <c r="BN66" s="117"/>
      <c r="BO66" s="117"/>
      <c r="BP66" s="117"/>
      <c r="BQ66" s="117"/>
      <c r="BR66" s="117"/>
      <c r="BS66" s="117"/>
      <c r="BT66" s="117"/>
      <c r="BU66" s="117"/>
      <c r="BV66" s="117"/>
      <c r="BW66" s="117"/>
      <c r="BX66" s="117"/>
      <c r="BY66" s="117"/>
      <c r="BZ66" s="117"/>
      <c r="CA66" s="117"/>
      <c r="CB66" s="117"/>
      <c r="CC66" s="117"/>
      <c r="CD66" s="117"/>
      <c r="CE66" s="117"/>
      <c r="CF66" s="117"/>
      <c r="CG66" s="117"/>
      <c r="CH66" s="117"/>
      <c r="CI66" s="117"/>
      <c r="CJ66" s="117"/>
      <c r="CK66" s="117"/>
      <c r="CL66" s="117"/>
      <c r="CM66" s="117"/>
      <c r="CN66" s="117"/>
      <c r="CO66" s="117"/>
      <c r="CP66" s="117"/>
      <c r="CQ66" s="117"/>
      <c r="CR66" s="117"/>
    </row>
    <row r="67" spans="1:96" ht="24" customHeight="1" x14ac:dyDescent="0.3">
      <c r="A67" s="202"/>
      <c r="B67" s="822"/>
      <c r="C67" s="822"/>
      <c r="D67" s="822"/>
      <c r="E67" s="822"/>
      <c r="F67" s="822"/>
      <c r="G67" s="822"/>
      <c r="H67" s="822"/>
      <c r="I67" s="822"/>
      <c r="J67" s="822"/>
      <c r="K67" s="822"/>
      <c r="L67" s="822"/>
      <c r="M67" s="822"/>
      <c r="N67" s="831"/>
      <c r="O67" s="831"/>
      <c r="P67" s="831"/>
      <c r="Q67" s="831"/>
      <c r="R67" s="831"/>
      <c r="S67" s="831"/>
      <c r="T67" s="831"/>
      <c r="U67" s="831"/>
      <c r="V67" s="831"/>
      <c r="W67" s="831"/>
      <c r="X67" s="153"/>
      <c r="Y67" s="153"/>
      <c r="Z67" s="153"/>
      <c r="AA67" s="153"/>
      <c r="AB67" s="153"/>
      <c r="AC67" s="153"/>
      <c r="AD67" s="153"/>
      <c r="AE67" s="153"/>
      <c r="AF67" s="127"/>
      <c r="AG67" s="66"/>
      <c r="AH67" s="66"/>
      <c r="AI67" s="66"/>
      <c r="AJ67" s="66"/>
      <c r="AK67" s="66"/>
      <c r="AL67" s="66"/>
      <c r="AM67" s="66"/>
      <c r="AN67" s="66"/>
      <c r="AO67" s="66"/>
      <c r="AP67" s="66"/>
      <c r="AQ67" s="66"/>
      <c r="AR67" s="66"/>
      <c r="AS67" s="66"/>
      <c r="AT67" s="66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66"/>
      <c r="BF67" s="66"/>
      <c r="BG67" s="66"/>
      <c r="BH67" s="66"/>
      <c r="BI67" s="66"/>
      <c r="BJ67" s="128"/>
      <c r="BK67" s="117"/>
      <c r="BL67" s="117"/>
      <c r="BM67" s="117"/>
      <c r="BN67" s="117"/>
      <c r="BO67" s="117"/>
      <c r="BP67" s="117"/>
      <c r="BQ67" s="117"/>
      <c r="BR67" s="117"/>
      <c r="BS67" s="117"/>
      <c r="BT67" s="117"/>
      <c r="BU67" s="117"/>
      <c r="BV67" s="117"/>
      <c r="BW67" s="117"/>
      <c r="BX67" s="117"/>
      <c r="BY67" s="117"/>
      <c r="BZ67" s="117"/>
      <c r="CA67" s="117"/>
      <c r="CB67" s="117"/>
      <c r="CC67" s="117"/>
      <c r="CD67" s="117"/>
      <c r="CE67" s="117"/>
      <c r="CF67" s="117"/>
      <c r="CG67" s="117"/>
      <c r="CH67" s="117"/>
      <c r="CI67" s="117"/>
      <c r="CJ67" s="117"/>
      <c r="CK67" s="117"/>
      <c r="CL67" s="117"/>
      <c r="CM67" s="117"/>
      <c r="CN67" s="117"/>
      <c r="CO67" s="117"/>
      <c r="CP67" s="117"/>
      <c r="CQ67" s="117"/>
      <c r="CR67" s="117"/>
    </row>
    <row r="68" spans="1:96" ht="24" customHeight="1" x14ac:dyDescent="0.3">
      <c r="A68" s="868" t="s">
        <v>148</v>
      </c>
      <c r="B68" s="202"/>
      <c r="C68" s="886">
        <v>7</v>
      </c>
      <c r="D68" s="821"/>
      <c r="E68" s="113"/>
      <c r="F68" s="122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23"/>
      <c r="U68" s="113"/>
      <c r="V68" s="817" t="s">
        <v>42</v>
      </c>
      <c r="W68" s="817"/>
      <c r="X68" s="817"/>
      <c r="Y68" s="818" t="s">
        <v>43</v>
      </c>
      <c r="Z68" s="818"/>
      <c r="AA68" s="818"/>
      <c r="AB68" s="847" t="s">
        <v>44</v>
      </c>
      <c r="AC68" s="847"/>
      <c r="AD68" s="847"/>
      <c r="AE68" s="847"/>
      <c r="AF68" s="127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128"/>
      <c r="BK68" s="117"/>
      <c r="BL68" s="117"/>
      <c r="BM68" s="117"/>
      <c r="BN68" s="117"/>
      <c r="BO68" s="117"/>
      <c r="BP68" s="117"/>
      <c r="BQ68" s="117"/>
      <c r="BR68" s="117"/>
      <c r="BS68" s="117"/>
      <c r="BT68" s="117"/>
      <c r="BU68" s="117"/>
      <c r="BV68" s="117"/>
      <c r="BW68" s="117"/>
      <c r="BX68" s="117"/>
      <c r="BY68" s="117"/>
      <c r="BZ68" s="117"/>
      <c r="CA68" s="117"/>
      <c r="CB68" s="117"/>
      <c r="CC68" s="117"/>
      <c r="CD68" s="117"/>
      <c r="CE68" s="117"/>
      <c r="CF68" s="117"/>
      <c r="CG68" s="117"/>
      <c r="CH68" s="117"/>
      <c r="CI68" s="117"/>
      <c r="CJ68" s="117"/>
      <c r="CK68" s="117"/>
      <c r="CL68" s="117"/>
      <c r="CM68" s="117"/>
      <c r="CN68" s="117"/>
      <c r="CO68" s="117"/>
      <c r="CP68" s="117"/>
      <c r="CQ68" s="117"/>
      <c r="CR68" s="117"/>
    </row>
    <row r="69" spans="1:96" ht="24" customHeight="1" x14ac:dyDescent="0.3">
      <c r="A69" s="868"/>
      <c r="B69" s="202"/>
      <c r="C69" s="822" t="s">
        <v>434</v>
      </c>
      <c r="D69" s="822"/>
      <c r="E69" s="822"/>
      <c r="F69" s="822"/>
      <c r="G69" s="822"/>
      <c r="H69" s="822"/>
      <c r="I69" s="822"/>
      <c r="J69" s="822"/>
      <c r="K69" s="822"/>
      <c r="L69" s="822"/>
      <c r="M69" s="822"/>
      <c r="N69" s="822"/>
      <c r="O69" s="822"/>
      <c r="P69" s="822"/>
      <c r="Q69" s="822"/>
      <c r="R69" s="822"/>
      <c r="S69" s="822"/>
      <c r="T69" s="822"/>
      <c r="U69" s="822"/>
      <c r="V69" s="829">
        <v>0.9</v>
      </c>
      <c r="W69" s="829"/>
      <c r="X69" s="829"/>
      <c r="Y69" s="815" t="s">
        <v>116</v>
      </c>
      <c r="Z69" s="815"/>
      <c r="AA69" s="815"/>
      <c r="AB69" s="819"/>
      <c r="AC69" s="845" t="s">
        <v>493</v>
      </c>
      <c r="AD69" s="845"/>
      <c r="AE69" s="819"/>
      <c r="AF69" s="127"/>
      <c r="AG69" s="66"/>
      <c r="AH69" s="66"/>
      <c r="AI69" s="66"/>
      <c r="AJ69" s="66"/>
      <c r="AK69" s="66"/>
      <c r="AL69" s="66"/>
      <c r="AM69" s="66"/>
      <c r="AN69" s="66"/>
      <c r="AO69" s="66"/>
      <c r="AP69" s="66"/>
      <c r="AQ69" s="66"/>
      <c r="AR69" s="66"/>
      <c r="AS69" s="66"/>
      <c r="AT69" s="66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66"/>
      <c r="BF69" s="66"/>
      <c r="BG69" s="66"/>
      <c r="BH69" s="66"/>
      <c r="BI69" s="66"/>
      <c r="BJ69" s="128"/>
      <c r="BK69" s="117"/>
      <c r="BL69" s="117"/>
      <c r="BM69" s="117"/>
      <c r="BN69" s="117"/>
      <c r="BO69" s="117"/>
      <c r="BP69" s="117"/>
      <c r="BQ69" s="117"/>
      <c r="BR69" s="117"/>
      <c r="BS69" s="117"/>
      <c r="BT69" s="117"/>
      <c r="BU69" s="117"/>
      <c r="BV69" s="117"/>
      <c r="BW69" s="117"/>
      <c r="BX69" s="117"/>
      <c r="BY69" s="117"/>
      <c r="BZ69" s="117"/>
      <c r="CA69" s="117"/>
      <c r="CB69" s="117"/>
      <c r="CC69" s="117"/>
      <c r="CD69" s="117"/>
      <c r="CE69" s="117"/>
      <c r="CF69" s="117"/>
      <c r="CG69" s="117"/>
      <c r="CH69" s="117"/>
      <c r="CI69" s="117"/>
      <c r="CJ69" s="117"/>
      <c r="CK69" s="117"/>
      <c r="CL69" s="117"/>
      <c r="CM69" s="117"/>
      <c r="CN69" s="117"/>
      <c r="CO69" s="117"/>
      <c r="CP69" s="117"/>
      <c r="CQ69" s="117"/>
      <c r="CR69" s="117"/>
    </row>
    <row r="70" spans="1:96" ht="24" customHeight="1" x14ac:dyDescent="0.3">
      <c r="A70" s="868"/>
      <c r="B70" s="202"/>
      <c r="C70" s="822"/>
      <c r="D70" s="822"/>
      <c r="E70" s="822"/>
      <c r="F70" s="822"/>
      <c r="G70" s="822"/>
      <c r="H70" s="822"/>
      <c r="I70" s="822"/>
      <c r="J70" s="822"/>
      <c r="K70" s="822"/>
      <c r="L70" s="822"/>
      <c r="M70" s="822"/>
      <c r="N70" s="822"/>
      <c r="O70" s="822"/>
      <c r="P70" s="822"/>
      <c r="Q70" s="822"/>
      <c r="R70" s="822"/>
      <c r="S70" s="822"/>
      <c r="T70" s="822"/>
      <c r="U70" s="822"/>
      <c r="V70" s="829"/>
      <c r="W70" s="829"/>
      <c r="X70" s="829"/>
      <c r="Y70" s="815"/>
      <c r="Z70" s="815"/>
      <c r="AA70" s="815"/>
      <c r="AB70" s="819"/>
      <c r="AC70" s="845"/>
      <c r="AD70" s="845"/>
      <c r="AE70" s="819"/>
      <c r="AF70" s="127"/>
      <c r="AG70" s="66"/>
      <c r="AH70" s="66"/>
      <c r="AI70" s="66"/>
      <c r="AJ70" s="66"/>
      <c r="AK70" s="66"/>
      <c r="AL70" s="66"/>
      <c r="AM70" s="66"/>
      <c r="AN70" s="66"/>
      <c r="AO70" s="66"/>
      <c r="AP70" s="66"/>
      <c r="AQ70" s="66"/>
      <c r="AR70" s="66"/>
      <c r="AS70" s="66"/>
      <c r="AT70" s="66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66"/>
      <c r="BF70" s="66"/>
      <c r="BG70" s="66"/>
      <c r="BH70" s="66"/>
      <c r="BI70" s="66"/>
      <c r="BJ70" s="128"/>
      <c r="BK70" s="117"/>
      <c r="BL70" s="117"/>
      <c r="BM70" s="117"/>
      <c r="BN70" s="117"/>
      <c r="BO70" s="117"/>
      <c r="BP70" s="117"/>
      <c r="BQ70" s="117"/>
      <c r="BR70" s="117"/>
      <c r="BS70" s="117"/>
      <c r="BT70" s="117"/>
      <c r="BU70" s="117"/>
      <c r="BV70" s="117"/>
      <c r="BW70" s="117"/>
      <c r="BX70" s="117"/>
      <c r="BY70" s="117"/>
      <c r="BZ70" s="117"/>
      <c r="CA70" s="117"/>
      <c r="CB70" s="117"/>
      <c r="CC70" s="117"/>
      <c r="CD70" s="117"/>
      <c r="CE70" s="117"/>
      <c r="CF70" s="117"/>
      <c r="CG70" s="117"/>
      <c r="CH70" s="117"/>
      <c r="CI70" s="117"/>
      <c r="CJ70" s="117"/>
      <c r="CK70" s="117"/>
      <c r="CL70" s="117"/>
      <c r="CM70" s="117"/>
      <c r="CN70" s="117"/>
      <c r="CO70" s="117"/>
      <c r="CP70" s="117"/>
      <c r="CQ70" s="117"/>
      <c r="CR70" s="117"/>
    </row>
    <row r="71" spans="1:96" ht="24" customHeight="1" x14ac:dyDescent="0.3">
      <c r="A71" s="831"/>
      <c r="B71" s="831"/>
      <c r="C71" s="831"/>
      <c r="D71" s="831"/>
      <c r="E71" s="831"/>
      <c r="F71" s="831"/>
      <c r="G71" s="831"/>
      <c r="H71" s="831"/>
      <c r="I71" s="831"/>
      <c r="J71" s="831"/>
      <c r="K71" s="831"/>
      <c r="L71" s="831"/>
      <c r="M71" s="831"/>
      <c r="N71" s="831"/>
      <c r="O71" s="831"/>
      <c r="P71" s="831"/>
      <c r="Q71" s="831"/>
      <c r="R71" s="831"/>
      <c r="S71" s="831"/>
      <c r="T71" s="831"/>
      <c r="U71" s="831"/>
      <c r="V71" s="831"/>
      <c r="W71" s="831"/>
      <c r="X71" s="831"/>
      <c r="Y71" s="831"/>
      <c r="Z71" s="831"/>
      <c r="AA71" s="831"/>
      <c r="AB71" s="831"/>
      <c r="AC71" s="831"/>
      <c r="AD71" s="831"/>
      <c r="AE71" s="831"/>
      <c r="AF71" s="133"/>
      <c r="AG71" s="134"/>
      <c r="AH71" s="134"/>
      <c r="AI71" s="134"/>
      <c r="AJ71" s="134"/>
      <c r="AK71" s="134"/>
      <c r="AL71" s="134"/>
      <c r="AM71" s="134"/>
      <c r="AN71" s="134"/>
      <c r="AO71" s="134"/>
      <c r="AP71" s="134"/>
      <c r="AQ71" s="134"/>
      <c r="AR71" s="134"/>
      <c r="AS71" s="134"/>
      <c r="AT71" s="134"/>
      <c r="AU71" s="134"/>
      <c r="AV71" s="134"/>
      <c r="AW71" s="134"/>
      <c r="AX71" s="134"/>
      <c r="AY71" s="134"/>
      <c r="AZ71" s="134"/>
      <c r="BA71" s="134"/>
      <c r="BB71" s="134"/>
      <c r="BC71" s="134"/>
      <c r="BD71" s="134"/>
      <c r="BE71" s="134"/>
      <c r="BF71" s="134"/>
      <c r="BG71" s="134"/>
      <c r="BH71" s="134"/>
      <c r="BI71" s="134"/>
      <c r="BJ71" s="135"/>
      <c r="BK71" s="117"/>
      <c r="BL71" s="117"/>
      <c r="BM71" s="117"/>
      <c r="BN71" s="117"/>
      <c r="BO71" s="117"/>
      <c r="BP71" s="117"/>
      <c r="BQ71" s="117"/>
      <c r="BR71" s="117"/>
      <c r="BS71" s="117"/>
      <c r="BT71" s="117"/>
      <c r="BU71" s="117"/>
      <c r="BV71" s="117"/>
      <c r="BW71" s="117"/>
      <c r="BX71" s="117"/>
      <c r="BY71" s="117"/>
      <c r="BZ71" s="117"/>
      <c r="CA71" s="117"/>
      <c r="CB71" s="117"/>
      <c r="CC71" s="117"/>
      <c r="CD71" s="117"/>
      <c r="CE71" s="117"/>
      <c r="CF71" s="117"/>
      <c r="CG71" s="117"/>
      <c r="CH71" s="117"/>
      <c r="CI71" s="117"/>
      <c r="CJ71" s="117"/>
      <c r="CK71" s="117"/>
      <c r="CL71" s="117"/>
      <c r="CM71" s="117"/>
      <c r="CN71" s="117"/>
      <c r="CO71" s="117"/>
      <c r="CP71" s="117"/>
      <c r="CQ71" s="117"/>
      <c r="CR71" s="117"/>
    </row>
    <row r="72" spans="1:96" ht="24" customHeight="1" x14ac:dyDescent="0.3">
      <c r="A72" s="121"/>
      <c r="B72" s="822" t="s">
        <v>427</v>
      </c>
      <c r="C72" s="822"/>
      <c r="D72" s="822"/>
      <c r="E72" s="822"/>
      <c r="F72" s="822"/>
      <c r="G72" s="822"/>
      <c r="H72" s="822"/>
      <c r="I72" s="822"/>
      <c r="J72" s="822"/>
      <c r="K72" s="822"/>
      <c r="L72" s="822"/>
      <c r="M72" s="822"/>
      <c r="N72" s="822"/>
      <c r="O72" s="822"/>
      <c r="P72" s="822"/>
      <c r="Q72" s="822"/>
      <c r="R72" s="822"/>
      <c r="S72" s="822"/>
      <c r="T72" s="822"/>
      <c r="U72" s="822"/>
      <c r="V72" s="822"/>
      <c r="W72" s="822"/>
      <c r="X72" s="121"/>
      <c r="Y72" s="822" t="s">
        <v>420</v>
      </c>
      <c r="Z72" s="822"/>
      <c r="AA72" s="822"/>
      <c r="AB72" s="121"/>
      <c r="AC72" s="822">
        <f>AC48+1</f>
        <v>3</v>
      </c>
      <c r="AD72" s="822"/>
      <c r="AE72" s="121"/>
      <c r="AF72" s="121"/>
      <c r="AG72" s="822" t="s">
        <v>427</v>
      </c>
      <c r="AH72" s="822"/>
      <c r="AI72" s="822"/>
      <c r="AJ72" s="822"/>
      <c r="AK72" s="822"/>
      <c r="AL72" s="822"/>
      <c r="AM72" s="822"/>
      <c r="AN72" s="822"/>
      <c r="AO72" s="822"/>
      <c r="AP72" s="822"/>
      <c r="AQ72" s="822"/>
      <c r="AR72" s="822"/>
      <c r="AS72" s="822"/>
      <c r="AT72" s="822"/>
      <c r="AU72" s="822"/>
      <c r="AV72" s="822"/>
      <c r="AW72" s="822"/>
      <c r="AX72" s="822"/>
      <c r="AY72" s="822"/>
      <c r="AZ72" s="822"/>
      <c r="BA72" s="822"/>
      <c r="BB72" s="822"/>
      <c r="BC72" s="121"/>
      <c r="BD72" s="822" t="s">
        <v>420</v>
      </c>
      <c r="BE72" s="822"/>
      <c r="BF72" s="822"/>
      <c r="BG72" s="121"/>
      <c r="BH72" s="822">
        <f>BH48+1</f>
        <v>9</v>
      </c>
      <c r="BI72" s="822"/>
      <c r="BJ72" s="121"/>
      <c r="BK72" s="117"/>
      <c r="BL72" s="117"/>
      <c r="BM72" s="117"/>
      <c r="BN72" s="117"/>
      <c r="BO72" s="117"/>
      <c r="BP72" s="117"/>
      <c r="BQ72" s="117"/>
      <c r="BR72" s="117"/>
      <c r="BS72" s="117"/>
      <c r="BT72" s="117"/>
      <c r="BU72" s="117"/>
      <c r="BV72" s="117"/>
      <c r="BW72" s="117"/>
      <c r="BX72" s="117"/>
      <c r="BY72" s="117"/>
      <c r="BZ72" s="117"/>
      <c r="CA72" s="117"/>
      <c r="CB72" s="117"/>
      <c r="CC72" s="117"/>
      <c r="CD72" s="117"/>
      <c r="CE72" s="117"/>
      <c r="CF72" s="117"/>
      <c r="CG72" s="117"/>
      <c r="CH72" s="117"/>
      <c r="CI72" s="117"/>
      <c r="CJ72" s="117"/>
      <c r="CK72" s="117"/>
      <c r="CL72" s="117"/>
      <c r="CM72" s="117"/>
      <c r="CN72" s="117"/>
      <c r="CO72" s="117"/>
      <c r="CP72" s="117"/>
      <c r="CQ72" s="117"/>
      <c r="CR72" s="117"/>
    </row>
    <row r="73" spans="1:96" ht="24" customHeight="1" x14ac:dyDescent="0.3">
      <c r="A73" s="858" t="str">
        <f>$A$1</f>
        <v>Расчет однофазного конденсаторного асинхронного микродвигателя Pн 90 Вт,  2p = 6, n = 955 об/мин</v>
      </c>
      <c r="B73" s="858"/>
      <c r="C73" s="858"/>
      <c r="D73" s="858"/>
      <c r="E73" s="858"/>
      <c r="F73" s="858"/>
      <c r="G73" s="858"/>
      <c r="H73" s="858"/>
      <c r="I73" s="858"/>
      <c r="J73" s="858"/>
      <c r="K73" s="858"/>
      <c r="L73" s="858"/>
      <c r="M73" s="858"/>
      <c r="N73" s="858"/>
      <c r="O73" s="858"/>
      <c r="P73" s="858"/>
      <c r="Q73" s="858"/>
      <c r="R73" s="858"/>
      <c r="S73" s="858"/>
      <c r="T73" s="858"/>
      <c r="U73" s="858"/>
      <c r="V73" s="858"/>
      <c r="W73" s="858"/>
      <c r="X73" s="858"/>
      <c r="Y73" s="858"/>
      <c r="Z73" s="858"/>
      <c r="AA73" s="858"/>
      <c r="AB73" s="858"/>
      <c r="AC73" s="858"/>
      <c r="AD73" s="858"/>
      <c r="AE73" s="858"/>
      <c r="BK73" s="117"/>
      <c r="BL73" s="117"/>
      <c r="BM73" s="117"/>
      <c r="BN73" s="117"/>
      <c r="BO73" s="117"/>
      <c r="BP73" s="117"/>
      <c r="BQ73" s="117"/>
      <c r="BR73" s="117"/>
      <c r="BS73" s="117"/>
      <c r="BT73" s="117"/>
      <c r="BU73" s="117"/>
      <c r="BV73" s="117"/>
      <c r="BW73" s="117"/>
      <c r="BX73" s="117"/>
      <c r="BY73" s="117"/>
      <c r="BZ73" s="117"/>
      <c r="CA73" s="117"/>
      <c r="CB73" s="117"/>
      <c r="CC73" s="117"/>
      <c r="CD73" s="117"/>
      <c r="CE73" s="117"/>
      <c r="CF73" s="117"/>
      <c r="CG73" s="117"/>
      <c r="CH73" s="117"/>
      <c r="CI73" s="117"/>
      <c r="CJ73" s="117"/>
      <c r="CK73" s="117"/>
      <c r="CL73" s="117"/>
      <c r="CM73" s="117"/>
      <c r="CN73" s="117"/>
      <c r="CO73" s="117"/>
      <c r="CP73" s="117"/>
      <c r="CQ73" s="117"/>
      <c r="CR73" s="117"/>
    </row>
    <row r="74" spans="1:96" ht="24" customHeight="1" x14ac:dyDescent="0.3">
      <c r="A74" s="202"/>
      <c r="B74" s="886">
        <v>8</v>
      </c>
      <c r="C74" s="821"/>
      <c r="D74" s="113"/>
      <c r="E74" s="122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23"/>
      <c r="Q74" s="113"/>
      <c r="R74" s="817" t="s">
        <v>42</v>
      </c>
      <c r="S74" s="817"/>
      <c r="T74" s="817"/>
      <c r="U74" s="818" t="s">
        <v>43</v>
      </c>
      <c r="V74" s="818"/>
      <c r="W74" s="818"/>
      <c r="X74" s="847" t="s">
        <v>44</v>
      </c>
      <c r="Y74" s="847"/>
      <c r="Z74" s="847"/>
      <c r="AA74" s="847"/>
      <c r="AB74" s="588" t="s">
        <v>46</v>
      </c>
      <c r="AC74" s="588"/>
      <c r="AD74" s="588"/>
      <c r="AE74" s="588"/>
      <c r="BK74" s="117"/>
      <c r="BL74" s="117"/>
      <c r="BM74" s="117"/>
      <c r="BN74" s="117"/>
      <c r="BO74" s="117"/>
      <c r="BP74" s="117"/>
      <c r="BQ74" s="117"/>
      <c r="BR74" s="117"/>
      <c r="BS74" s="117"/>
      <c r="BT74" s="117"/>
      <c r="BU74" s="117"/>
      <c r="BV74" s="117"/>
      <c r="BW74" s="117"/>
      <c r="BX74" s="117"/>
      <c r="BY74" s="117"/>
      <c r="BZ74" s="117"/>
      <c r="CA74" s="117"/>
      <c r="CB74" s="117"/>
      <c r="CC74" s="117"/>
      <c r="CD74" s="117"/>
      <c r="CE74" s="117"/>
      <c r="CF74" s="117"/>
      <c r="CG74" s="117"/>
      <c r="CH74" s="117"/>
      <c r="CI74" s="117"/>
      <c r="CJ74" s="117"/>
      <c r="CK74" s="117"/>
      <c r="CL74" s="117"/>
      <c r="CM74" s="117"/>
      <c r="CN74" s="117"/>
      <c r="CO74" s="117"/>
      <c r="CP74" s="117"/>
      <c r="CQ74" s="117"/>
      <c r="CR74" s="117"/>
    </row>
    <row r="75" spans="1:96" ht="24" customHeight="1" x14ac:dyDescent="0.3">
      <c r="A75" s="202"/>
      <c r="B75" s="824" t="s">
        <v>171</v>
      </c>
      <c r="C75" s="824"/>
      <c r="D75" s="824"/>
      <c r="E75" s="824"/>
      <c r="F75" s="824"/>
      <c r="G75" s="824"/>
      <c r="H75" s="824"/>
      <c r="I75" s="824"/>
      <c r="J75" s="824"/>
      <c r="K75" s="824"/>
      <c r="L75" s="824"/>
      <c r="M75" s="824"/>
      <c r="N75" s="824"/>
      <c r="O75" s="824"/>
      <c r="P75" s="824"/>
      <c r="Q75" s="824"/>
      <c r="R75" s="829">
        <f>'Расчетный лист'!T89</f>
        <v>35</v>
      </c>
      <c r="S75" s="829"/>
      <c r="T75" s="829"/>
      <c r="U75" s="815" t="s">
        <v>119</v>
      </c>
      <c r="V75" s="815"/>
      <c r="W75" s="815"/>
      <c r="X75" s="819"/>
      <c r="Y75" s="845" t="s">
        <v>450</v>
      </c>
      <c r="Z75" s="845"/>
      <c r="AA75" s="819"/>
      <c r="AB75" s="153"/>
      <c r="AC75" s="153"/>
      <c r="AD75" s="153"/>
      <c r="AE75" s="153"/>
      <c r="BK75" s="117"/>
      <c r="BL75" s="117"/>
      <c r="BM75" s="117"/>
      <c r="BN75" s="117"/>
      <c r="BO75" s="117"/>
      <c r="BP75" s="117"/>
      <c r="BQ75" s="117"/>
      <c r="BR75" s="117"/>
      <c r="BS75" s="117"/>
      <c r="BT75" s="117"/>
      <c r="BU75" s="117"/>
      <c r="BV75" s="117"/>
      <c r="BW75" s="117"/>
      <c r="BX75" s="117"/>
      <c r="BY75" s="117"/>
      <c r="BZ75" s="117"/>
      <c r="CA75" s="117"/>
      <c r="CB75" s="117"/>
      <c r="CC75" s="117"/>
      <c r="CD75" s="117"/>
      <c r="CE75" s="117"/>
      <c r="CF75" s="117"/>
      <c r="CG75" s="117"/>
      <c r="CH75" s="117"/>
      <c r="CI75" s="117"/>
      <c r="CJ75" s="117"/>
      <c r="CK75" s="117"/>
      <c r="CL75" s="117"/>
      <c r="CM75" s="117"/>
      <c r="CN75" s="117"/>
      <c r="CO75" s="117"/>
      <c r="CP75" s="117"/>
      <c r="CQ75" s="117"/>
      <c r="CR75" s="117"/>
    </row>
    <row r="76" spans="1:96" ht="24" customHeight="1" x14ac:dyDescent="0.3">
      <c r="A76" s="202"/>
      <c r="B76" s="824"/>
      <c r="C76" s="824"/>
      <c r="D76" s="824"/>
      <c r="E76" s="824"/>
      <c r="F76" s="824"/>
      <c r="G76" s="824"/>
      <c r="H76" s="824"/>
      <c r="I76" s="824"/>
      <c r="J76" s="824"/>
      <c r="K76" s="824"/>
      <c r="L76" s="824"/>
      <c r="M76" s="824"/>
      <c r="N76" s="824"/>
      <c r="O76" s="824"/>
      <c r="P76" s="824"/>
      <c r="Q76" s="824"/>
      <c r="R76" s="829"/>
      <c r="S76" s="829"/>
      <c r="T76" s="829"/>
      <c r="U76" s="815"/>
      <c r="V76" s="815"/>
      <c r="W76" s="815"/>
      <c r="X76" s="819"/>
      <c r="Y76" s="845"/>
      <c r="Z76" s="845"/>
      <c r="AA76" s="819"/>
      <c r="AB76" s="153"/>
      <c r="AC76" s="153"/>
      <c r="AD76" s="153"/>
      <c r="AE76" s="153"/>
      <c r="BK76" s="117"/>
      <c r="BL76" s="117"/>
      <c r="BM76" s="117"/>
      <c r="BN76" s="117"/>
      <c r="BO76" s="117"/>
      <c r="BP76" s="117"/>
      <c r="BQ76" s="117"/>
      <c r="BR76" s="117"/>
      <c r="BS76" s="117"/>
      <c r="BT76" s="117"/>
      <c r="BU76" s="117"/>
      <c r="BV76" s="117"/>
      <c r="BW76" s="117"/>
      <c r="BX76" s="117"/>
      <c r="BY76" s="117"/>
      <c r="BZ76" s="117"/>
      <c r="CA76" s="117"/>
      <c r="CB76" s="117"/>
      <c r="CC76" s="117"/>
      <c r="CD76" s="117"/>
      <c r="CE76" s="117"/>
      <c r="CF76" s="117"/>
      <c r="CG76" s="117"/>
      <c r="CH76" s="117"/>
      <c r="CI76" s="117"/>
      <c r="CJ76" s="117"/>
      <c r="CK76" s="117"/>
      <c r="CL76" s="117"/>
      <c r="CM76" s="117"/>
      <c r="CN76" s="117"/>
      <c r="CO76" s="117"/>
      <c r="CP76" s="117"/>
      <c r="CQ76" s="117"/>
      <c r="CR76" s="117"/>
    </row>
    <row r="77" spans="1:96" ht="24" customHeight="1" x14ac:dyDescent="0.3">
      <c r="A77" s="202"/>
      <c r="B77" s="824"/>
      <c r="C77" s="824"/>
      <c r="D77" s="824"/>
      <c r="E77" s="824"/>
      <c r="F77" s="824"/>
      <c r="G77" s="824"/>
      <c r="H77" s="824"/>
      <c r="I77" s="824"/>
      <c r="J77" s="824"/>
      <c r="K77" s="824"/>
      <c r="L77" s="824"/>
      <c r="M77" s="824"/>
      <c r="N77" s="824"/>
      <c r="O77" s="824"/>
      <c r="P77" s="824"/>
      <c r="Q77" s="824"/>
      <c r="R77" s="831"/>
      <c r="S77" s="831"/>
      <c r="T77" s="831"/>
      <c r="U77" s="831"/>
      <c r="V77" s="831"/>
      <c r="W77" s="831"/>
      <c r="X77" s="831"/>
      <c r="Y77" s="831"/>
      <c r="Z77" s="831"/>
      <c r="AA77" s="831"/>
      <c r="AB77" s="153"/>
      <c r="AC77" s="153"/>
      <c r="AD77" s="153"/>
      <c r="AE77" s="153"/>
      <c r="BK77" s="117"/>
      <c r="BL77" s="117"/>
      <c r="BM77" s="117"/>
      <c r="BN77" s="117"/>
      <c r="BO77" s="117"/>
      <c r="BP77" s="117"/>
      <c r="BQ77" s="117"/>
      <c r="BR77" s="117"/>
      <c r="BS77" s="117"/>
      <c r="BT77" s="117"/>
      <c r="BU77" s="117"/>
      <c r="BV77" s="117"/>
      <c r="BW77" s="117"/>
      <c r="BX77" s="117"/>
      <c r="BY77" s="117"/>
      <c r="BZ77" s="117"/>
      <c r="CA77" s="117"/>
      <c r="CB77" s="117"/>
      <c r="CC77" s="117"/>
      <c r="CD77" s="117"/>
      <c r="CE77" s="117"/>
      <c r="CF77" s="117"/>
      <c r="CG77" s="117"/>
      <c r="CH77" s="117"/>
      <c r="CI77" s="117"/>
      <c r="CJ77" s="117"/>
      <c r="CK77" s="117"/>
      <c r="CL77" s="117"/>
      <c r="CM77" s="117"/>
      <c r="CN77" s="117"/>
      <c r="CO77" s="117"/>
      <c r="CP77" s="117"/>
      <c r="CQ77" s="117"/>
      <c r="CR77" s="117"/>
    </row>
    <row r="78" spans="1:96" ht="24" customHeight="1" x14ac:dyDescent="0.3">
      <c r="A78" s="881" t="s">
        <v>492</v>
      </c>
      <c r="B78" s="881"/>
      <c r="C78" s="881"/>
      <c r="D78" s="202"/>
      <c r="E78" s="886">
        <v>9</v>
      </c>
      <c r="F78" s="821"/>
      <c r="G78" s="113"/>
      <c r="H78" s="122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23"/>
      <c r="U78" s="113"/>
      <c r="V78" s="817" t="s">
        <v>42</v>
      </c>
      <c r="W78" s="817"/>
      <c r="X78" s="817"/>
      <c r="Y78" s="818" t="s">
        <v>43</v>
      </c>
      <c r="Z78" s="818"/>
      <c r="AA78" s="818"/>
      <c r="AB78" s="847" t="s">
        <v>44</v>
      </c>
      <c r="AC78" s="847"/>
      <c r="AD78" s="847"/>
      <c r="AE78" s="847"/>
      <c r="BK78" s="117"/>
      <c r="BL78" s="117"/>
      <c r="BM78" s="117"/>
      <c r="BN78" s="117"/>
      <c r="BO78" s="117"/>
      <c r="BP78" s="117"/>
      <c r="BQ78" s="117"/>
      <c r="BR78" s="117"/>
      <c r="BS78" s="117"/>
      <c r="BT78" s="117"/>
      <c r="BU78" s="117"/>
      <c r="BV78" s="117"/>
      <c r="BW78" s="117"/>
      <c r="BX78" s="117"/>
      <c r="BY78" s="117"/>
      <c r="BZ78" s="117"/>
      <c r="CA78" s="117"/>
      <c r="CB78" s="117"/>
      <c r="CC78" s="117"/>
      <c r="CD78" s="117"/>
      <c r="CE78" s="117"/>
      <c r="CF78" s="117"/>
      <c r="CG78" s="117"/>
      <c r="CH78" s="117"/>
      <c r="CI78" s="117"/>
      <c r="CJ78" s="117"/>
      <c r="CK78" s="117"/>
      <c r="CL78" s="117"/>
      <c r="CM78" s="117"/>
      <c r="CN78" s="117"/>
      <c r="CO78" s="117"/>
      <c r="CP78" s="117"/>
      <c r="CQ78" s="117"/>
      <c r="CR78" s="117"/>
    </row>
    <row r="79" spans="1:96" ht="24" customHeight="1" x14ac:dyDescent="0.3">
      <c r="A79" s="881"/>
      <c r="B79" s="881"/>
      <c r="C79" s="881"/>
      <c r="D79" s="202"/>
      <c r="E79" s="829" t="s">
        <v>154</v>
      </c>
      <c r="F79" s="829"/>
      <c r="G79" s="829"/>
      <c r="H79" s="829"/>
      <c r="I79" s="829"/>
      <c r="J79" s="829"/>
      <c r="K79" s="829"/>
      <c r="L79" s="829"/>
      <c r="M79" s="829"/>
      <c r="N79" s="829"/>
      <c r="O79" s="829"/>
      <c r="P79" s="829"/>
      <c r="Q79" s="829"/>
      <c r="R79" s="829"/>
      <c r="S79" s="829"/>
      <c r="T79" s="829"/>
      <c r="U79" s="829"/>
      <c r="V79" s="829">
        <f>'Расчетный лист'!W93</f>
        <v>0.08</v>
      </c>
      <c r="W79" s="829"/>
      <c r="X79" s="829"/>
      <c r="Y79" s="815" t="s">
        <v>170</v>
      </c>
      <c r="Z79" s="815"/>
      <c r="AA79" s="815"/>
      <c r="AB79" s="819"/>
      <c r="AC79" s="845" t="s">
        <v>481</v>
      </c>
      <c r="AD79" s="845"/>
      <c r="AE79" s="819"/>
      <c r="BK79" s="117"/>
      <c r="BL79" s="117"/>
      <c r="BM79" s="117"/>
      <c r="BN79" s="117"/>
      <c r="BO79" s="117"/>
      <c r="BP79" s="117"/>
      <c r="BQ79" s="117"/>
      <c r="BR79" s="117"/>
      <c r="BS79" s="117"/>
      <c r="BT79" s="117"/>
      <c r="BU79" s="117"/>
      <c r="BV79" s="117"/>
      <c r="BW79" s="117"/>
      <c r="BX79" s="117"/>
      <c r="BY79" s="117"/>
      <c r="BZ79" s="117"/>
      <c r="CA79" s="117"/>
      <c r="CB79" s="117"/>
      <c r="CC79" s="117"/>
      <c r="CD79" s="117"/>
      <c r="CE79" s="117"/>
      <c r="CF79" s="117"/>
      <c r="CG79" s="117"/>
      <c r="CH79" s="117"/>
      <c r="CI79" s="117"/>
      <c r="CJ79" s="117"/>
      <c r="CK79" s="117"/>
      <c r="CL79" s="117"/>
      <c r="CM79" s="117"/>
      <c r="CN79" s="117"/>
      <c r="CO79" s="117"/>
      <c r="CP79" s="117"/>
      <c r="CQ79" s="117"/>
      <c r="CR79" s="117"/>
    </row>
    <row r="80" spans="1:96" ht="24" customHeight="1" x14ac:dyDescent="0.3">
      <c r="A80" s="881"/>
      <c r="B80" s="881"/>
      <c r="C80" s="881"/>
      <c r="D80" s="202"/>
      <c r="E80" s="829"/>
      <c r="F80" s="829"/>
      <c r="G80" s="829"/>
      <c r="H80" s="829"/>
      <c r="I80" s="829"/>
      <c r="J80" s="829"/>
      <c r="K80" s="829"/>
      <c r="L80" s="829"/>
      <c r="M80" s="829"/>
      <c r="N80" s="829"/>
      <c r="O80" s="829"/>
      <c r="P80" s="829"/>
      <c r="Q80" s="829"/>
      <c r="R80" s="829"/>
      <c r="S80" s="829"/>
      <c r="T80" s="829"/>
      <c r="U80" s="829"/>
      <c r="V80" s="829"/>
      <c r="W80" s="829"/>
      <c r="X80" s="829"/>
      <c r="Y80" s="815"/>
      <c r="Z80" s="815"/>
      <c r="AA80" s="815"/>
      <c r="AB80" s="819"/>
      <c r="AC80" s="845"/>
      <c r="AD80" s="845"/>
      <c r="AE80" s="819"/>
      <c r="AI80" s="117"/>
      <c r="AJ80" s="117"/>
      <c r="AK80" s="117"/>
      <c r="AL80" s="117"/>
      <c r="AM80" s="117"/>
      <c r="AN80" s="117"/>
      <c r="AO80" s="117"/>
      <c r="AP80" s="117"/>
      <c r="AQ80" s="117"/>
      <c r="AR80" s="117"/>
      <c r="AS80" s="117"/>
      <c r="AT80" s="117"/>
      <c r="AU80" s="117"/>
      <c r="AV80" s="117"/>
      <c r="AW80" s="117"/>
      <c r="AX80" s="117"/>
      <c r="BK80" s="117"/>
      <c r="BL80" s="117"/>
      <c r="BM80" s="117"/>
      <c r="BN80" s="117"/>
      <c r="BO80" s="117"/>
      <c r="BP80" s="117"/>
      <c r="BQ80" s="117"/>
      <c r="BR80" s="117"/>
      <c r="BS80" s="117"/>
      <c r="BT80" s="117"/>
      <c r="BU80" s="117"/>
      <c r="BV80" s="117"/>
      <c r="BW80" s="117"/>
      <c r="BX80" s="117"/>
      <c r="BY80" s="117"/>
      <c r="BZ80" s="117"/>
      <c r="CA80" s="117"/>
      <c r="CB80" s="117"/>
      <c r="CC80" s="117"/>
      <c r="CD80" s="117"/>
      <c r="CE80" s="117"/>
      <c r="CF80" s="117"/>
      <c r="CG80" s="117"/>
      <c r="CH80" s="117"/>
      <c r="CI80" s="117"/>
      <c r="CJ80" s="117"/>
      <c r="CK80" s="117"/>
      <c r="CL80" s="117"/>
      <c r="CM80" s="117"/>
      <c r="CN80" s="117"/>
      <c r="CO80" s="117"/>
      <c r="CP80" s="117"/>
      <c r="CQ80" s="117"/>
      <c r="CR80" s="117"/>
    </row>
    <row r="81" spans="1:96" ht="24" customHeight="1" x14ac:dyDescent="0.3">
      <c r="A81" s="202"/>
      <c r="B81" s="886">
        <v>9.1</v>
      </c>
      <c r="C81" s="821"/>
      <c r="D81" s="113"/>
      <c r="E81" s="122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23"/>
      <c r="Q81" s="113"/>
      <c r="R81" s="817" t="s">
        <v>42</v>
      </c>
      <c r="S81" s="817"/>
      <c r="T81" s="817"/>
      <c r="U81" s="818" t="s">
        <v>43</v>
      </c>
      <c r="V81" s="818"/>
      <c r="W81" s="818"/>
      <c r="X81" s="847" t="s">
        <v>44</v>
      </c>
      <c r="Y81" s="847"/>
      <c r="Z81" s="847"/>
      <c r="AA81" s="847"/>
      <c r="AB81" s="847" t="s">
        <v>46</v>
      </c>
      <c r="AC81" s="847"/>
      <c r="AD81" s="847"/>
      <c r="AE81" s="847"/>
      <c r="AI81" s="117"/>
      <c r="AJ81" s="117"/>
      <c r="AK81" s="117"/>
      <c r="AL81" s="117"/>
      <c r="AM81" s="117"/>
      <c r="AN81" s="117"/>
      <c r="AO81" s="117"/>
      <c r="AP81" s="117"/>
      <c r="AQ81" s="117"/>
      <c r="AR81" s="117"/>
      <c r="AS81" s="117"/>
      <c r="AT81" s="117"/>
      <c r="AU81" s="117"/>
      <c r="AV81" s="117"/>
      <c r="AW81" s="117"/>
      <c r="AX81" s="117"/>
      <c r="BK81" s="117"/>
      <c r="BL81" s="117"/>
      <c r="BM81" s="117"/>
      <c r="BN81" s="117"/>
      <c r="BO81" s="117"/>
      <c r="BP81" s="117"/>
      <c r="BQ81" s="117"/>
      <c r="BR81" s="117"/>
      <c r="BS81" s="117"/>
      <c r="BT81" s="117"/>
      <c r="BU81" s="117"/>
      <c r="BV81" s="117"/>
      <c r="BW81" s="117"/>
      <c r="BX81" s="117"/>
      <c r="BY81" s="117"/>
      <c r="BZ81" s="117"/>
      <c r="CA81" s="117"/>
      <c r="CB81" s="117"/>
      <c r="CC81" s="117"/>
      <c r="CD81" s="117"/>
      <c r="CE81" s="117"/>
      <c r="CF81" s="117"/>
      <c r="CG81" s="117"/>
      <c r="CH81" s="117"/>
      <c r="CI81" s="117"/>
      <c r="CJ81" s="117"/>
      <c r="CK81" s="117"/>
      <c r="CL81" s="117"/>
      <c r="CM81" s="117"/>
      <c r="CN81" s="117"/>
      <c r="CO81" s="117"/>
      <c r="CP81" s="117"/>
      <c r="CQ81" s="117"/>
      <c r="CR81" s="117"/>
    </row>
    <row r="82" spans="1:96" ht="24" customHeight="1" x14ac:dyDescent="0.3">
      <c r="A82" s="202"/>
      <c r="B82" s="824"/>
      <c r="C82" s="824"/>
      <c r="D82" s="824"/>
      <c r="E82" s="824"/>
      <c r="F82" s="824"/>
      <c r="G82" s="824"/>
      <c r="H82" s="824"/>
      <c r="I82" s="824"/>
      <c r="J82" s="824"/>
      <c r="K82" s="824"/>
      <c r="L82" s="824"/>
      <c r="M82" s="824"/>
      <c r="N82" s="824"/>
      <c r="O82" s="824"/>
      <c r="P82" s="824"/>
      <c r="Q82" s="824"/>
      <c r="R82" s="829">
        <f>'Расчетный лист'!T97</f>
        <v>6.6619915848527347E-3</v>
      </c>
      <c r="S82" s="829"/>
      <c r="T82" s="829"/>
      <c r="U82" s="815" t="s">
        <v>170</v>
      </c>
      <c r="V82" s="815"/>
      <c r="W82" s="815"/>
      <c r="X82" s="819"/>
      <c r="Y82" s="845" t="s">
        <v>208</v>
      </c>
      <c r="Z82" s="845"/>
      <c r="AA82" s="819"/>
      <c r="AB82" s="153"/>
      <c r="AC82" s="153"/>
      <c r="AD82" s="153"/>
      <c r="AE82" s="153"/>
      <c r="AI82" s="117"/>
      <c r="AJ82" s="117"/>
      <c r="AK82" s="117"/>
      <c r="AL82" s="117"/>
      <c r="AM82" s="117"/>
      <c r="AN82" s="117"/>
      <c r="AO82" s="117"/>
      <c r="AP82" s="117"/>
      <c r="AQ82" s="117"/>
      <c r="AR82" s="117"/>
      <c r="AS82" s="117"/>
      <c r="AT82" s="117"/>
      <c r="AU82" s="117"/>
      <c r="AV82" s="117"/>
      <c r="AW82" s="117"/>
      <c r="AX82" s="117"/>
      <c r="BK82" s="117"/>
      <c r="BL82" s="117"/>
      <c r="BM82" s="117"/>
      <c r="BN82" s="117"/>
      <c r="BO82" s="117"/>
      <c r="BP82" s="117"/>
      <c r="BQ82" s="117"/>
      <c r="BR82" s="117"/>
      <c r="BS82" s="117"/>
      <c r="BT82" s="117"/>
      <c r="BU82" s="117"/>
      <c r="BV82" s="117"/>
      <c r="BW82" s="117"/>
      <c r="BX82" s="117"/>
      <c r="BY82" s="117"/>
      <c r="BZ82" s="117"/>
      <c r="CA82" s="117"/>
      <c r="CB82" s="117"/>
      <c r="CC82" s="117"/>
      <c r="CD82" s="117"/>
      <c r="CE82" s="117"/>
      <c r="CF82" s="117"/>
      <c r="CG82" s="117"/>
      <c r="CH82" s="117"/>
      <c r="CI82" s="117"/>
      <c r="CJ82" s="117"/>
      <c r="CK82" s="117"/>
      <c r="CL82" s="117"/>
      <c r="CM82" s="117"/>
      <c r="CN82" s="117"/>
      <c r="CO82" s="117"/>
      <c r="CP82" s="117"/>
      <c r="CQ82" s="117"/>
      <c r="CR82" s="117"/>
    </row>
    <row r="83" spans="1:96" ht="24" customHeight="1" x14ac:dyDescent="0.3">
      <c r="A83" s="202"/>
      <c r="B83" s="824"/>
      <c r="C83" s="824"/>
      <c r="D83" s="824"/>
      <c r="E83" s="824"/>
      <c r="F83" s="824"/>
      <c r="G83" s="824"/>
      <c r="H83" s="824"/>
      <c r="I83" s="824"/>
      <c r="J83" s="824"/>
      <c r="K83" s="824"/>
      <c r="L83" s="824"/>
      <c r="M83" s="824"/>
      <c r="N83" s="824"/>
      <c r="O83" s="824"/>
      <c r="P83" s="824"/>
      <c r="Q83" s="824"/>
      <c r="R83" s="829"/>
      <c r="S83" s="829"/>
      <c r="T83" s="829"/>
      <c r="U83" s="815"/>
      <c r="V83" s="815"/>
      <c r="W83" s="815"/>
      <c r="X83" s="819"/>
      <c r="Y83" s="845"/>
      <c r="Z83" s="845"/>
      <c r="AA83" s="819"/>
      <c r="AB83" s="153"/>
      <c r="AC83" s="153"/>
      <c r="AD83" s="153"/>
      <c r="AE83" s="153"/>
      <c r="AI83" s="117"/>
      <c r="AJ83" s="117"/>
      <c r="AK83" s="117"/>
      <c r="AL83" s="117"/>
      <c r="AM83" s="117"/>
      <c r="AN83" s="117"/>
      <c r="AO83" s="117"/>
      <c r="AP83" s="117"/>
      <c r="AQ83" s="117"/>
      <c r="AR83" s="117"/>
      <c r="AS83" s="117"/>
      <c r="AT83" s="117"/>
      <c r="AU83" s="117"/>
      <c r="AV83" s="117"/>
      <c r="AW83" s="117"/>
      <c r="AX83" s="117"/>
      <c r="BK83" s="117"/>
      <c r="BL83" s="117"/>
      <c r="BM83" s="117"/>
      <c r="BN83" s="117"/>
      <c r="BO83" s="117"/>
      <c r="BP83" s="117"/>
      <c r="BQ83" s="117"/>
      <c r="BR83" s="117"/>
      <c r="BS83" s="117"/>
      <c r="BT83" s="117"/>
      <c r="BU83" s="117"/>
      <c r="BV83" s="117"/>
      <c r="BW83" s="117"/>
      <c r="BX83" s="117"/>
      <c r="BY83" s="117"/>
      <c r="BZ83" s="117"/>
      <c r="CA83" s="117"/>
      <c r="CB83" s="117"/>
      <c r="CC83" s="117"/>
      <c r="CD83" s="117"/>
      <c r="CE83" s="117"/>
      <c r="CF83" s="117"/>
      <c r="CG83" s="117"/>
      <c r="CH83" s="117"/>
      <c r="CI83" s="117"/>
      <c r="CJ83" s="117"/>
      <c r="CK83" s="117"/>
      <c r="CL83" s="117"/>
      <c r="CM83" s="117"/>
      <c r="CN83" s="117"/>
      <c r="CO83" s="117"/>
      <c r="CP83" s="117"/>
      <c r="CQ83" s="117"/>
      <c r="CR83" s="117"/>
    </row>
    <row r="84" spans="1:96" ht="24" customHeight="1" x14ac:dyDescent="0.3">
      <c r="A84" s="202"/>
      <c r="B84" s="824"/>
      <c r="C84" s="824"/>
      <c r="D84" s="824"/>
      <c r="E84" s="824"/>
      <c r="F84" s="824"/>
      <c r="G84" s="824"/>
      <c r="H84" s="824"/>
      <c r="I84" s="824"/>
      <c r="J84" s="824"/>
      <c r="K84" s="824"/>
      <c r="L84" s="824"/>
      <c r="M84" s="824"/>
      <c r="N84" s="824"/>
      <c r="O84" s="824"/>
      <c r="P84" s="824"/>
      <c r="Q84" s="824"/>
      <c r="R84" s="831"/>
      <c r="S84" s="831"/>
      <c r="T84" s="831"/>
      <c r="U84" s="831"/>
      <c r="V84" s="831"/>
      <c r="W84" s="831"/>
      <c r="X84" s="831"/>
      <c r="Y84" s="831"/>
      <c r="Z84" s="831"/>
      <c r="AA84" s="831"/>
      <c r="AB84" s="153"/>
      <c r="AC84" s="153"/>
      <c r="AD84" s="153"/>
      <c r="AE84" s="153"/>
      <c r="AI84" s="117"/>
      <c r="AJ84" s="117"/>
      <c r="AK84" s="117"/>
      <c r="AL84" s="117"/>
      <c r="AM84" s="117"/>
      <c r="AN84" s="117"/>
      <c r="AO84" s="117"/>
      <c r="AP84" s="117"/>
      <c r="AQ84" s="117"/>
      <c r="AR84" s="117"/>
      <c r="AS84" s="117"/>
      <c r="AT84" s="117"/>
      <c r="AU84" s="117"/>
      <c r="AV84" s="117"/>
      <c r="AW84" s="117"/>
      <c r="AX84" s="117"/>
      <c r="BK84" s="117"/>
      <c r="BL84" s="117"/>
      <c r="BM84" s="117"/>
      <c r="BN84" s="117"/>
      <c r="BO84" s="117"/>
      <c r="BP84" s="117"/>
      <c r="BQ84" s="117"/>
      <c r="BR84" s="117"/>
      <c r="BS84" s="117"/>
      <c r="BT84" s="117"/>
      <c r="BU84" s="117"/>
      <c r="BV84" s="117"/>
      <c r="BW84" s="117"/>
      <c r="BX84" s="117"/>
      <c r="BY84" s="117"/>
      <c r="BZ84" s="117"/>
      <c r="CA84" s="117"/>
      <c r="CB84" s="117"/>
      <c r="CC84" s="117"/>
      <c r="CD84" s="117"/>
      <c r="CE84" s="117"/>
      <c r="CF84" s="117"/>
      <c r="CG84" s="117"/>
      <c r="CH84" s="117"/>
      <c r="CI84" s="117"/>
      <c r="CJ84" s="117"/>
      <c r="CK84" s="117"/>
      <c r="CL84" s="117"/>
      <c r="CM84" s="117"/>
      <c r="CN84" s="117"/>
      <c r="CO84" s="117"/>
      <c r="CP84" s="117"/>
      <c r="CQ84" s="117"/>
      <c r="CR84" s="117"/>
    </row>
    <row r="85" spans="1:96" ht="24" customHeight="1" x14ac:dyDescent="0.3">
      <c r="A85" s="202"/>
      <c r="B85" s="886">
        <v>10</v>
      </c>
      <c r="C85" s="821"/>
      <c r="D85" s="113"/>
      <c r="E85" s="122"/>
      <c r="F85" s="15"/>
      <c r="G85" s="15"/>
      <c r="H85" s="15"/>
      <c r="I85" s="15"/>
      <c r="J85" s="15"/>
      <c r="K85" s="15"/>
      <c r="L85" s="15"/>
      <c r="M85" s="15"/>
      <c r="N85" s="15"/>
      <c r="O85" s="123"/>
      <c r="P85" s="113"/>
      <c r="Q85" s="817" t="s">
        <v>42</v>
      </c>
      <c r="R85" s="817"/>
      <c r="S85" s="817"/>
      <c r="T85" s="818" t="s">
        <v>43</v>
      </c>
      <c r="U85" s="818"/>
      <c r="V85" s="818"/>
      <c r="W85" s="847" t="s">
        <v>44</v>
      </c>
      <c r="X85" s="847"/>
      <c r="Y85" s="847"/>
      <c r="Z85" s="847"/>
      <c r="AA85" s="847" t="s">
        <v>46</v>
      </c>
      <c r="AB85" s="847"/>
      <c r="AC85" s="847"/>
      <c r="AD85" s="847"/>
      <c r="AE85" s="847"/>
      <c r="AI85" s="117"/>
      <c r="AJ85" s="117"/>
      <c r="AK85" s="117"/>
      <c r="AL85" s="117"/>
      <c r="AM85" s="117"/>
      <c r="AN85" s="117"/>
      <c r="AO85" s="117"/>
      <c r="AP85" s="117"/>
      <c r="AQ85" s="117"/>
      <c r="AR85" s="117"/>
      <c r="AS85" s="117"/>
      <c r="AT85" s="117"/>
      <c r="AU85" s="117"/>
      <c r="AV85" s="117"/>
      <c r="AW85" s="117"/>
      <c r="AX85" s="117"/>
      <c r="BK85" s="117"/>
      <c r="BL85" s="117"/>
      <c r="BM85" s="117"/>
      <c r="BN85" s="117"/>
      <c r="BO85" s="117"/>
      <c r="BP85" s="117"/>
      <c r="BQ85" s="117"/>
      <c r="BR85" s="117"/>
      <c r="BS85" s="117"/>
      <c r="BT85" s="117"/>
      <c r="BU85" s="117"/>
      <c r="BV85" s="117"/>
      <c r="BW85" s="117"/>
      <c r="BX85" s="117"/>
      <c r="BY85" s="117"/>
      <c r="BZ85" s="117"/>
      <c r="CA85" s="117"/>
      <c r="CB85" s="117"/>
      <c r="CC85" s="117"/>
      <c r="CD85" s="117"/>
      <c r="CE85" s="117"/>
      <c r="CF85" s="117"/>
      <c r="CG85" s="117"/>
      <c r="CH85" s="117"/>
      <c r="CI85" s="117"/>
      <c r="CJ85" s="117"/>
      <c r="CK85" s="117"/>
      <c r="CL85" s="117"/>
      <c r="CM85" s="117"/>
      <c r="CN85" s="117"/>
      <c r="CO85" s="117"/>
      <c r="CP85" s="117"/>
      <c r="CQ85" s="117"/>
      <c r="CR85" s="117"/>
    </row>
    <row r="86" spans="1:96" ht="24" customHeight="1" x14ac:dyDescent="0.3">
      <c r="A86" s="202"/>
      <c r="B86" s="829" t="s">
        <v>174</v>
      </c>
      <c r="C86" s="829"/>
      <c r="D86" s="829"/>
      <c r="E86" s="829"/>
      <c r="F86" s="829"/>
      <c r="G86" s="829"/>
      <c r="H86" s="829"/>
      <c r="I86" s="829"/>
      <c r="J86" s="829"/>
      <c r="K86" s="829"/>
      <c r="L86" s="829"/>
      <c r="M86" s="829"/>
      <c r="N86" s="829"/>
      <c r="O86" s="829"/>
      <c r="P86" s="829"/>
      <c r="Q86" s="829">
        <f>'Расчетный лист'!T101</f>
        <v>418</v>
      </c>
      <c r="R86" s="829"/>
      <c r="S86" s="829"/>
      <c r="T86" s="815" t="s">
        <v>119</v>
      </c>
      <c r="U86" s="815"/>
      <c r="V86" s="815"/>
      <c r="W86" s="819"/>
      <c r="X86" s="845" t="s">
        <v>451</v>
      </c>
      <c r="Y86" s="845"/>
      <c r="Z86" s="819"/>
      <c r="AA86" s="153"/>
      <c r="AB86" s="153"/>
      <c r="AC86" s="153"/>
      <c r="AD86" s="153"/>
      <c r="AE86" s="153"/>
      <c r="AI86" s="117"/>
      <c r="AJ86" s="117"/>
      <c r="AK86" s="117"/>
      <c r="AL86" s="117"/>
      <c r="AM86" s="117"/>
      <c r="AN86" s="117"/>
      <c r="AO86" s="117"/>
      <c r="AP86" s="117"/>
      <c r="AQ86" s="117"/>
      <c r="AR86" s="117"/>
      <c r="AS86" s="117"/>
      <c r="AT86" s="117"/>
      <c r="AU86" s="117"/>
      <c r="AV86" s="117"/>
      <c r="AW86" s="117"/>
      <c r="AX86" s="117"/>
      <c r="AY86" s="117"/>
      <c r="AZ86" s="117"/>
      <c r="BA86" s="117"/>
      <c r="BB86" s="117"/>
      <c r="BC86" s="117"/>
      <c r="BD86" s="117"/>
      <c r="BE86" s="117"/>
      <c r="BF86" s="117"/>
      <c r="BG86" s="117"/>
      <c r="BH86" s="117"/>
      <c r="BI86" s="117"/>
      <c r="BJ86" s="117"/>
      <c r="BK86" s="117"/>
      <c r="BL86" s="117"/>
      <c r="BM86" s="117"/>
      <c r="BN86" s="117"/>
      <c r="BO86" s="117"/>
      <c r="BP86" s="117"/>
      <c r="BQ86" s="117"/>
      <c r="BR86" s="117"/>
      <c r="BS86" s="117"/>
      <c r="BT86" s="117"/>
      <c r="BU86" s="117"/>
      <c r="BV86" s="117"/>
      <c r="BW86" s="117"/>
      <c r="BX86" s="117"/>
      <c r="BY86" s="117"/>
      <c r="BZ86" s="117"/>
      <c r="CA86" s="117"/>
      <c r="CB86" s="117"/>
      <c r="CC86" s="117"/>
      <c r="CD86" s="117"/>
      <c r="CE86" s="117"/>
      <c r="CF86" s="117"/>
      <c r="CG86" s="117"/>
      <c r="CH86" s="117"/>
      <c r="CI86" s="117"/>
      <c r="CJ86" s="117"/>
      <c r="CK86" s="117"/>
      <c r="CL86" s="117"/>
      <c r="CM86" s="117"/>
      <c r="CN86" s="117"/>
      <c r="CO86" s="117"/>
      <c r="CP86" s="117"/>
      <c r="CQ86" s="117"/>
      <c r="CR86" s="117"/>
    </row>
    <row r="87" spans="1:96" ht="24" customHeight="1" x14ac:dyDescent="0.3">
      <c r="A87" s="202"/>
      <c r="B87" s="829"/>
      <c r="C87" s="829"/>
      <c r="D87" s="829"/>
      <c r="E87" s="829"/>
      <c r="F87" s="829"/>
      <c r="G87" s="829"/>
      <c r="H87" s="829"/>
      <c r="I87" s="829"/>
      <c r="J87" s="829"/>
      <c r="K87" s="829"/>
      <c r="L87" s="829"/>
      <c r="M87" s="829"/>
      <c r="N87" s="829"/>
      <c r="O87" s="829"/>
      <c r="P87" s="829"/>
      <c r="Q87" s="829"/>
      <c r="R87" s="829"/>
      <c r="S87" s="829"/>
      <c r="T87" s="815"/>
      <c r="U87" s="815"/>
      <c r="V87" s="815"/>
      <c r="W87" s="819"/>
      <c r="X87" s="845"/>
      <c r="Y87" s="845"/>
      <c r="Z87" s="819"/>
      <c r="AA87" s="153"/>
      <c r="AB87" s="153"/>
      <c r="AC87" s="153"/>
      <c r="AD87" s="153"/>
      <c r="AE87" s="153"/>
      <c r="AI87" s="117"/>
      <c r="AJ87" s="117"/>
      <c r="AK87" s="117"/>
      <c r="AL87" s="117"/>
      <c r="AM87" s="117"/>
      <c r="AN87" s="117"/>
      <c r="AO87" s="117"/>
      <c r="AP87" s="117"/>
      <c r="AQ87" s="117"/>
      <c r="AR87" s="117"/>
      <c r="AS87" s="117"/>
      <c r="AT87" s="117"/>
      <c r="AU87" s="117"/>
      <c r="AV87" s="117"/>
      <c r="AW87" s="117"/>
      <c r="AX87" s="117"/>
      <c r="AY87" s="117"/>
      <c r="AZ87" s="117"/>
      <c r="BA87" s="117"/>
      <c r="BB87" s="117"/>
      <c r="BC87" s="117"/>
      <c r="BD87" s="117"/>
      <c r="BE87" s="117"/>
      <c r="BF87" s="117"/>
      <c r="BG87" s="117"/>
      <c r="BH87" s="117"/>
      <c r="BI87" s="117"/>
      <c r="BJ87" s="117"/>
      <c r="BK87" s="117"/>
      <c r="BL87" s="117"/>
      <c r="BM87" s="117"/>
      <c r="BN87" s="117"/>
      <c r="BO87" s="117"/>
      <c r="BP87" s="117"/>
      <c r="BQ87" s="117"/>
      <c r="BR87" s="117"/>
      <c r="BS87" s="117"/>
      <c r="BT87" s="117"/>
      <c r="BU87" s="117"/>
      <c r="BV87" s="117"/>
      <c r="BW87" s="117"/>
      <c r="BX87" s="117"/>
      <c r="BY87" s="117"/>
      <c r="BZ87" s="117"/>
      <c r="CA87" s="117"/>
      <c r="CB87" s="117"/>
      <c r="CC87" s="117"/>
      <c r="CD87" s="117"/>
      <c r="CE87" s="117"/>
      <c r="CF87" s="117"/>
      <c r="CG87" s="117"/>
      <c r="CH87" s="117"/>
      <c r="CI87" s="117"/>
      <c r="CJ87" s="117"/>
      <c r="CK87" s="117"/>
      <c r="CL87" s="117"/>
      <c r="CM87" s="117"/>
      <c r="CN87" s="117"/>
      <c r="CO87" s="117"/>
      <c r="CP87" s="117"/>
      <c r="CQ87" s="117"/>
      <c r="CR87" s="117"/>
    </row>
    <row r="88" spans="1:96" ht="24" customHeight="1" x14ac:dyDescent="0.3">
      <c r="A88" s="202"/>
      <c r="B88" s="886">
        <v>11</v>
      </c>
      <c r="C88" s="821"/>
      <c r="D88" s="113"/>
      <c r="E88" s="122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23"/>
      <c r="Q88" s="113"/>
      <c r="R88" s="817" t="s">
        <v>42</v>
      </c>
      <c r="S88" s="817"/>
      <c r="T88" s="817"/>
      <c r="U88" s="818" t="s">
        <v>43</v>
      </c>
      <c r="V88" s="818"/>
      <c r="W88" s="818"/>
      <c r="X88" s="847" t="s">
        <v>44</v>
      </c>
      <c r="Y88" s="847"/>
      <c r="Z88" s="847"/>
      <c r="AA88" s="847"/>
      <c r="AB88" s="847" t="s">
        <v>46</v>
      </c>
      <c r="AC88" s="847"/>
      <c r="AD88" s="847"/>
      <c r="AE88" s="847"/>
      <c r="AF88" s="106"/>
      <c r="AG88" s="106"/>
      <c r="AH88" s="106"/>
      <c r="AI88" s="117"/>
      <c r="AJ88" s="117"/>
      <c r="AK88" s="117"/>
      <c r="AL88" s="117"/>
      <c r="AM88" s="117"/>
      <c r="AN88" s="117"/>
      <c r="AO88" s="117"/>
      <c r="AP88" s="117"/>
      <c r="AQ88" s="117"/>
      <c r="AR88" s="117"/>
      <c r="AS88" s="117"/>
      <c r="AT88" s="117"/>
      <c r="AU88" s="117"/>
      <c r="AV88" s="117"/>
      <c r="AW88" s="117"/>
      <c r="AX88" s="117"/>
      <c r="AY88" s="117"/>
      <c r="AZ88" s="117"/>
      <c r="BA88" s="117"/>
      <c r="BB88" s="117"/>
      <c r="BC88" s="117"/>
      <c r="BD88" s="117"/>
      <c r="BE88" s="117"/>
      <c r="BF88" s="117"/>
      <c r="BG88" s="117"/>
      <c r="BH88" s="117"/>
      <c r="BI88" s="117"/>
      <c r="BJ88" s="117"/>
      <c r="BK88" s="117"/>
      <c r="BL88" s="117"/>
      <c r="BM88" s="117"/>
      <c r="BN88" s="117"/>
      <c r="BO88" s="117"/>
      <c r="BP88" s="117"/>
      <c r="BQ88" s="117"/>
      <c r="BR88" s="117"/>
      <c r="BS88" s="117"/>
      <c r="BT88" s="117"/>
      <c r="BU88" s="117"/>
      <c r="BV88" s="117"/>
      <c r="BW88" s="117"/>
      <c r="BX88" s="117"/>
      <c r="BY88" s="117"/>
      <c r="BZ88" s="117"/>
      <c r="CA88" s="117"/>
      <c r="CB88" s="117"/>
      <c r="CC88" s="117"/>
      <c r="CD88" s="117"/>
      <c r="CE88" s="117"/>
      <c r="CF88" s="117"/>
      <c r="CG88" s="117"/>
      <c r="CH88" s="117"/>
      <c r="CI88" s="117"/>
      <c r="CJ88" s="117"/>
      <c r="CK88" s="117"/>
      <c r="CL88" s="117"/>
      <c r="CM88" s="117"/>
      <c r="CN88" s="117"/>
      <c r="CO88" s="117"/>
      <c r="CP88" s="117"/>
      <c r="CQ88" s="117"/>
      <c r="CR88" s="117"/>
    </row>
    <row r="89" spans="1:96" ht="24" customHeight="1" x14ac:dyDescent="0.3">
      <c r="A89" s="202"/>
      <c r="B89" s="829" t="s">
        <v>216</v>
      </c>
      <c r="C89" s="829"/>
      <c r="D89" s="829"/>
      <c r="E89" s="829"/>
      <c r="F89" s="829"/>
      <c r="G89" s="829"/>
      <c r="H89" s="829"/>
      <c r="I89" s="829"/>
      <c r="J89" s="829"/>
      <c r="K89" s="829"/>
      <c r="L89" s="829"/>
      <c r="M89" s="829"/>
      <c r="N89" s="829"/>
      <c r="O89" s="829"/>
      <c r="P89" s="829"/>
      <c r="Q89" s="829"/>
      <c r="R89" s="829">
        <f>'Расчетный лист'!T105</f>
        <v>0.53125929703769814</v>
      </c>
      <c r="S89" s="829"/>
      <c r="T89" s="829"/>
      <c r="U89" s="815" t="s">
        <v>181</v>
      </c>
      <c r="V89" s="815"/>
      <c r="W89" s="815"/>
      <c r="X89" s="819"/>
      <c r="Y89" s="845" t="s">
        <v>449</v>
      </c>
      <c r="Z89" s="845"/>
      <c r="AA89" s="819"/>
      <c r="AB89" s="153"/>
      <c r="AC89" s="153"/>
      <c r="AD89" s="153"/>
      <c r="AE89" s="153"/>
      <c r="AF89" s="106"/>
      <c r="AG89" s="106"/>
      <c r="AH89" s="106"/>
      <c r="AI89" s="117"/>
      <c r="AJ89" s="117"/>
      <c r="AK89" s="117"/>
      <c r="AL89" s="117"/>
      <c r="AM89" s="117"/>
      <c r="AN89" s="117"/>
      <c r="AO89" s="117"/>
      <c r="AP89" s="117"/>
      <c r="AQ89" s="117"/>
      <c r="AR89" s="117"/>
      <c r="AS89" s="117"/>
      <c r="AT89" s="117"/>
      <c r="AU89" s="117"/>
      <c r="AV89" s="117"/>
      <c r="AW89" s="117"/>
      <c r="AX89" s="117"/>
      <c r="AY89" s="117"/>
      <c r="AZ89" s="117"/>
      <c r="BA89" s="117"/>
      <c r="BB89" s="117"/>
      <c r="BC89" s="117"/>
      <c r="BD89" s="117"/>
      <c r="BE89" s="117"/>
      <c r="BF89" s="117"/>
      <c r="BG89" s="117"/>
      <c r="BH89" s="117"/>
      <c r="BI89" s="117"/>
      <c r="BJ89" s="117"/>
      <c r="BK89" s="117"/>
      <c r="BL89" s="117"/>
      <c r="BM89" s="117"/>
      <c r="BN89" s="117"/>
      <c r="BO89" s="117"/>
      <c r="BP89" s="117"/>
      <c r="BQ89" s="117"/>
      <c r="BR89" s="117"/>
      <c r="BS89" s="117"/>
      <c r="BT89" s="117"/>
      <c r="BU89" s="117"/>
      <c r="BV89" s="117"/>
      <c r="BW89" s="117"/>
      <c r="BX89" s="117"/>
      <c r="BY89" s="117"/>
      <c r="BZ89" s="117"/>
      <c r="CA89" s="117"/>
      <c r="CB89" s="117"/>
      <c r="CC89" s="117"/>
      <c r="CD89" s="117"/>
      <c r="CE89" s="117"/>
      <c r="CF89" s="117"/>
      <c r="CG89" s="117"/>
      <c r="CH89" s="117"/>
      <c r="CI89" s="117"/>
      <c r="CJ89" s="117"/>
      <c r="CK89" s="117"/>
      <c r="CL89" s="117"/>
      <c r="CM89" s="117"/>
      <c r="CN89" s="117"/>
      <c r="CO89" s="117"/>
      <c r="CP89" s="117"/>
      <c r="CQ89" s="117"/>
      <c r="CR89" s="117"/>
    </row>
    <row r="90" spans="1:96" ht="24" customHeight="1" x14ac:dyDescent="0.3">
      <c r="A90" s="202"/>
      <c r="B90" s="829"/>
      <c r="C90" s="829"/>
      <c r="D90" s="829"/>
      <c r="E90" s="829"/>
      <c r="F90" s="829"/>
      <c r="G90" s="829"/>
      <c r="H90" s="829"/>
      <c r="I90" s="829"/>
      <c r="J90" s="829"/>
      <c r="K90" s="829"/>
      <c r="L90" s="829"/>
      <c r="M90" s="829"/>
      <c r="N90" s="829"/>
      <c r="O90" s="829"/>
      <c r="P90" s="829"/>
      <c r="Q90" s="829"/>
      <c r="R90" s="829"/>
      <c r="S90" s="829"/>
      <c r="T90" s="829"/>
      <c r="U90" s="815"/>
      <c r="V90" s="815"/>
      <c r="W90" s="815"/>
      <c r="X90" s="819"/>
      <c r="Y90" s="845"/>
      <c r="Z90" s="845"/>
      <c r="AA90" s="819"/>
      <c r="AB90" s="153"/>
      <c r="AC90" s="153"/>
      <c r="AD90" s="153"/>
      <c r="AE90" s="153"/>
      <c r="AI90" s="117"/>
      <c r="AJ90" s="117"/>
      <c r="AK90" s="117"/>
      <c r="AL90" s="117"/>
      <c r="AM90" s="117"/>
      <c r="AN90" s="117"/>
      <c r="AO90" s="117"/>
      <c r="AP90" s="117"/>
      <c r="AQ90" s="117"/>
      <c r="AR90" s="117"/>
      <c r="AS90" s="117"/>
      <c r="AT90" s="117"/>
      <c r="AU90" s="117"/>
      <c r="AV90" s="117"/>
      <c r="AW90" s="117"/>
      <c r="AX90" s="117"/>
      <c r="AY90" s="117"/>
      <c r="AZ90" s="117"/>
      <c r="BA90" s="117"/>
      <c r="BB90" s="117"/>
      <c r="BC90" s="117"/>
      <c r="BD90" s="117"/>
      <c r="BE90" s="117"/>
      <c r="BF90" s="117"/>
      <c r="BG90" s="117"/>
      <c r="BH90" s="117"/>
      <c r="BI90" s="117"/>
      <c r="BJ90" s="117"/>
      <c r="BK90" s="117"/>
      <c r="BL90" s="117"/>
      <c r="BM90" s="117"/>
      <c r="BN90" s="117"/>
      <c r="BO90" s="117"/>
      <c r="BP90" s="117"/>
      <c r="BQ90" s="117"/>
      <c r="BR90" s="117"/>
      <c r="BS90" s="117"/>
      <c r="BT90" s="117"/>
      <c r="BU90" s="117"/>
      <c r="BV90" s="117"/>
      <c r="BW90" s="117"/>
      <c r="BX90" s="117"/>
      <c r="BY90" s="117"/>
      <c r="BZ90" s="117"/>
      <c r="CA90" s="117"/>
      <c r="CB90" s="117"/>
      <c r="CC90" s="117"/>
      <c r="CD90" s="117"/>
      <c r="CE90" s="117"/>
      <c r="CF90" s="117"/>
      <c r="CG90" s="117"/>
      <c r="CH90" s="117"/>
      <c r="CI90" s="117"/>
      <c r="CJ90" s="117"/>
      <c r="CK90" s="117"/>
      <c r="CL90" s="117"/>
      <c r="CM90" s="117"/>
      <c r="CN90" s="117"/>
      <c r="CO90" s="117"/>
      <c r="CP90" s="117"/>
      <c r="CQ90" s="117"/>
      <c r="CR90" s="117"/>
    </row>
    <row r="91" spans="1:96" ht="24" customHeight="1" x14ac:dyDescent="0.3">
      <c r="A91" s="202"/>
      <c r="B91" s="829"/>
      <c r="C91" s="829"/>
      <c r="D91" s="829"/>
      <c r="E91" s="829"/>
      <c r="F91" s="829"/>
      <c r="G91" s="829"/>
      <c r="H91" s="829"/>
      <c r="I91" s="829"/>
      <c r="J91" s="829"/>
      <c r="K91" s="829"/>
      <c r="L91" s="829"/>
      <c r="M91" s="829"/>
      <c r="N91" s="829"/>
      <c r="O91" s="829"/>
      <c r="P91" s="829"/>
      <c r="Q91" s="829"/>
      <c r="R91" s="831"/>
      <c r="S91" s="831"/>
      <c r="T91" s="831"/>
      <c r="U91" s="831"/>
      <c r="V91" s="831"/>
      <c r="W91" s="831"/>
      <c r="X91" s="831"/>
      <c r="Y91" s="831"/>
      <c r="Z91" s="831"/>
      <c r="AA91" s="831"/>
      <c r="AB91" s="153"/>
      <c r="AC91" s="153"/>
      <c r="AD91" s="153"/>
      <c r="AE91" s="153"/>
      <c r="AI91" s="117"/>
      <c r="AJ91" s="117"/>
      <c r="AK91" s="117"/>
      <c r="AL91" s="117"/>
      <c r="AM91" s="117"/>
      <c r="AN91" s="117"/>
      <c r="AO91" s="117"/>
      <c r="AP91" s="117"/>
      <c r="AQ91" s="117"/>
      <c r="AR91" s="117"/>
      <c r="AS91" s="117"/>
      <c r="AT91" s="117"/>
      <c r="AU91" s="117"/>
      <c r="AV91" s="117"/>
      <c r="AW91" s="117"/>
      <c r="AX91" s="117"/>
      <c r="AY91" s="117"/>
      <c r="AZ91" s="117"/>
      <c r="BA91" s="117"/>
      <c r="BB91" s="117"/>
      <c r="BC91" s="117"/>
      <c r="BD91" s="117"/>
      <c r="BE91" s="117"/>
      <c r="BF91" s="117"/>
      <c r="BG91" s="117"/>
      <c r="BH91" s="117"/>
      <c r="BI91" s="117"/>
      <c r="BJ91" s="117"/>
      <c r="BK91" s="117"/>
      <c r="BL91" s="117"/>
      <c r="BM91" s="117"/>
      <c r="BN91" s="117"/>
      <c r="BO91" s="117"/>
      <c r="BP91" s="117"/>
      <c r="BQ91" s="117"/>
      <c r="BR91" s="117"/>
      <c r="BS91" s="117"/>
      <c r="BT91" s="117"/>
      <c r="BU91" s="117"/>
      <c r="BV91" s="117"/>
      <c r="BW91" s="117"/>
      <c r="BX91" s="117"/>
      <c r="BY91" s="117"/>
      <c r="BZ91" s="117"/>
      <c r="CA91" s="117"/>
      <c r="CB91" s="117"/>
      <c r="CC91" s="117"/>
      <c r="CD91" s="117"/>
      <c r="CE91" s="117"/>
      <c r="CF91" s="117"/>
      <c r="CG91" s="117"/>
      <c r="CH91" s="117"/>
      <c r="CI91" s="117"/>
      <c r="CJ91" s="117"/>
      <c r="CK91" s="117"/>
      <c r="CL91" s="117"/>
      <c r="CM91" s="117"/>
      <c r="CN91" s="117"/>
      <c r="CO91" s="117"/>
      <c r="CP91" s="117"/>
      <c r="CQ91" s="117"/>
      <c r="CR91" s="117"/>
    </row>
    <row r="92" spans="1:96" ht="24" customHeight="1" x14ac:dyDescent="0.3">
      <c r="A92" s="60"/>
      <c r="B92" s="886">
        <v>12</v>
      </c>
      <c r="C92" s="821"/>
      <c r="D92" s="113"/>
      <c r="E92" s="122"/>
      <c r="F92" s="15"/>
      <c r="G92" s="15"/>
      <c r="H92" s="15"/>
      <c r="I92" s="15"/>
      <c r="J92" s="15"/>
      <c r="K92" s="15"/>
      <c r="L92" s="15"/>
      <c r="M92" s="15"/>
      <c r="N92" s="123"/>
      <c r="O92" s="113"/>
      <c r="P92" s="817" t="s">
        <v>42</v>
      </c>
      <c r="Q92" s="817"/>
      <c r="R92" s="817"/>
      <c r="S92" s="818" t="s">
        <v>43</v>
      </c>
      <c r="T92" s="818"/>
      <c r="U92" s="818"/>
      <c r="V92" s="847" t="s">
        <v>44</v>
      </c>
      <c r="W92" s="847"/>
      <c r="X92" s="847"/>
      <c r="Y92" s="847"/>
      <c r="Z92" s="847"/>
      <c r="AA92" s="847" t="s">
        <v>46</v>
      </c>
      <c r="AB92" s="847"/>
      <c r="AC92" s="847"/>
      <c r="AD92" s="847"/>
      <c r="AE92" s="84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  <c r="BF92" s="117"/>
      <c r="BG92" s="117"/>
      <c r="BH92" s="117"/>
      <c r="BI92" s="117"/>
      <c r="BJ92" s="117"/>
      <c r="BK92" s="117"/>
      <c r="BL92" s="117"/>
      <c r="BM92" s="117"/>
      <c r="BN92" s="117"/>
      <c r="BO92" s="117"/>
      <c r="BP92" s="117"/>
      <c r="BQ92" s="117"/>
      <c r="BR92" s="117"/>
      <c r="BS92" s="117"/>
      <c r="BT92" s="117"/>
      <c r="BU92" s="117"/>
      <c r="BV92" s="117"/>
      <c r="BW92" s="117"/>
      <c r="BX92" s="117"/>
      <c r="BY92" s="117"/>
      <c r="BZ92" s="117"/>
      <c r="CA92" s="117"/>
      <c r="CB92" s="117"/>
      <c r="CC92" s="117"/>
      <c r="CD92" s="117"/>
      <c r="CE92" s="117"/>
      <c r="CF92" s="117"/>
      <c r="CG92" s="117"/>
      <c r="CH92" s="117"/>
      <c r="CI92" s="117"/>
      <c r="CJ92" s="117"/>
      <c r="CK92" s="117"/>
      <c r="CL92" s="117"/>
      <c r="CM92" s="117"/>
      <c r="CN92" s="117"/>
      <c r="CO92" s="117"/>
      <c r="CP92" s="117"/>
      <c r="CQ92" s="117"/>
      <c r="CR92" s="117"/>
    </row>
    <row r="93" spans="1:96" ht="24" customHeight="1" x14ac:dyDescent="0.3">
      <c r="A93" s="60"/>
      <c r="B93" s="829" t="s">
        <v>189</v>
      </c>
      <c r="C93" s="829"/>
      <c r="D93" s="829"/>
      <c r="E93" s="829"/>
      <c r="F93" s="829"/>
      <c r="G93" s="829"/>
      <c r="H93" s="829"/>
      <c r="I93" s="829"/>
      <c r="J93" s="829"/>
      <c r="K93" s="829"/>
      <c r="L93" s="829"/>
      <c r="M93" s="829"/>
      <c r="N93" s="829"/>
      <c r="O93" s="829"/>
      <c r="P93" s="829">
        <f>'Расчетный лист'!T109</f>
        <v>145.16129032258064</v>
      </c>
      <c r="Q93" s="829"/>
      <c r="R93" s="829"/>
      <c r="S93" s="815" t="s">
        <v>100</v>
      </c>
      <c r="T93" s="815"/>
      <c r="U93" s="815"/>
      <c r="V93" s="819"/>
      <c r="W93" s="845" t="s">
        <v>435</v>
      </c>
      <c r="X93" s="845"/>
      <c r="Y93" s="845"/>
      <c r="Z93" s="819"/>
      <c r="AA93" s="153"/>
      <c r="AB93" s="153"/>
      <c r="AC93" s="153"/>
      <c r="AD93" s="153"/>
      <c r="AE93" s="153"/>
      <c r="AF93" s="106"/>
      <c r="AG93" s="106"/>
      <c r="AH93" s="106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  <c r="BF93" s="117"/>
      <c r="BG93" s="117"/>
      <c r="BH93" s="117"/>
      <c r="BI93" s="117"/>
      <c r="BJ93" s="117"/>
      <c r="BK93" s="117"/>
      <c r="BL93" s="117"/>
      <c r="BM93" s="117"/>
      <c r="BN93" s="117"/>
      <c r="BO93" s="117"/>
      <c r="BP93" s="117"/>
      <c r="BQ93" s="117"/>
      <c r="BR93" s="117"/>
      <c r="BS93" s="117"/>
      <c r="BT93" s="117"/>
      <c r="BU93" s="117"/>
      <c r="BV93" s="117"/>
      <c r="BW93" s="117"/>
      <c r="BX93" s="117"/>
      <c r="BY93" s="117"/>
      <c r="BZ93" s="117"/>
      <c r="CA93" s="117"/>
      <c r="CB93" s="117"/>
      <c r="CC93" s="117"/>
      <c r="CD93" s="117"/>
      <c r="CE93" s="117"/>
      <c r="CF93" s="117"/>
      <c r="CG93" s="117"/>
      <c r="CH93" s="117"/>
      <c r="CI93" s="117"/>
      <c r="CJ93" s="117"/>
      <c r="CK93" s="117"/>
      <c r="CL93" s="117"/>
      <c r="CM93" s="117"/>
      <c r="CN93" s="117"/>
      <c r="CO93" s="117"/>
      <c r="CP93" s="117"/>
      <c r="CQ93" s="117"/>
      <c r="CR93" s="117"/>
    </row>
    <row r="94" spans="1:96" ht="24" customHeight="1" x14ac:dyDescent="0.3">
      <c r="A94" s="60"/>
      <c r="B94" s="829"/>
      <c r="C94" s="829"/>
      <c r="D94" s="829"/>
      <c r="E94" s="829"/>
      <c r="F94" s="829"/>
      <c r="G94" s="829"/>
      <c r="H94" s="829"/>
      <c r="I94" s="829"/>
      <c r="J94" s="829"/>
      <c r="K94" s="829"/>
      <c r="L94" s="829"/>
      <c r="M94" s="829"/>
      <c r="N94" s="829"/>
      <c r="O94" s="829"/>
      <c r="P94" s="829"/>
      <c r="Q94" s="829"/>
      <c r="R94" s="829"/>
      <c r="S94" s="815"/>
      <c r="T94" s="815"/>
      <c r="U94" s="815"/>
      <c r="V94" s="819"/>
      <c r="W94" s="845"/>
      <c r="X94" s="845"/>
      <c r="Y94" s="845"/>
      <c r="Z94" s="819"/>
      <c r="AA94" s="153"/>
      <c r="AB94" s="153"/>
      <c r="AC94" s="153"/>
      <c r="AD94" s="153"/>
      <c r="AE94" s="153"/>
      <c r="AF94" s="106"/>
      <c r="AG94" s="106"/>
      <c r="AH94" s="106"/>
      <c r="AI94" s="106"/>
      <c r="AJ94" s="106"/>
      <c r="AS94" s="106"/>
      <c r="AT94" s="106"/>
      <c r="AU94" s="106"/>
      <c r="AV94" s="106"/>
      <c r="AW94" s="106"/>
      <c r="AX94" s="106"/>
      <c r="AY94" s="106"/>
      <c r="AZ94" s="106"/>
      <c r="BA94" s="106"/>
      <c r="BB94" s="106"/>
      <c r="BC94" s="106"/>
      <c r="BD94" s="106"/>
      <c r="BE94" s="106"/>
      <c r="BF94" s="106"/>
      <c r="BG94" s="106"/>
      <c r="BH94" s="106"/>
      <c r="BI94" s="106"/>
      <c r="BJ94" s="106"/>
      <c r="BK94" s="117"/>
      <c r="BL94" s="117"/>
      <c r="BM94" s="117"/>
      <c r="BN94" s="117"/>
      <c r="BO94" s="117"/>
      <c r="BP94" s="117"/>
      <c r="BQ94" s="117"/>
      <c r="BR94" s="117"/>
      <c r="BS94" s="117"/>
      <c r="BT94" s="117"/>
      <c r="BU94" s="117"/>
      <c r="BV94" s="117"/>
      <c r="BW94" s="117"/>
      <c r="BX94" s="117"/>
      <c r="BY94" s="117"/>
      <c r="BZ94" s="117"/>
      <c r="CA94" s="117"/>
      <c r="CB94" s="117"/>
      <c r="CC94" s="117"/>
      <c r="CD94" s="117"/>
      <c r="CE94" s="117"/>
      <c r="CF94" s="117"/>
      <c r="CG94" s="117"/>
      <c r="CH94" s="117"/>
      <c r="CI94" s="117"/>
      <c r="CJ94" s="117"/>
      <c r="CK94" s="117"/>
      <c r="CL94" s="117"/>
      <c r="CM94" s="117"/>
      <c r="CN94" s="117"/>
      <c r="CO94" s="117"/>
      <c r="CP94" s="117"/>
      <c r="CQ94" s="117"/>
      <c r="CR94" s="117"/>
    </row>
    <row r="95" spans="1:96" ht="24" customHeight="1" x14ac:dyDescent="0.3">
      <c r="A95" s="60"/>
      <c r="B95" s="829"/>
      <c r="C95" s="829"/>
      <c r="D95" s="829"/>
      <c r="E95" s="829"/>
      <c r="F95" s="829"/>
      <c r="G95" s="829"/>
      <c r="H95" s="829"/>
      <c r="I95" s="829"/>
      <c r="J95" s="829"/>
      <c r="K95" s="829"/>
      <c r="L95" s="829"/>
      <c r="M95" s="829"/>
      <c r="N95" s="829"/>
      <c r="O95" s="829"/>
      <c r="P95" s="831"/>
      <c r="Q95" s="831"/>
      <c r="R95" s="831"/>
      <c r="S95" s="831"/>
      <c r="T95" s="831"/>
      <c r="U95" s="831"/>
      <c r="V95" s="831"/>
      <c r="W95" s="831"/>
      <c r="X95" s="831"/>
      <c r="Y95" s="831"/>
      <c r="Z95" s="831"/>
      <c r="AA95" s="153"/>
      <c r="AB95" s="153"/>
      <c r="AC95" s="153"/>
      <c r="AD95" s="153"/>
      <c r="AE95" s="153"/>
      <c r="AF95" s="106"/>
      <c r="AG95" s="106"/>
      <c r="AH95" s="106"/>
      <c r="AI95" s="106"/>
      <c r="AJ95" s="106"/>
      <c r="AK95" s="106"/>
      <c r="AL95" s="106"/>
      <c r="AM95" s="106"/>
      <c r="AN95" s="106"/>
      <c r="AO95" s="106"/>
      <c r="AP95" s="106"/>
      <c r="AQ95" s="106"/>
      <c r="AR95" s="106"/>
      <c r="AS95" s="106"/>
      <c r="AT95" s="106"/>
      <c r="AU95" s="106"/>
      <c r="AV95" s="106"/>
      <c r="AW95" s="106"/>
      <c r="AX95" s="106"/>
      <c r="AY95" s="106"/>
      <c r="AZ95" s="106"/>
      <c r="BA95" s="106"/>
      <c r="BB95" s="106"/>
      <c r="BC95" s="106"/>
      <c r="BD95" s="106"/>
      <c r="BE95" s="106"/>
      <c r="BF95" s="106"/>
      <c r="BG95" s="106"/>
      <c r="BH95" s="106"/>
      <c r="BI95" s="106"/>
      <c r="BJ95" s="106"/>
      <c r="BK95" s="117"/>
      <c r="BL95" s="117"/>
      <c r="BM95" s="117"/>
      <c r="BN95" s="117"/>
      <c r="BO95" s="117"/>
      <c r="BP95" s="117"/>
      <c r="BQ95" s="117"/>
      <c r="BR95" s="117"/>
      <c r="BS95" s="117"/>
      <c r="BT95" s="117"/>
      <c r="BU95" s="117"/>
      <c r="BV95" s="117"/>
      <c r="BW95" s="117"/>
      <c r="BX95" s="117"/>
      <c r="BY95" s="117"/>
      <c r="BZ95" s="117"/>
      <c r="CA95" s="117"/>
      <c r="CB95" s="117"/>
      <c r="CC95" s="117"/>
      <c r="CD95" s="117"/>
      <c r="CE95" s="117"/>
      <c r="CF95" s="117"/>
      <c r="CG95" s="117"/>
      <c r="CH95" s="117"/>
      <c r="CI95" s="117"/>
      <c r="CJ95" s="117"/>
      <c r="CK95" s="117"/>
      <c r="CL95" s="117"/>
      <c r="CM95" s="117"/>
      <c r="CN95" s="117"/>
      <c r="CO95" s="117"/>
      <c r="CP95" s="117"/>
      <c r="CQ95" s="117"/>
      <c r="CR95" s="117"/>
    </row>
    <row r="96" spans="1:96" ht="24" customHeight="1" x14ac:dyDescent="0.3">
      <c r="A96" s="121"/>
      <c r="B96" s="822" t="s">
        <v>427</v>
      </c>
      <c r="C96" s="822"/>
      <c r="D96" s="822"/>
      <c r="E96" s="822"/>
      <c r="F96" s="822"/>
      <c r="G96" s="822"/>
      <c r="H96" s="822"/>
      <c r="I96" s="822"/>
      <c r="J96" s="822"/>
      <c r="K96" s="822"/>
      <c r="L96" s="822"/>
      <c r="M96" s="822"/>
      <c r="N96" s="822"/>
      <c r="O96" s="822"/>
      <c r="P96" s="822"/>
      <c r="Q96" s="822"/>
      <c r="R96" s="822"/>
      <c r="S96" s="822"/>
      <c r="T96" s="822"/>
      <c r="U96" s="822"/>
      <c r="V96" s="822"/>
      <c r="W96" s="822"/>
      <c r="X96" s="121"/>
      <c r="Y96" s="822" t="s">
        <v>420</v>
      </c>
      <c r="Z96" s="822"/>
      <c r="AA96" s="822"/>
      <c r="AB96" s="121"/>
      <c r="AC96" s="822">
        <f>AC72+1</f>
        <v>4</v>
      </c>
      <c r="AD96" s="822"/>
      <c r="AE96" s="121"/>
      <c r="AF96" s="106"/>
      <c r="AG96" s="106"/>
      <c r="AH96" s="106"/>
      <c r="AI96" s="106"/>
      <c r="AJ96" s="106"/>
      <c r="AK96" s="106"/>
      <c r="AL96" s="106"/>
      <c r="AM96" s="106"/>
      <c r="AN96" s="106"/>
      <c r="AO96" s="106"/>
      <c r="AP96" s="106"/>
      <c r="AQ96" s="106"/>
      <c r="AR96" s="106"/>
      <c r="AS96" s="106"/>
      <c r="AT96" s="106"/>
      <c r="AU96" s="106"/>
      <c r="AV96" s="106"/>
      <c r="AW96" s="106"/>
      <c r="AX96" s="106"/>
      <c r="AY96" s="106"/>
      <c r="AZ96" s="106"/>
      <c r="BA96" s="106"/>
      <c r="BB96" s="106"/>
      <c r="BC96" s="106"/>
      <c r="BD96" s="106"/>
      <c r="BE96" s="106"/>
      <c r="BF96" s="106"/>
      <c r="BG96" s="106"/>
      <c r="BH96" s="106"/>
      <c r="BI96" s="106"/>
      <c r="BJ96" s="106"/>
      <c r="BK96" s="117"/>
      <c r="BL96" s="117"/>
      <c r="BM96" s="117"/>
      <c r="BN96" s="117"/>
      <c r="BO96" s="117"/>
      <c r="BP96" s="117"/>
      <c r="BQ96" s="117"/>
      <c r="BR96" s="117"/>
      <c r="BS96" s="117"/>
      <c r="BT96" s="117"/>
      <c r="BU96" s="117"/>
      <c r="BV96" s="117"/>
      <c r="BW96" s="117"/>
      <c r="BX96" s="117"/>
      <c r="BY96" s="117"/>
      <c r="BZ96" s="117"/>
      <c r="CA96" s="117"/>
      <c r="CB96" s="117"/>
      <c r="CC96" s="117"/>
      <c r="CD96" s="117"/>
      <c r="CE96" s="117"/>
      <c r="CF96" s="117"/>
      <c r="CG96" s="117"/>
      <c r="CH96" s="117"/>
      <c r="CI96" s="117"/>
      <c r="CJ96" s="117"/>
      <c r="CK96" s="117"/>
      <c r="CL96" s="117"/>
      <c r="CM96" s="117"/>
      <c r="CN96" s="117"/>
      <c r="CO96" s="117"/>
      <c r="CP96" s="117"/>
      <c r="CQ96" s="117"/>
      <c r="CR96" s="117"/>
    </row>
    <row r="97" spans="1:96" ht="24" customHeight="1" x14ac:dyDescent="0.3">
      <c r="A97" s="858" t="str">
        <f>$A$1</f>
        <v>Расчет однофазного конденсаторного асинхронного микродвигателя Pн 90 Вт,  2p = 6, n = 955 об/мин</v>
      </c>
      <c r="B97" s="858"/>
      <c r="C97" s="858"/>
      <c r="D97" s="858"/>
      <c r="E97" s="858"/>
      <c r="F97" s="858"/>
      <c r="G97" s="858"/>
      <c r="H97" s="858"/>
      <c r="I97" s="858"/>
      <c r="J97" s="858"/>
      <c r="K97" s="858"/>
      <c r="L97" s="858"/>
      <c r="M97" s="858"/>
      <c r="N97" s="858"/>
      <c r="O97" s="858"/>
      <c r="P97" s="858"/>
      <c r="Q97" s="858"/>
      <c r="R97" s="858"/>
      <c r="S97" s="858"/>
      <c r="T97" s="858"/>
      <c r="U97" s="858"/>
      <c r="V97" s="858"/>
      <c r="W97" s="858"/>
      <c r="X97" s="858"/>
      <c r="Y97" s="858"/>
      <c r="Z97" s="858"/>
      <c r="AA97" s="858"/>
      <c r="AB97" s="858"/>
      <c r="AC97" s="858"/>
      <c r="AD97" s="858"/>
      <c r="AE97" s="858"/>
      <c r="AF97" s="106"/>
      <c r="AG97" s="106"/>
      <c r="AH97" s="106"/>
      <c r="AI97" s="106"/>
      <c r="AJ97" s="106"/>
      <c r="AK97" s="106"/>
      <c r="AL97" s="106"/>
      <c r="AM97" s="106"/>
      <c r="AN97" s="106"/>
      <c r="AO97" s="106"/>
      <c r="AP97" s="106"/>
      <c r="AQ97" s="106"/>
      <c r="AR97" s="106"/>
      <c r="AS97" s="106"/>
      <c r="AT97" s="106"/>
      <c r="AU97" s="106"/>
      <c r="AV97" s="106"/>
      <c r="AW97" s="106"/>
      <c r="AX97" s="106"/>
      <c r="AY97" s="106"/>
      <c r="AZ97" s="106"/>
      <c r="BA97" s="106"/>
      <c r="BB97" s="106"/>
      <c r="BC97" s="106"/>
      <c r="BD97" s="106"/>
      <c r="BE97" s="106"/>
      <c r="BF97" s="106"/>
      <c r="BG97" s="106"/>
      <c r="BH97" s="106"/>
      <c r="BI97" s="106"/>
      <c r="BJ97" s="106"/>
      <c r="BK97" s="117"/>
      <c r="BL97" s="117"/>
      <c r="BM97" s="117"/>
      <c r="BN97" s="117"/>
      <c r="BO97" s="117"/>
      <c r="BP97" s="117"/>
      <c r="BQ97" s="117"/>
      <c r="BR97" s="117"/>
      <c r="BS97" s="117"/>
      <c r="BT97" s="117"/>
      <c r="BU97" s="117"/>
      <c r="BV97" s="117"/>
      <c r="BW97" s="117"/>
      <c r="BX97" s="117"/>
      <c r="BY97" s="117"/>
      <c r="BZ97" s="117"/>
      <c r="CA97" s="117"/>
      <c r="CB97" s="117"/>
      <c r="CC97" s="117"/>
      <c r="CD97" s="117"/>
      <c r="CE97" s="117"/>
      <c r="CF97" s="117"/>
      <c r="CG97" s="117"/>
      <c r="CH97" s="117"/>
      <c r="CI97" s="117"/>
      <c r="CJ97" s="117"/>
      <c r="CK97" s="117"/>
      <c r="CL97" s="117"/>
      <c r="CM97" s="117"/>
      <c r="CN97" s="117"/>
      <c r="CO97" s="117"/>
      <c r="CP97" s="117"/>
      <c r="CQ97" s="117"/>
      <c r="CR97" s="117"/>
    </row>
    <row r="98" spans="1:96" ht="24" customHeight="1" x14ac:dyDescent="0.3">
      <c r="A98" s="127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128"/>
      <c r="AF98" s="106"/>
      <c r="AG98" s="106"/>
      <c r="AH98" s="106"/>
      <c r="AI98" s="106"/>
      <c r="AJ98" s="106"/>
      <c r="AK98" s="106"/>
      <c r="AL98" s="106"/>
      <c r="AM98" s="106"/>
      <c r="AN98" s="106"/>
      <c r="AO98" s="106"/>
      <c r="AP98" s="106"/>
      <c r="AQ98" s="106"/>
      <c r="AR98" s="106"/>
      <c r="AS98" s="106"/>
      <c r="AT98" s="106"/>
      <c r="AU98" s="106"/>
      <c r="AV98" s="106"/>
      <c r="AW98" s="106"/>
      <c r="AX98" s="106"/>
      <c r="AY98" s="106"/>
      <c r="AZ98" s="106"/>
      <c r="BA98" s="106"/>
      <c r="BB98" s="106"/>
      <c r="BC98" s="106"/>
      <c r="BD98" s="106"/>
      <c r="BE98" s="106"/>
      <c r="BF98" s="106"/>
      <c r="BG98" s="106"/>
      <c r="BH98" s="106"/>
      <c r="BI98" s="106"/>
      <c r="BJ98" s="106"/>
      <c r="BK98" s="117"/>
      <c r="BL98" s="117"/>
      <c r="BM98" s="117"/>
      <c r="BN98" s="117"/>
      <c r="BO98" s="117"/>
      <c r="BP98" s="117"/>
      <c r="BQ98" s="117"/>
      <c r="BR98" s="117"/>
      <c r="BS98" s="117"/>
      <c r="BT98" s="117"/>
      <c r="BU98" s="117"/>
      <c r="BV98" s="117"/>
      <c r="BW98" s="117"/>
      <c r="BX98" s="117"/>
      <c r="BY98" s="117"/>
      <c r="BZ98" s="117"/>
      <c r="CA98" s="117"/>
      <c r="CB98" s="117"/>
      <c r="CC98" s="117"/>
      <c r="CD98" s="117"/>
      <c r="CE98" s="117"/>
      <c r="CF98" s="117"/>
      <c r="CG98" s="117"/>
      <c r="CH98" s="117"/>
      <c r="CI98" s="117"/>
      <c r="CJ98" s="117"/>
      <c r="CK98" s="117"/>
      <c r="CL98" s="117"/>
      <c r="CM98" s="117"/>
      <c r="CN98" s="117"/>
      <c r="CO98" s="117"/>
      <c r="CP98" s="117"/>
      <c r="CQ98" s="117"/>
      <c r="CR98" s="117"/>
    </row>
    <row r="99" spans="1:96" ht="24" customHeight="1" x14ac:dyDescent="0.3">
      <c r="A99" s="127"/>
      <c r="B99" s="858" t="s">
        <v>433</v>
      </c>
      <c r="C99" s="858"/>
      <c r="D99" s="858"/>
      <c r="E99" s="858"/>
      <c r="F99" s="858"/>
      <c r="G99" s="858"/>
      <c r="H99" s="858"/>
      <c r="I99" s="858"/>
      <c r="J99" s="858"/>
      <c r="K99" s="858"/>
      <c r="L99" s="858"/>
      <c r="M99" s="858"/>
      <c r="N99" s="202"/>
      <c r="O99" s="202"/>
      <c r="P99" s="66"/>
      <c r="Q99" s="822" t="s">
        <v>214</v>
      </c>
      <c r="R99" s="822"/>
      <c r="S99" s="822"/>
      <c r="T99" s="822"/>
      <c r="U99" s="822"/>
      <c r="V99" s="822"/>
      <c r="W99" s="822"/>
      <c r="X99" s="822"/>
      <c r="Y99" s="822"/>
      <c r="Z99" s="822"/>
      <c r="AA99" s="822"/>
      <c r="AB99" s="822"/>
      <c r="AC99" s="202"/>
      <c r="AD99" s="202"/>
      <c r="AE99" s="128"/>
      <c r="AF99" s="106"/>
      <c r="AG99" s="106"/>
      <c r="AH99" s="106"/>
      <c r="AI99" s="106"/>
      <c r="AJ99" s="106"/>
      <c r="AK99" s="106"/>
      <c r="AL99" s="106"/>
      <c r="BK99" s="117"/>
      <c r="BL99" s="117"/>
      <c r="BM99" s="117"/>
      <c r="BN99" s="117"/>
      <c r="BO99" s="117"/>
      <c r="BP99" s="117"/>
      <c r="BQ99" s="117"/>
      <c r="BR99" s="117"/>
      <c r="BS99" s="117"/>
      <c r="BT99" s="117"/>
      <c r="BU99" s="117"/>
      <c r="BV99" s="117"/>
      <c r="BW99" s="117"/>
      <c r="BX99" s="117"/>
      <c r="BY99" s="117"/>
      <c r="BZ99" s="117"/>
      <c r="CA99" s="117"/>
      <c r="CB99" s="117"/>
      <c r="CC99" s="117"/>
      <c r="CD99" s="117"/>
      <c r="CE99" s="117"/>
      <c r="CF99" s="117"/>
      <c r="CG99" s="117"/>
      <c r="CH99" s="117"/>
      <c r="CI99" s="117"/>
      <c r="CJ99" s="117"/>
      <c r="CK99" s="117"/>
      <c r="CL99" s="117"/>
      <c r="CM99" s="117"/>
      <c r="CN99" s="117"/>
      <c r="CO99" s="117"/>
      <c r="CP99" s="117"/>
      <c r="CQ99" s="117"/>
      <c r="CR99" s="117"/>
    </row>
    <row r="100" spans="1:96" ht="24" customHeight="1" x14ac:dyDescent="0.3">
      <c r="A100" s="127"/>
      <c r="B100" s="858"/>
      <c r="C100" s="858"/>
      <c r="D100" s="858"/>
      <c r="E100" s="858"/>
      <c r="F100" s="858"/>
      <c r="G100" s="858"/>
      <c r="H100" s="858"/>
      <c r="I100" s="858"/>
      <c r="J100" s="858"/>
      <c r="K100" s="858"/>
      <c r="L100" s="858"/>
      <c r="M100" s="858"/>
      <c r="N100" s="202"/>
      <c r="O100" s="202"/>
      <c r="P100" s="66"/>
      <c r="Q100" s="822"/>
      <c r="R100" s="822"/>
      <c r="S100" s="822"/>
      <c r="T100" s="822"/>
      <c r="U100" s="822"/>
      <c r="V100" s="822"/>
      <c r="W100" s="822"/>
      <c r="X100" s="822"/>
      <c r="Y100" s="822"/>
      <c r="Z100" s="822"/>
      <c r="AA100" s="822"/>
      <c r="AB100" s="822"/>
      <c r="AC100" s="202"/>
      <c r="AD100" s="202"/>
      <c r="AE100" s="128"/>
      <c r="AF100" s="106"/>
      <c r="AG100" s="106"/>
      <c r="AH100" s="106"/>
      <c r="AI100" s="106"/>
      <c r="AJ100" s="106"/>
      <c r="AK100" s="106"/>
      <c r="AL100" s="106"/>
      <c r="AM100" s="106"/>
      <c r="AN100" s="106"/>
      <c r="AO100" s="106"/>
      <c r="AP100" s="106"/>
      <c r="AQ100" s="106"/>
      <c r="AR100" s="106"/>
      <c r="AS100" s="106"/>
      <c r="AT100" s="106"/>
      <c r="AU100" s="106"/>
      <c r="AV100" s="106"/>
      <c r="AW100" s="106"/>
      <c r="AX100" s="106"/>
      <c r="AY100" s="106"/>
      <c r="AZ100" s="106"/>
      <c r="BA100" s="106"/>
      <c r="BB100" s="106"/>
      <c r="BC100" s="106"/>
      <c r="BD100" s="106"/>
      <c r="BE100" s="106"/>
      <c r="BF100" s="106"/>
      <c r="BG100" s="106"/>
      <c r="BH100" s="106"/>
      <c r="BI100" s="106"/>
      <c r="BJ100" s="106"/>
      <c r="BK100" s="117"/>
      <c r="BL100" s="117"/>
      <c r="BM100" s="117"/>
      <c r="BN100" s="117"/>
      <c r="BO100" s="117"/>
      <c r="BP100" s="117"/>
      <c r="BQ100" s="117"/>
      <c r="BR100" s="117"/>
      <c r="BS100" s="117"/>
      <c r="BT100" s="117"/>
      <c r="BU100" s="117"/>
      <c r="BV100" s="117"/>
      <c r="BW100" s="117"/>
      <c r="BX100" s="117"/>
      <c r="BY100" s="117"/>
      <c r="BZ100" s="117"/>
      <c r="CA100" s="117"/>
      <c r="CB100" s="117"/>
      <c r="CC100" s="117"/>
      <c r="CD100" s="117"/>
      <c r="CE100" s="117"/>
      <c r="CF100" s="117"/>
      <c r="CG100" s="117"/>
      <c r="CH100" s="117"/>
      <c r="CI100" s="117"/>
      <c r="CJ100" s="117"/>
      <c r="CK100" s="117"/>
      <c r="CL100" s="117"/>
      <c r="CM100" s="117"/>
      <c r="CN100" s="117"/>
      <c r="CO100" s="117"/>
      <c r="CP100" s="117"/>
      <c r="CQ100" s="117"/>
      <c r="CR100" s="117"/>
    </row>
    <row r="101" spans="1:96" ht="24" customHeight="1" x14ac:dyDescent="0.3">
      <c r="A101" s="127"/>
      <c r="B101" s="859"/>
      <c r="C101" s="859"/>
      <c r="D101" s="859"/>
      <c r="E101" s="859"/>
      <c r="F101" s="859"/>
      <c r="G101" s="859"/>
      <c r="H101" s="859"/>
      <c r="I101" s="859"/>
      <c r="J101" s="859"/>
      <c r="K101" s="859"/>
      <c r="L101" s="859"/>
      <c r="M101" s="859"/>
      <c r="N101" s="859"/>
      <c r="O101" s="859"/>
      <c r="P101" s="66"/>
      <c r="Q101" s="859"/>
      <c r="R101" s="859"/>
      <c r="S101" s="859"/>
      <c r="T101" s="859"/>
      <c r="U101" s="859"/>
      <c r="V101" s="859"/>
      <c r="W101" s="859"/>
      <c r="X101" s="859"/>
      <c r="Y101" s="859"/>
      <c r="Z101" s="859"/>
      <c r="AA101" s="859"/>
      <c r="AB101" s="859"/>
      <c r="AC101" s="859"/>
      <c r="AD101" s="859"/>
      <c r="AE101" s="128"/>
      <c r="AF101" s="106"/>
      <c r="AG101" s="106"/>
      <c r="AH101" s="106"/>
      <c r="AI101" s="106"/>
      <c r="AJ101" s="106"/>
      <c r="AK101" s="106"/>
      <c r="AL101" s="106"/>
      <c r="AM101" s="106"/>
      <c r="AN101" s="106"/>
      <c r="BJ101" s="106"/>
      <c r="BK101" s="117"/>
      <c r="BL101" s="117"/>
      <c r="BM101" s="117"/>
      <c r="BN101" s="117"/>
      <c r="BO101" s="117"/>
      <c r="BP101" s="117"/>
      <c r="BQ101" s="117"/>
      <c r="BR101" s="117"/>
      <c r="BS101" s="117"/>
      <c r="BT101" s="117"/>
      <c r="BU101" s="117"/>
      <c r="BV101" s="117"/>
      <c r="BW101" s="117"/>
      <c r="BX101" s="117"/>
      <c r="BY101" s="117"/>
      <c r="BZ101" s="117"/>
      <c r="CA101" s="117"/>
      <c r="CB101" s="117"/>
      <c r="CC101" s="117"/>
      <c r="CD101" s="117"/>
      <c r="CE101" s="117"/>
      <c r="CF101" s="117"/>
      <c r="CG101" s="117"/>
      <c r="CH101" s="117"/>
      <c r="CI101" s="117"/>
      <c r="CJ101" s="117"/>
      <c r="CK101" s="117"/>
      <c r="CL101" s="117"/>
      <c r="CM101" s="117"/>
      <c r="CN101" s="117"/>
      <c r="CO101" s="117"/>
      <c r="CP101" s="117"/>
      <c r="CQ101" s="117"/>
      <c r="CR101" s="117"/>
    </row>
    <row r="102" spans="1:96" ht="24" customHeight="1" x14ac:dyDescent="0.3">
      <c r="A102" s="127"/>
      <c r="B102" s="859"/>
      <c r="C102" s="859"/>
      <c r="D102" s="859"/>
      <c r="E102" s="859"/>
      <c r="F102" s="859"/>
      <c r="G102" s="859"/>
      <c r="H102" s="859"/>
      <c r="I102" s="859"/>
      <c r="J102" s="859"/>
      <c r="K102" s="859"/>
      <c r="L102" s="859"/>
      <c r="M102" s="859"/>
      <c r="N102" s="859"/>
      <c r="O102" s="859"/>
      <c r="P102" s="66"/>
      <c r="Q102" s="859"/>
      <c r="R102" s="859"/>
      <c r="S102" s="859"/>
      <c r="T102" s="859"/>
      <c r="U102" s="859"/>
      <c r="V102" s="859"/>
      <c r="W102" s="859"/>
      <c r="X102" s="859"/>
      <c r="Y102" s="859"/>
      <c r="Z102" s="859"/>
      <c r="AA102" s="859"/>
      <c r="AB102" s="859"/>
      <c r="AC102" s="859"/>
      <c r="AD102" s="859"/>
      <c r="AE102" s="128"/>
      <c r="AF102" s="106"/>
      <c r="AG102" s="106"/>
      <c r="AH102" s="106"/>
      <c r="AI102" s="106"/>
      <c r="AJ102" s="106"/>
      <c r="AK102" s="106"/>
      <c r="AL102" s="106"/>
      <c r="AM102" s="106"/>
      <c r="AN102" s="106"/>
      <c r="BJ102" s="106"/>
      <c r="BK102" s="117"/>
      <c r="BL102" s="117"/>
      <c r="BM102" s="117"/>
      <c r="BN102" s="117"/>
      <c r="BO102" s="117"/>
      <c r="BP102" s="117"/>
      <c r="BQ102" s="117"/>
      <c r="BR102" s="117"/>
      <c r="BS102" s="117"/>
      <c r="BT102" s="117"/>
      <c r="BU102" s="117"/>
      <c r="BV102" s="117"/>
      <c r="BW102" s="117"/>
      <c r="BX102" s="117"/>
      <c r="BY102" s="117"/>
      <c r="BZ102" s="117"/>
      <c r="CA102" s="117"/>
      <c r="CB102" s="117"/>
      <c r="CC102" s="117"/>
      <c r="CD102" s="117"/>
      <c r="CE102" s="117"/>
      <c r="CF102" s="117"/>
      <c r="CG102" s="117"/>
      <c r="CH102" s="117"/>
      <c r="CI102" s="117"/>
      <c r="CJ102" s="117"/>
      <c r="CK102" s="117"/>
      <c r="CL102" s="117"/>
      <c r="CM102" s="117"/>
      <c r="CN102" s="117"/>
      <c r="CO102" s="117"/>
      <c r="CP102" s="117"/>
      <c r="CQ102" s="117"/>
      <c r="CR102" s="117"/>
    </row>
    <row r="103" spans="1:96" ht="24" customHeight="1" x14ac:dyDescent="0.3">
      <c r="A103" s="127"/>
      <c r="B103" s="859"/>
      <c r="C103" s="859"/>
      <c r="D103" s="859"/>
      <c r="E103" s="859"/>
      <c r="F103" s="859"/>
      <c r="G103" s="859"/>
      <c r="H103" s="859"/>
      <c r="I103" s="859"/>
      <c r="J103" s="859"/>
      <c r="K103" s="859"/>
      <c r="L103" s="859"/>
      <c r="M103" s="859"/>
      <c r="N103" s="859"/>
      <c r="O103" s="859"/>
      <c r="P103" s="66"/>
      <c r="Q103" s="859"/>
      <c r="R103" s="859"/>
      <c r="S103" s="859"/>
      <c r="T103" s="859"/>
      <c r="U103" s="859"/>
      <c r="V103" s="859"/>
      <c r="W103" s="859"/>
      <c r="X103" s="859"/>
      <c r="Y103" s="859"/>
      <c r="Z103" s="859"/>
      <c r="AA103" s="859"/>
      <c r="AB103" s="859"/>
      <c r="AC103" s="859"/>
      <c r="AD103" s="859"/>
      <c r="AE103" s="128"/>
      <c r="AF103" s="106"/>
      <c r="AG103" s="106"/>
      <c r="AH103" s="106"/>
      <c r="AI103" s="106"/>
      <c r="AJ103" s="106"/>
      <c r="AK103" s="106"/>
      <c r="BK103" s="117"/>
      <c r="BL103" s="117"/>
      <c r="BM103" s="117"/>
      <c r="BN103" s="117"/>
      <c r="BO103" s="117"/>
      <c r="BP103" s="117"/>
      <c r="BQ103" s="117"/>
      <c r="BR103" s="117"/>
      <c r="BS103" s="117"/>
      <c r="BT103" s="117"/>
      <c r="BU103" s="117"/>
      <c r="BV103" s="117"/>
      <c r="BW103" s="117"/>
      <c r="BX103" s="117"/>
      <c r="BY103" s="117"/>
      <c r="BZ103" s="117"/>
      <c r="CA103" s="117"/>
      <c r="CB103" s="117"/>
      <c r="CC103" s="117"/>
      <c r="CD103" s="117"/>
      <c r="CE103" s="117"/>
      <c r="CF103" s="117"/>
      <c r="CG103" s="117"/>
      <c r="CH103" s="117"/>
      <c r="CI103" s="117"/>
      <c r="CJ103" s="117"/>
      <c r="CK103" s="117"/>
      <c r="CL103" s="117"/>
      <c r="CM103" s="117"/>
      <c r="CN103" s="117"/>
      <c r="CO103" s="117"/>
      <c r="CP103" s="117"/>
      <c r="CQ103" s="117"/>
      <c r="CR103" s="117"/>
    </row>
    <row r="104" spans="1:96" ht="24" customHeight="1" x14ac:dyDescent="0.3">
      <c r="A104" s="127"/>
      <c r="B104" s="859"/>
      <c r="C104" s="859"/>
      <c r="D104" s="859"/>
      <c r="E104" s="859"/>
      <c r="F104" s="859"/>
      <c r="G104" s="859"/>
      <c r="H104" s="859"/>
      <c r="I104" s="859"/>
      <c r="J104" s="859"/>
      <c r="K104" s="859"/>
      <c r="L104" s="859"/>
      <c r="M104" s="859"/>
      <c r="N104" s="859"/>
      <c r="O104" s="859"/>
      <c r="P104" s="66"/>
      <c r="Q104" s="859"/>
      <c r="R104" s="859"/>
      <c r="S104" s="859"/>
      <c r="T104" s="859"/>
      <c r="U104" s="859"/>
      <c r="V104" s="859"/>
      <c r="W104" s="859"/>
      <c r="X104" s="859"/>
      <c r="Y104" s="859"/>
      <c r="Z104" s="859"/>
      <c r="AA104" s="859"/>
      <c r="AB104" s="859"/>
      <c r="AC104" s="859"/>
      <c r="AD104" s="859"/>
      <c r="AE104" s="128"/>
      <c r="AF104" s="106"/>
      <c r="AG104" s="106"/>
      <c r="AH104" s="106"/>
      <c r="AI104" s="106"/>
      <c r="AJ104" s="106"/>
      <c r="BK104" s="117"/>
      <c r="BL104" s="117"/>
      <c r="BM104" s="117"/>
      <c r="BN104" s="117"/>
      <c r="BO104" s="117"/>
      <c r="BP104" s="117"/>
      <c r="BQ104" s="117"/>
      <c r="BR104" s="117"/>
      <c r="BS104" s="117"/>
      <c r="BT104" s="117"/>
      <c r="BU104" s="117"/>
      <c r="BV104" s="117"/>
      <c r="BW104" s="117"/>
      <c r="BX104" s="117"/>
      <c r="BY104" s="117"/>
      <c r="BZ104" s="117"/>
      <c r="CA104" s="117"/>
      <c r="CB104" s="117"/>
      <c r="CC104" s="117"/>
      <c r="CD104" s="117"/>
      <c r="CE104" s="117"/>
      <c r="CF104" s="117"/>
      <c r="CG104" s="117"/>
      <c r="CH104" s="117"/>
      <c r="CI104" s="117"/>
      <c r="CJ104" s="117"/>
      <c r="CK104" s="117"/>
      <c r="CL104" s="117"/>
      <c r="CM104" s="117"/>
      <c r="CN104" s="117"/>
      <c r="CO104" s="117"/>
      <c r="CP104" s="117"/>
      <c r="CQ104" s="117"/>
      <c r="CR104" s="117"/>
    </row>
    <row r="105" spans="1:96" ht="24" customHeight="1" x14ac:dyDescent="0.3">
      <c r="A105" s="127"/>
      <c r="B105" s="859"/>
      <c r="C105" s="859"/>
      <c r="D105" s="859"/>
      <c r="E105" s="859"/>
      <c r="F105" s="859"/>
      <c r="G105" s="859"/>
      <c r="H105" s="859"/>
      <c r="I105" s="859"/>
      <c r="J105" s="859"/>
      <c r="K105" s="859"/>
      <c r="L105" s="859"/>
      <c r="M105" s="859"/>
      <c r="N105" s="859"/>
      <c r="O105" s="859"/>
      <c r="P105" s="66"/>
      <c r="Q105" s="859"/>
      <c r="R105" s="859"/>
      <c r="S105" s="859"/>
      <c r="T105" s="859"/>
      <c r="U105" s="859"/>
      <c r="V105" s="859"/>
      <c r="W105" s="859"/>
      <c r="X105" s="859"/>
      <c r="Y105" s="859"/>
      <c r="Z105" s="859"/>
      <c r="AA105" s="859"/>
      <c r="AB105" s="859"/>
      <c r="AC105" s="859"/>
      <c r="AD105" s="859"/>
      <c r="AE105" s="128"/>
      <c r="AF105" s="106"/>
      <c r="AG105" s="106"/>
      <c r="AH105" s="106"/>
      <c r="AI105" s="106"/>
      <c r="AJ105" s="106"/>
      <c r="BK105" s="117"/>
      <c r="BL105" s="117"/>
      <c r="BM105" s="117"/>
      <c r="BN105" s="117"/>
      <c r="BO105" s="117"/>
      <c r="BP105" s="117"/>
      <c r="BQ105" s="117"/>
      <c r="BR105" s="117"/>
      <c r="BS105" s="117"/>
      <c r="BT105" s="117"/>
      <c r="BU105" s="117"/>
      <c r="BV105" s="117"/>
      <c r="BW105" s="117"/>
      <c r="BX105" s="117"/>
      <c r="BY105" s="117"/>
      <c r="BZ105" s="117"/>
      <c r="CA105" s="117"/>
      <c r="CB105" s="117"/>
      <c r="CC105" s="117"/>
      <c r="CD105" s="117"/>
      <c r="CE105" s="117"/>
      <c r="CF105" s="117"/>
      <c r="CG105" s="117"/>
      <c r="CH105" s="117"/>
      <c r="CI105" s="117"/>
      <c r="CJ105" s="117"/>
      <c r="CK105" s="117"/>
      <c r="CL105" s="117"/>
      <c r="CM105" s="117"/>
      <c r="CN105" s="117"/>
      <c r="CO105" s="117"/>
      <c r="CP105" s="117"/>
      <c r="CQ105" s="117"/>
      <c r="CR105" s="117"/>
    </row>
    <row r="106" spans="1:96" ht="24" customHeight="1" x14ac:dyDescent="0.3">
      <c r="A106" s="127"/>
      <c r="B106" s="859"/>
      <c r="C106" s="859"/>
      <c r="D106" s="859"/>
      <c r="E106" s="859"/>
      <c r="F106" s="859"/>
      <c r="G106" s="859"/>
      <c r="H106" s="859"/>
      <c r="I106" s="859"/>
      <c r="J106" s="859"/>
      <c r="K106" s="859"/>
      <c r="L106" s="859"/>
      <c r="M106" s="859"/>
      <c r="N106" s="859"/>
      <c r="O106" s="859"/>
      <c r="P106" s="66"/>
      <c r="Q106" s="859"/>
      <c r="R106" s="859"/>
      <c r="S106" s="859"/>
      <c r="T106" s="859"/>
      <c r="U106" s="859"/>
      <c r="V106" s="859"/>
      <c r="W106" s="859"/>
      <c r="X106" s="859"/>
      <c r="Y106" s="859"/>
      <c r="Z106" s="859"/>
      <c r="AA106" s="859"/>
      <c r="AB106" s="859"/>
      <c r="AC106" s="859"/>
      <c r="AD106" s="859"/>
      <c r="AE106" s="128"/>
      <c r="AF106" s="106"/>
      <c r="AG106" s="106"/>
      <c r="AH106" s="106"/>
      <c r="AI106" s="106"/>
      <c r="AJ106" s="106"/>
      <c r="AK106" s="106"/>
      <c r="AL106" s="106"/>
      <c r="AM106" s="106"/>
      <c r="AN106" s="106"/>
      <c r="AO106" s="106"/>
      <c r="AP106" s="106"/>
      <c r="AQ106" s="106"/>
      <c r="AR106" s="106"/>
      <c r="AS106" s="106"/>
      <c r="AT106" s="106"/>
      <c r="AU106" s="106"/>
      <c r="AV106" s="106"/>
      <c r="AW106" s="106"/>
      <c r="AX106" s="106"/>
      <c r="AY106" s="106"/>
      <c r="AZ106" s="106"/>
      <c r="BA106" s="106"/>
      <c r="BB106" s="106"/>
      <c r="BC106" s="106"/>
      <c r="BD106" s="106"/>
      <c r="BE106" s="106"/>
      <c r="BF106" s="106"/>
      <c r="BG106" s="106"/>
      <c r="BH106" s="106"/>
      <c r="BI106" s="106"/>
      <c r="BJ106" s="106"/>
      <c r="BK106" s="117"/>
      <c r="BL106" s="117"/>
      <c r="BM106" s="117"/>
      <c r="BN106" s="117"/>
      <c r="BO106" s="117"/>
      <c r="BP106" s="117"/>
      <c r="BQ106" s="117"/>
      <c r="BR106" s="117"/>
      <c r="BS106" s="117"/>
      <c r="BT106" s="117"/>
      <c r="BU106" s="117"/>
      <c r="BV106" s="117"/>
      <c r="BW106" s="117"/>
      <c r="BX106" s="117"/>
      <c r="BY106" s="117"/>
      <c r="BZ106" s="117"/>
      <c r="CA106" s="117"/>
      <c r="CB106" s="117"/>
      <c r="CC106" s="117"/>
      <c r="CD106" s="117"/>
      <c r="CE106" s="117"/>
      <c r="CF106" s="117"/>
      <c r="CG106" s="117"/>
      <c r="CH106" s="117"/>
      <c r="CI106" s="117"/>
      <c r="CJ106" s="117"/>
      <c r="CK106" s="117"/>
      <c r="CL106" s="117"/>
      <c r="CM106" s="117"/>
      <c r="CN106" s="117"/>
      <c r="CO106" s="117"/>
      <c r="CP106" s="117"/>
      <c r="CQ106" s="117"/>
      <c r="CR106" s="117"/>
    </row>
    <row r="107" spans="1:96" ht="24" customHeight="1" x14ac:dyDescent="0.3">
      <c r="A107" s="127"/>
      <c r="B107" s="859"/>
      <c r="C107" s="859"/>
      <c r="D107" s="859"/>
      <c r="E107" s="859"/>
      <c r="F107" s="859"/>
      <c r="G107" s="859"/>
      <c r="H107" s="859"/>
      <c r="I107" s="859"/>
      <c r="J107" s="859"/>
      <c r="K107" s="859"/>
      <c r="L107" s="859"/>
      <c r="M107" s="859"/>
      <c r="N107" s="859"/>
      <c r="O107" s="859"/>
      <c r="P107" s="66"/>
      <c r="Q107" s="859"/>
      <c r="R107" s="859"/>
      <c r="S107" s="859"/>
      <c r="T107" s="859"/>
      <c r="U107" s="859"/>
      <c r="V107" s="859"/>
      <c r="W107" s="859"/>
      <c r="X107" s="859"/>
      <c r="Y107" s="859"/>
      <c r="Z107" s="859"/>
      <c r="AA107" s="859"/>
      <c r="AB107" s="859"/>
      <c r="AC107" s="859"/>
      <c r="AD107" s="859"/>
      <c r="AE107" s="128"/>
      <c r="AF107" s="106"/>
      <c r="AG107" s="106"/>
      <c r="AH107" s="106"/>
      <c r="AI107" s="106"/>
      <c r="AJ107" s="106"/>
      <c r="AK107" s="106"/>
      <c r="AL107" s="106"/>
      <c r="AM107" s="106"/>
      <c r="AN107" s="106"/>
      <c r="AO107" s="106"/>
      <c r="AP107" s="106"/>
      <c r="AQ107" s="106"/>
      <c r="AR107" s="106"/>
      <c r="AS107" s="106"/>
      <c r="AT107" s="106"/>
      <c r="AU107" s="106"/>
      <c r="AV107" s="106"/>
      <c r="AW107" s="106"/>
      <c r="AX107" s="106"/>
      <c r="AY107" s="106"/>
      <c r="AZ107" s="106"/>
      <c r="BA107" s="106"/>
      <c r="BB107" s="106"/>
      <c r="BC107" s="106"/>
      <c r="BD107" s="106"/>
      <c r="BE107" s="106"/>
      <c r="BF107" s="106"/>
      <c r="BG107" s="106"/>
      <c r="BH107" s="106"/>
      <c r="BI107" s="106"/>
      <c r="BJ107" s="106"/>
      <c r="BK107" s="117"/>
      <c r="BL107" s="117"/>
      <c r="BM107" s="117"/>
      <c r="BN107" s="117"/>
      <c r="BO107" s="117"/>
      <c r="BP107" s="117"/>
      <c r="BQ107" s="117"/>
      <c r="BR107" s="117"/>
      <c r="BS107" s="117"/>
      <c r="BT107" s="117"/>
      <c r="BU107" s="117"/>
      <c r="BV107" s="117"/>
      <c r="BW107" s="117"/>
      <c r="BX107" s="117"/>
      <c r="BY107" s="117"/>
      <c r="BZ107" s="117"/>
      <c r="CA107" s="117"/>
      <c r="CB107" s="117"/>
      <c r="CC107" s="117"/>
      <c r="CD107" s="117"/>
      <c r="CE107" s="117"/>
      <c r="CF107" s="117"/>
      <c r="CG107" s="117"/>
      <c r="CH107" s="117"/>
      <c r="CI107" s="117"/>
      <c r="CJ107" s="117"/>
      <c r="CK107" s="117"/>
      <c r="CL107" s="117"/>
      <c r="CM107" s="117"/>
      <c r="CN107" s="117"/>
      <c r="CO107" s="117"/>
      <c r="CP107" s="117"/>
      <c r="CQ107" s="117"/>
      <c r="CR107" s="117"/>
    </row>
    <row r="108" spans="1:96" ht="24" customHeight="1" x14ac:dyDescent="0.3">
      <c r="A108" s="127"/>
      <c r="B108" s="859"/>
      <c r="C108" s="859"/>
      <c r="D108" s="859"/>
      <c r="E108" s="859"/>
      <c r="F108" s="859"/>
      <c r="G108" s="859"/>
      <c r="H108" s="859"/>
      <c r="I108" s="859"/>
      <c r="J108" s="859"/>
      <c r="K108" s="859"/>
      <c r="L108" s="859"/>
      <c r="M108" s="859"/>
      <c r="N108" s="859"/>
      <c r="O108" s="859"/>
      <c r="P108" s="66"/>
      <c r="Q108" s="859"/>
      <c r="R108" s="859"/>
      <c r="S108" s="859"/>
      <c r="T108" s="859"/>
      <c r="U108" s="859"/>
      <c r="V108" s="859"/>
      <c r="W108" s="859"/>
      <c r="X108" s="859"/>
      <c r="Y108" s="859"/>
      <c r="Z108" s="859"/>
      <c r="AA108" s="859"/>
      <c r="AB108" s="859"/>
      <c r="AC108" s="859"/>
      <c r="AD108" s="859"/>
      <c r="AE108" s="128"/>
      <c r="AF108" s="106"/>
      <c r="AG108" s="106"/>
      <c r="AH108" s="106"/>
      <c r="AI108" s="106"/>
      <c r="AJ108" s="106"/>
      <c r="AK108" s="106"/>
      <c r="AL108" s="106"/>
      <c r="AM108" s="106"/>
      <c r="AN108" s="106"/>
      <c r="AO108" s="106"/>
      <c r="AP108" s="106"/>
      <c r="AQ108" s="106"/>
      <c r="AR108" s="106"/>
      <c r="AS108" s="106"/>
      <c r="AT108" s="106"/>
      <c r="AU108" s="106"/>
      <c r="AV108" s="106"/>
      <c r="AW108" s="106"/>
      <c r="AX108" s="106"/>
      <c r="AY108" s="106"/>
      <c r="AZ108" s="106"/>
      <c r="BA108" s="106"/>
      <c r="BB108" s="106"/>
      <c r="BC108" s="106"/>
      <c r="BD108" s="106"/>
      <c r="BE108" s="106"/>
      <c r="BF108" s="106"/>
      <c r="BG108" s="106"/>
      <c r="BH108" s="106"/>
      <c r="BI108" s="106"/>
      <c r="BJ108" s="106"/>
      <c r="BK108" s="117"/>
      <c r="BL108" s="117"/>
      <c r="BM108" s="117"/>
      <c r="BN108" s="117"/>
      <c r="BO108" s="117"/>
      <c r="BP108" s="117"/>
      <c r="BQ108" s="117"/>
      <c r="BR108" s="117"/>
      <c r="BS108" s="117"/>
      <c r="BT108" s="117"/>
      <c r="BU108" s="117"/>
      <c r="BV108" s="117"/>
      <c r="BW108" s="117"/>
      <c r="BX108" s="117"/>
      <c r="BY108" s="117"/>
      <c r="BZ108" s="117"/>
      <c r="CA108" s="117"/>
      <c r="CB108" s="117"/>
      <c r="CC108" s="117"/>
      <c r="CD108" s="117"/>
      <c r="CE108" s="117"/>
      <c r="CF108" s="117"/>
      <c r="CG108" s="117"/>
      <c r="CH108" s="117"/>
      <c r="CI108" s="117"/>
      <c r="CJ108" s="117"/>
      <c r="CK108" s="117"/>
      <c r="CL108" s="117"/>
      <c r="CM108" s="117"/>
      <c r="CN108" s="117"/>
      <c r="CO108" s="117"/>
      <c r="CP108" s="117"/>
      <c r="CQ108" s="117"/>
      <c r="CR108" s="117"/>
    </row>
    <row r="109" spans="1:96" ht="24" customHeight="1" x14ac:dyDescent="0.3">
      <c r="A109" s="127"/>
      <c r="B109" s="859"/>
      <c r="C109" s="859"/>
      <c r="D109" s="859"/>
      <c r="E109" s="859"/>
      <c r="F109" s="859"/>
      <c r="G109" s="859"/>
      <c r="H109" s="859"/>
      <c r="I109" s="859"/>
      <c r="J109" s="859"/>
      <c r="K109" s="859"/>
      <c r="L109" s="859"/>
      <c r="M109" s="859"/>
      <c r="N109" s="859"/>
      <c r="O109" s="859"/>
      <c r="P109" s="66"/>
      <c r="Q109" s="859"/>
      <c r="R109" s="859"/>
      <c r="S109" s="859"/>
      <c r="T109" s="859"/>
      <c r="U109" s="859"/>
      <c r="V109" s="859"/>
      <c r="W109" s="859"/>
      <c r="X109" s="859"/>
      <c r="Y109" s="859"/>
      <c r="Z109" s="859"/>
      <c r="AA109" s="859"/>
      <c r="AB109" s="859"/>
      <c r="AC109" s="859"/>
      <c r="AD109" s="859"/>
      <c r="AE109" s="128"/>
      <c r="AF109" s="106"/>
      <c r="AG109" s="106"/>
      <c r="AH109" s="106"/>
      <c r="AI109" s="106"/>
      <c r="AJ109" s="106"/>
      <c r="AK109" s="106"/>
      <c r="AL109" s="106"/>
      <c r="AM109" s="106"/>
      <c r="AN109" s="106"/>
      <c r="AO109" s="106"/>
      <c r="AP109" s="106"/>
      <c r="AQ109" s="106"/>
      <c r="AR109" s="106"/>
      <c r="AS109" s="106"/>
      <c r="AT109" s="106"/>
      <c r="AU109" s="106"/>
      <c r="AV109" s="106"/>
      <c r="AW109" s="106"/>
      <c r="AX109" s="106"/>
      <c r="AY109" s="106"/>
      <c r="AZ109" s="106"/>
      <c r="BA109" s="106"/>
      <c r="BB109" s="106"/>
      <c r="BC109" s="106"/>
      <c r="BD109" s="106"/>
      <c r="BE109" s="106"/>
      <c r="BF109" s="106"/>
      <c r="BG109" s="106"/>
      <c r="BH109" s="106"/>
      <c r="BI109" s="106"/>
      <c r="BJ109" s="106"/>
      <c r="BK109" s="117"/>
      <c r="BL109" s="117"/>
      <c r="BM109" s="117"/>
      <c r="BN109" s="117"/>
      <c r="BO109" s="117"/>
      <c r="BP109" s="117"/>
      <c r="BQ109" s="117"/>
      <c r="BR109" s="117"/>
      <c r="BS109" s="117"/>
      <c r="BT109" s="117"/>
      <c r="BU109" s="117"/>
      <c r="BV109" s="117"/>
      <c r="BW109" s="117"/>
      <c r="BX109" s="117"/>
      <c r="BY109" s="117"/>
      <c r="BZ109" s="117"/>
      <c r="CA109" s="117"/>
      <c r="CB109" s="117"/>
      <c r="CC109" s="117"/>
      <c r="CD109" s="117"/>
      <c r="CE109" s="117"/>
      <c r="CF109" s="117"/>
      <c r="CG109" s="117"/>
      <c r="CH109" s="117"/>
      <c r="CI109" s="117"/>
      <c r="CJ109" s="117"/>
      <c r="CK109" s="117"/>
      <c r="CL109" s="117"/>
      <c r="CM109" s="117"/>
      <c r="CN109" s="117"/>
      <c r="CO109" s="117"/>
      <c r="CP109" s="117"/>
      <c r="CQ109" s="117"/>
      <c r="CR109" s="117"/>
    </row>
    <row r="110" spans="1:96" ht="24" customHeight="1" x14ac:dyDescent="0.3">
      <c r="A110" s="127"/>
      <c r="B110" s="859"/>
      <c r="C110" s="859"/>
      <c r="D110" s="859"/>
      <c r="E110" s="859"/>
      <c r="F110" s="859"/>
      <c r="G110" s="859"/>
      <c r="H110" s="859"/>
      <c r="I110" s="859"/>
      <c r="J110" s="859"/>
      <c r="K110" s="859"/>
      <c r="L110" s="859"/>
      <c r="M110" s="859"/>
      <c r="N110" s="859"/>
      <c r="O110" s="859"/>
      <c r="P110" s="66"/>
      <c r="Q110" s="859"/>
      <c r="R110" s="859"/>
      <c r="S110" s="859"/>
      <c r="T110" s="859"/>
      <c r="U110" s="859"/>
      <c r="V110" s="859"/>
      <c r="W110" s="859"/>
      <c r="X110" s="859"/>
      <c r="Y110" s="859"/>
      <c r="Z110" s="859"/>
      <c r="AA110" s="859"/>
      <c r="AB110" s="859"/>
      <c r="AC110" s="859"/>
      <c r="AD110" s="859"/>
      <c r="AE110" s="128"/>
      <c r="AF110" s="106"/>
      <c r="AG110" s="106"/>
      <c r="AH110" s="106"/>
      <c r="AI110" s="106"/>
      <c r="AJ110" s="106"/>
      <c r="AK110" s="106"/>
      <c r="AL110" s="106"/>
      <c r="AM110" s="106"/>
      <c r="AN110" s="106"/>
      <c r="AO110" s="106"/>
      <c r="AP110" s="106"/>
      <c r="AQ110" s="106"/>
      <c r="AR110" s="106"/>
      <c r="AS110" s="106"/>
      <c r="AT110" s="106"/>
      <c r="AU110" s="106"/>
      <c r="AV110" s="106"/>
      <c r="AW110" s="106"/>
      <c r="AX110" s="106"/>
      <c r="AY110" s="106"/>
      <c r="AZ110" s="106"/>
      <c r="BA110" s="106"/>
      <c r="BB110" s="106"/>
      <c r="BC110" s="106"/>
      <c r="BD110" s="106"/>
      <c r="BE110" s="106"/>
      <c r="BF110" s="106"/>
      <c r="BG110" s="106"/>
      <c r="BH110" s="106"/>
      <c r="BI110" s="106"/>
      <c r="BJ110" s="106"/>
      <c r="BK110" s="117"/>
      <c r="BL110" s="117"/>
      <c r="BM110" s="117"/>
      <c r="BN110" s="117"/>
      <c r="BO110" s="117"/>
      <c r="BP110" s="117"/>
      <c r="BQ110" s="117"/>
      <c r="BR110" s="117"/>
      <c r="BS110" s="117"/>
      <c r="BT110" s="117"/>
      <c r="BU110" s="117"/>
      <c r="BV110" s="117"/>
      <c r="BW110" s="117"/>
      <c r="BX110" s="117"/>
      <c r="BY110" s="117"/>
      <c r="BZ110" s="117"/>
      <c r="CA110" s="117"/>
      <c r="CB110" s="117"/>
      <c r="CC110" s="117"/>
      <c r="CD110" s="117"/>
      <c r="CE110" s="117"/>
      <c r="CF110" s="117"/>
      <c r="CG110" s="117"/>
      <c r="CH110" s="117"/>
      <c r="CI110" s="117"/>
      <c r="CJ110" s="117"/>
      <c r="CK110" s="117"/>
      <c r="CL110" s="117"/>
      <c r="CM110" s="117"/>
      <c r="CN110" s="117"/>
      <c r="CO110" s="117"/>
      <c r="CP110" s="117"/>
      <c r="CQ110" s="117"/>
      <c r="CR110" s="117"/>
    </row>
    <row r="111" spans="1:96" ht="24" customHeight="1" x14ac:dyDescent="0.3">
      <c r="A111" s="127"/>
      <c r="B111" s="859"/>
      <c r="C111" s="859"/>
      <c r="D111" s="859"/>
      <c r="E111" s="859"/>
      <c r="F111" s="859"/>
      <c r="G111" s="859"/>
      <c r="H111" s="859"/>
      <c r="I111" s="859"/>
      <c r="J111" s="859"/>
      <c r="K111" s="859"/>
      <c r="L111" s="859"/>
      <c r="M111" s="859"/>
      <c r="N111" s="859"/>
      <c r="O111" s="859"/>
      <c r="P111" s="66"/>
      <c r="Q111" s="859"/>
      <c r="R111" s="859"/>
      <c r="S111" s="859"/>
      <c r="T111" s="859"/>
      <c r="U111" s="859"/>
      <c r="V111" s="859"/>
      <c r="W111" s="859"/>
      <c r="X111" s="859"/>
      <c r="Y111" s="859"/>
      <c r="Z111" s="859"/>
      <c r="AA111" s="859"/>
      <c r="AB111" s="859"/>
      <c r="AC111" s="859"/>
      <c r="AD111" s="859"/>
      <c r="AE111" s="128"/>
      <c r="AF111" s="106"/>
      <c r="AG111" s="106"/>
      <c r="AH111" s="106"/>
      <c r="AI111" s="106"/>
      <c r="AJ111" s="106"/>
      <c r="AK111" s="106"/>
      <c r="AL111" s="106"/>
      <c r="AM111" s="106"/>
      <c r="AN111" s="106"/>
      <c r="AO111" s="106"/>
      <c r="AP111" s="106"/>
      <c r="AQ111" s="106"/>
      <c r="AR111" s="106"/>
      <c r="AS111" s="106"/>
      <c r="AT111" s="106"/>
      <c r="AU111" s="106"/>
      <c r="AV111" s="106"/>
      <c r="AW111" s="106"/>
      <c r="AX111" s="106"/>
      <c r="AY111" s="106"/>
      <c r="AZ111" s="106"/>
      <c r="BA111" s="106"/>
      <c r="BB111" s="106"/>
      <c r="BC111" s="106"/>
      <c r="BD111" s="106"/>
      <c r="BE111" s="106"/>
      <c r="BF111" s="106"/>
      <c r="BG111" s="106"/>
      <c r="BH111" s="106"/>
      <c r="BI111" s="106"/>
      <c r="BJ111" s="106"/>
      <c r="BK111" s="117"/>
      <c r="BL111" s="117"/>
      <c r="BM111" s="117"/>
      <c r="BN111" s="117"/>
      <c r="BO111" s="117"/>
      <c r="BP111" s="117"/>
      <c r="BQ111" s="117"/>
      <c r="BR111" s="117"/>
      <c r="BS111" s="117"/>
      <c r="BT111" s="117"/>
      <c r="BU111" s="117"/>
      <c r="BV111" s="117"/>
      <c r="BW111" s="117"/>
      <c r="BX111" s="117"/>
      <c r="BY111" s="117"/>
      <c r="BZ111" s="117"/>
      <c r="CA111" s="117"/>
      <c r="CB111" s="117"/>
      <c r="CC111" s="117"/>
      <c r="CD111" s="117"/>
      <c r="CE111" s="117"/>
      <c r="CF111" s="117"/>
      <c r="CG111" s="117"/>
      <c r="CH111" s="117"/>
      <c r="CI111" s="117"/>
      <c r="CJ111" s="117"/>
      <c r="CK111" s="117"/>
      <c r="CL111" s="117"/>
      <c r="CM111" s="117"/>
      <c r="CN111" s="117"/>
      <c r="CO111" s="117"/>
      <c r="CP111" s="117"/>
      <c r="CQ111" s="117"/>
      <c r="CR111" s="117"/>
    </row>
    <row r="112" spans="1:96" ht="24" customHeight="1" x14ac:dyDescent="0.3">
      <c r="A112" s="127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128"/>
      <c r="AF112" s="106"/>
      <c r="AG112" s="106"/>
      <c r="AH112" s="106"/>
      <c r="AI112" s="106"/>
      <c r="AJ112" s="106"/>
      <c r="AK112" s="106"/>
      <c r="AL112" s="106"/>
      <c r="AM112" s="106"/>
      <c r="AN112" s="106"/>
      <c r="AO112" s="106"/>
      <c r="AP112" s="106"/>
      <c r="AQ112" s="106"/>
      <c r="AR112" s="106"/>
      <c r="AS112" s="106"/>
      <c r="AT112" s="106"/>
      <c r="AU112" s="106"/>
      <c r="AV112" s="106"/>
      <c r="AW112" s="106"/>
      <c r="AX112" s="106"/>
      <c r="AY112" s="106"/>
      <c r="AZ112" s="106"/>
      <c r="BA112" s="106"/>
      <c r="BB112" s="106"/>
      <c r="BC112" s="106"/>
      <c r="BD112" s="106"/>
      <c r="BE112" s="106"/>
      <c r="BF112" s="106"/>
      <c r="BG112" s="106"/>
      <c r="BH112" s="106"/>
      <c r="BI112" s="106"/>
      <c r="BJ112" s="106"/>
      <c r="BK112" s="117"/>
      <c r="BL112" s="117"/>
      <c r="BM112" s="117"/>
      <c r="BN112" s="117"/>
      <c r="BO112" s="117"/>
      <c r="BP112" s="117"/>
      <c r="BQ112" s="117"/>
      <c r="BR112" s="117"/>
      <c r="BS112" s="117"/>
      <c r="BT112" s="117"/>
      <c r="BU112" s="117"/>
      <c r="BV112" s="117"/>
      <c r="BW112" s="117"/>
      <c r="BX112" s="117"/>
      <c r="BY112" s="117"/>
      <c r="BZ112" s="117"/>
      <c r="CA112" s="117"/>
      <c r="CB112" s="117"/>
      <c r="CC112" s="117"/>
      <c r="CD112" s="117"/>
      <c r="CE112" s="117"/>
      <c r="CF112" s="117"/>
      <c r="CG112" s="117"/>
      <c r="CH112" s="117"/>
      <c r="CI112" s="117"/>
      <c r="CJ112" s="117"/>
      <c r="CK112" s="117"/>
      <c r="CL112" s="117"/>
      <c r="CM112" s="117"/>
      <c r="CN112" s="117"/>
      <c r="CO112" s="117"/>
      <c r="CP112" s="117"/>
      <c r="CQ112" s="117"/>
      <c r="CR112" s="117"/>
    </row>
    <row r="113" spans="1:96" ht="24" customHeight="1" x14ac:dyDescent="0.3">
      <c r="A113" s="202"/>
      <c r="B113" s="886">
        <v>13.1</v>
      </c>
      <c r="C113" s="821"/>
      <c r="D113" s="113"/>
      <c r="E113" s="122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23"/>
      <c r="Q113" s="113"/>
      <c r="R113" s="817" t="s">
        <v>42</v>
      </c>
      <c r="S113" s="817"/>
      <c r="T113" s="817"/>
      <c r="U113" s="818" t="s">
        <v>43</v>
      </c>
      <c r="V113" s="818"/>
      <c r="W113" s="818"/>
      <c r="X113" s="847" t="s">
        <v>44</v>
      </c>
      <c r="Y113" s="847"/>
      <c r="Z113" s="847"/>
      <c r="AA113" s="847"/>
      <c r="AB113" s="847" t="s">
        <v>46</v>
      </c>
      <c r="AC113" s="847"/>
      <c r="AD113" s="847"/>
      <c r="AE113" s="847"/>
      <c r="AF113" s="106"/>
      <c r="AG113" s="106"/>
      <c r="AH113" s="106"/>
      <c r="AI113" s="106"/>
      <c r="AJ113" s="106"/>
      <c r="AK113" s="106"/>
      <c r="AL113" s="106"/>
      <c r="AM113" s="106"/>
      <c r="AN113" s="106"/>
      <c r="AO113" s="106"/>
      <c r="AP113" s="106"/>
      <c r="AQ113" s="106"/>
      <c r="AR113" s="106"/>
      <c r="AS113" s="106"/>
      <c r="AT113" s="106"/>
      <c r="AU113" s="106"/>
      <c r="AV113" s="106"/>
      <c r="AW113" s="106"/>
      <c r="AX113" s="106"/>
      <c r="AY113" s="106"/>
      <c r="AZ113" s="106"/>
      <c r="BA113" s="106"/>
      <c r="BB113" s="106"/>
      <c r="BC113" s="106"/>
      <c r="BD113" s="106"/>
      <c r="BE113" s="106"/>
      <c r="BF113" s="106"/>
      <c r="BG113" s="106"/>
      <c r="BH113" s="106"/>
      <c r="BI113" s="106"/>
      <c r="BJ113" s="106"/>
      <c r="BK113" s="117"/>
      <c r="BL113" s="117"/>
      <c r="BM113" s="117"/>
      <c r="BN113" s="117"/>
      <c r="BO113" s="117"/>
      <c r="BP113" s="117"/>
      <c r="BQ113" s="117"/>
      <c r="BR113" s="117"/>
      <c r="BS113" s="117"/>
      <c r="BT113" s="117"/>
      <c r="BU113" s="117"/>
      <c r="BV113" s="117"/>
      <c r="BW113" s="117"/>
      <c r="BX113" s="117"/>
      <c r="BY113" s="117"/>
      <c r="BZ113" s="117"/>
      <c r="CA113" s="117"/>
      <c r="CB113" s="117"/>
      <c r="CC113" s="117"/>
      <c r="CD113" s="117"/>
      <c r="CE113" s="117"/>
      <c r="CF113" s="117"/>
      <c r="CG113" s="117"/>
      <c r="CH113" s="117"/>
      <c r="CI113" s="117"/>
      <c r="CJ113" s="117"/>
      <c r="CK113" s="117"/>
      <c r="CL113" s="117"/>
      <c r="CM113" s="117"/>
      <c r="CN113" s="117"/>
      <c r="CO113" s="117"/>
      <c r="CP113" s="117"/>
      <c r="CQ113" s="117"/>
      <c r="CR113" s="117"/>
    </row>
    <row r="114" spans="1:96" ht="24" customHeight="1" x14ac:dyDescent="0.3">
      <c r="A114" s="202"/>
      <c r="B114" s="160" t="s">
        <v>207</v>
      </c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829">
        <f>'Расчетный лист'!T118</f>
        <v>0.9577413180181874</v>
      </c>
      <c r="S114" s="829"/>
      <c r="T114" s="829"/>
      <c r="U114" s="815" t="s">
        <v>181</v>
      </c>
      <c r="V114" s="815"/>
      <c r="W114" s="815"/>
      <c r="X114" s="819"/>
      <c r="Y114" s="845" t="s">
        <v>177</v>
      </c>
      <c r="Z114" s="845"/>
      <c r="AA114" s="819"/>
      <c r="AB114" s="153"/>
      <c r="AC114" s="153"/>
      <c r="AD114" s="153"/>
      <c r="AE114" s="153"/>
      <c r="AF114" s="106"/>
      <c r="AG114" s="106"/>
      <c r="AH114" s="106"/>
      <c r="AI114" s="106"/>
      <c r="AJ114" s="106"/>
      <c r="AK114" s="106"/>
      <c r="AL114" s="106"/>
      <c r="AM114" s="106"/>
      <c r="AN114" s="106"/>
      <c r="AO114" s="106"/>
      <c r="AP114" s="106"/>
      <c r="AQ114" s="106"/>
      <c r="AR114" s="106"/>
      <c r="AS114" s="106"/>
      <c r="AT114" s="106"/>
      <c r="AU114" s="106"/>
      <c r="AV114" s="106"/>
      <c r="AW114" s="106"/>
      <c r="AX114" s="106"/>
      <c r="AY114" s="106"/>
      <c r="AZ114" s="106"/>
      <c r="BA114" s="106"/>
      <c r="BB114" s="106"/>
      <c r="BC114" s="106"/>
      <c r="BD114" s="106"/>
      <c r="BE114" s="106"/>
      <c r="BF114" s="106"/>
      <c r="BG114" s="106"/>
      <c r="BH114" s="106"/>
      <c r="BI114" s="106"/>
      <c r="BJ114" s="106"/>
      <c r="BK114" s="117"/>
      <c r="BL114" s="117"/>
      <c r="BM114" s="117"/>
      <c r="BN114" s="117"/>
      <c r="BO114" s="117"/>
      <c r="BP114" s="117"/>
      <c r="BQ114" s="117"/>
      <c r="BR114" s="117"/>
      <c r="BS114" s="117"/>
      <c r="BT114" s="117"/>
      <c r="BU114" s="117"/>
      <c r="BV114" s="117"/>
      <c r="BW114" s="117"/>
      <c r="BX114" s="117"/>
      <c r="BY114" s="117"/>
      <c r="BZ114" s="117"/>
      <c r="CA114" s="117"/>
      <c r="CB114" s="117"/>
      <c r="CC114" s="117"/>
      <c r="CD114" s="117"/>
      <c r="CE114" s="117"/>
      <c r="CF114" s="117"/>
      <c r="CG114" s="117"/>
      <c r="CH114" s="117"/>
      <c r="CI114" s="117"/>
      <c r="CJ114" s="117"/>
      <c r="CK114" s="117"/>
      <c r="CL114" s="117"/>
      <c r="CM114" s="117"/>
      <c r="CN114" s="117"/>
      <c r="CO114" s="117"/>
      <c r="CP114" s="117"/>
      <c r="CQ114" s="117"/>
      <c r="CR114" s="117"/>
    </row>
    <row r="115" spans="1:96" ht="24" customHeight="1" x14ac:dyDescent="0.3">
      <c r="A115" s="202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829"/>
      <c r="S115" s="829"/>
      <c r="T115" s="829"/>
      <c r="U115" s="815"/>
      <c r="V115" s="815"/>
      <c r="W115" s="815"/>
      <c r="X115" s="819"/>
      <c r="Y115" s="845"/>
      <c r="Z115" s="845"/>
      <c r="AA115" s="819"/>
      <c r="AB115" s="153"/>
      <c r="AC115" s="153"/>
      <c r="AD115" s="153"/>
      <c r="AE115" s="153"/>
      <c r="AF115" s="106"/>
      <c r="AG115" s="106"/>
      <c r="AH115" s="106"/>
      <c r="AI115" s="106"/>
      <c r="AJ115" s="106"/>
      <c r="AK115" s="106"/>
      <c r="AL115" s="106"/>
      <c r="AM115" s="106"/>
      <c r="AN115" s="106"/>
      <c r="AO115" s="106"/>
      <c r="AP115" s="106"/>
      <c r="AQ115" s="106"/>
      <c r="AR115" s="106"/>
      <c r="AS115" s="106"/>
      <c r="AT115" s="106"/>
      <c r="AU115" s="106"/>
      <c r="AV115" s="106"/>
      <c r="AW115" s="106"/>
      <c r="AX115" s="106"/>
      <c r="AY115" s="106"/>
      <c r="AZ115" s="106"/>
      <c r="BA115" s="106"/>
      <c r="BB115" s="106"/>
      <c r="BC115" s="106"/>
      <c r="BD115" s="106"/>
      <c r="BE115" s="106"/>
      <c r="BF115" s="106"/>
      <c r="BG115" s="106"/>
      <c r="BH115" s="106"/>
      <c r="BI115" s="106"/>
      <c r="BJ115" s="106"/>
      <c r="BK115" s="117"/>
      <c r="BL115" s="117"/>
      <c r="BM115" s="117"/>
      <c r="BN115" s="117"/>
      <c r="BO115" s="117"/>
      <c r="BP115" s="117"/>
      <c r="BQ115" s="117"/>
      <c r="BR115" s="117"/>
      <c r="BS115" s="117"/>
      <c r="BT115" s="117"/>
      <c r="BU115" s="117"/>
      <c r="BV115" s="117"/>
      <c r="BW115" s="117"/>
      <c r="BX115" s="117"/>
      <c r="BY115" s="117"/>
      <c r="BZ115" s="117"/>
      <c r="CA115" s="117"/>
      <c r="CB115" s="117"/>
      <c r="CC115" s="117"/>
      <c r="CD115" s="117"/>
      <c r="CE115" s="117"/>
      <c r="CF115" s="117"/>
      <c r="CG115" s="117"/>
      <c r="CH115" s="117"/>
      <c r="CI115" s="117"/>
      <c r="CJ115" s="117"/>
      <c r="CK115" s="117"/>
      <c r="CL115" s="117"/>
      <c r="CM115" s="117"/>
      <c r="CN115" s="117"/>
      <c r="CO115" s="117"/>
      <c r="CP115" s="117"/>
      <c r="CQ115" s="117"/>
      <c r="CR115" s="117"/>
    </row>
    <row r="116" spans="1:96" ht="24" customHeight="1" x14ac:dyDescent="0.3">
      <c r="A116" s="202"/>
      <c r="B116" s="886">
        <v>13</v>
      </c>
      <c r="C116" s="821"/>
      <c r="D116" s="113"/>
      <c r="E116" s="122"/>
      <c r="F116" s="15"/>
      <c r="G116" s="15"/>
      <c r="H116" s="15"/>
      <c r="I116" s="15"/>
      <c r="J116" s="15"/>
      <c r="K116" s="15"/>
      <c r="L116" s="15"/>
      <c r="M116" s="15"/>
      <c r="N116" s="15"/>
      <c r="O116" s="123"/>
      <c r="P116" s="113"/>
      <c r="Q116" s="817" t="s">
        <v>42</v>
      </c>
      <c r="R116" s="817"/>
      <c r="S116" s="817"/>
      <c r="T116" s="818" t="s">
        <v>43</v>
      </c>
      <c r="U116" s="818"/>
      <c r="V116" s="818"/>
      <c r="W116" s="847" t="s">
        <v>44</v>
      </c>
      <c r="X116" s="847"/>
      <c r="Y116" s="847"/>
      <c r="Z116" s="847"/>
      <c r="AA116" s="847" t="s">
        <v>46</v>
      </c>
      <c r="AB116" s="847"/>
      <c r="AC116" s="847"/>
      <c r="AD116" s="847"/>
      <c r="AE116" s="847"/>
      <c r="AF116" s="106"/>
      <c r="AG116" s="106"/>
      <c r="AH116" s="106"/>
      <c r="AI116" s="106"/>
      <c r="AJ116" s="106"/>
      <c r="AK116" s="106"/>
      <c r="AL116" s="106"/>
      <c r="AM116" s="106"/>
      <c r="AN116" s="106"/>
      <c r="AO116" s="106"/>
      <c r="AP116" s="106"/>
      <c r="AQ116" s="106"/>
      <c r="AR116" s="106"/>
      <c r="AS116" s="106"/>
      <c r="AT116" s="106"/>
      <c r="AU116" s="106"/>
      <c r="AV116" s="106"/>
      <c r="AW116" s="106"/>
      <c r="AX116" s="106"/>
      <c r="AY116" s="106"/>
      <c r="AZ116" s="106"/>
      <c r="BA116" s="106"/>
      <c r="BB116" s="106"/>
      <c r="BC116" s="106"/>
      <c r="BD116" s="106"/>
      <c r="BE116" s="106"/>
      <c r="BF116" s="106"/>
      <c r="BG116" s="106"/>
      <c r="BH116" s="106"/>
      <c r="BI116" s="106"/>
      <c r="BJ116" s="106"/>
      <c r="BK116" s="106"/>
      <c r="BL116" s="106"/>
      <c r="BM116" s="106"/>
      <c r="BN116" s="106"/>
      <c r="BO116" s="106"/>
      <c r="BP116" s="106"/>
      <c r="BQ116" s="106"/>
      <c r="BR116" s="106"/>
      <c r="BS116" s="106"/>
      <c r="BT116" s="106"/>
      <c r="BU116" s="106"/>
      <c r="BV116" s="106"/>
      <c r="BW116" s="106"/>
      <c r="BX116" s="106"/>
      <c r="BY116" s="106"/>
      <c r="BZ116" s="106"/>
      <c r="CA116" s="106"/>
      <c r="CB116" s="106"/>
      <c r="CC116" s="106"/>
      <c r="CD116" s="106"/>
      <c r="CE116" s="106"/>
      <c r="CF116" s="106"/>
      <c r="CG116" s="106"/>
      <c r="CH116" s="106"/>
    </row>
    <row r="117" spans="1:96" ht="24" customHeight="1" x14ac:dyDescent="0.3">
      <c r="A117" s="202"/>
      <c r="B117" s="829" t="s">
        <v>190</v>
      </c>
      <c r="C117" s="829"/>
      <c r="D117" s="829"/>
      <c r="E117" s="829"/>
      <c r="F117" s="829"/>
      <c r="G117" s="829"/>
      <c r="H117" s="829"/>
      <c r="I117" s="829"/>
      <c r="J117" s="829"/>
      <c r="K117" s="829"/>
      <c r="L117" s="829"/>
      <c r="M117" s="829"/>
      <c r="N117" s="829"/>
      <c r="O117" s="829"/>
      <c r="P117" s="829"/>
      <c r="Q117" s="829">
        <f>'Расчетный лист'!T113</f>
        <v>0.95626673466785672</v>
      </c>
      <c r="R117" s="829"/>
      <c r="S117" s="829"/>
      <c r="T117" s="815" t="s">
        <v>181</v>
      </c>
      <c r="U117" s="815"/>
      <c r="V117" s="815"/>
      <c r="W117" s="819"/>
      <c r="X117" s="845" t="s">
        <v>177</v>
      </c>
      <c r="Y117" s="845"/>
      <c r="Z117" s="819"/>
      <c r="AA117" s="153"/>
      <c r="AB117" s="153"/>
      <c r="AC117" s="153"/>
      <c r="AD117" s="153"/>
      <c r="AE117" s="153"/>
      <c r="AF117" s="106"/>
      <c r="AG117" s="106"/>
      <c r="AH117" s="106"/>
      <c r="AI117" s="106"/>
      <c r="AJ117" s="106"/>
      <c r="AK117" s="106"/>
      <c r="AL117" s="106"/>
      <c r="AM117" s="106"/>
      <c r="AN117" s="106"/>
      <c r="AO117" s="106"/>
      <c r="AP117" s="106"/>
      <c r="AQ117" s="106"/>
      <c r="AR117" s="106"/>
      <c r="AS117" s="106"/>
      <c r="AT117" s="106"/>
      <c r="AU117" s="106"/>
      <c r="AV117" s="106"/>
      <c r="AW117" s="106"/>
      <c r="AX117" s="106"/>
      <c r="AY117" s="106"/>
      <c r="AZ117" s="106"/>
      <c r="BA117" s="106"/>
      <c r="BB117" s="106"/>
      <c r="BC117" s="106"/>
      <c r="BD117" s="106"/>
      <c r="BE117" s="106"/>
      <c r="BF117" s="106"/>
      <c r="BG117" s="106"/>
      <c r="BH117" s="106"/>
      <c r="BI117" s="106"/>
      <c r="BJ117" s="106"/>
      <c r="BK117" s="106"/>
      <c r="BL117" s="106"/>
      <c r="BM117" s="106"/>
      <c r="BN117" s="106"/>
      <c r="BO117" s="106"/>
      <c r="BP117" s="106"/>
      <c r="BQ117" s="106"/>
      <c r="BR117" s="106"/>
      <c r="BS117" s="106"/>
      <c r="BT117" s="106"/>
      <c r="BU117" s="106"/>
      <c r="BV117" s="106"/>
      <c r="BW117" s="106"/>
      <c r="BX117" s="106"/>
      <c r="BY117" s="106"/>
      <c r="BZ117" s="106"/>
      <c r="CA117" s="106"/>
      <c r="CB117" s="106"/>
      <c r="CC117" s="106"/>
      <c r="CD117" s="106"/>
      <c r="CE117" s="106"/>
      <c r="CF117" s="106"/>
      <c r="CG117" s="106"/>
      <c r="CH117" s="106"/>
    </row>
    <row r="118" spans="1:96" ht="24" customHeight="1" x14ac:dyDescent="0.3">
      <c r="A118" s="202"/>
      <c r="B118" s="829"/>
      <c r="C118" s="829"/>
      <c r="D118" s="829"/>
      <c r="E118" s="829"/>
      <c r="F118" s="829"/>
      <c r="G118" s="829"/>
      <c r="H118" s="829"/>
      <c r="I118" s="829"/>
      <c r="J118" s="829"/>
      <c r="K118" s="829"/>
      <c r="L118" s="829"/>
      <c r="M118" s="829"/>
      <c r="N118" s="829"/>
      <c r="O118" s="829"/>
      <c r="P118" s="829"/>
      <c r="Q118" s="829"/>
      <c r="R118" s="829"/>
      <c r="S118" s="829"/>
      <c r="T118" s="815"/>
      <c r="U118" s="815"/>
      <c r="V118" s="815"/>
      <c r="W118" s="819"/>
      <c r="X118" s="845"/>
      <c r="Y118" s="845"/>
      <c r="Z118" s="819"/>
      <c r="AA118" s="153"/>
      <c r="AB118" s="153"/>
      <c r="AC118" s="153"/>
      <c r="AD118" s="153"/>
      <c r="AE118" s="153"/>
      <c r="AF118" s="106"/>
      <c r="AG118" s="106"/>
      <c r="AH118" s="106"/>
      <c r="AI118" s="106"/>
      <c r="AJ118" s="106"/>
      <c r="AK118" s="106"/>
      <c r="AL118" s="106"/>
      <c r="AM118" s="106"/>
      <c r="AN118" s="106"/>
      <c r="AO118" s="106"/>
      <c r="AP118" s="106"/>
      <c r="AQ118" s="106"/>
      <c r="AR118" s="106"/>
      <c r="AS118" s="106"/>
      <c r="AT118" s="106"/>
      <c r="AU118" s="106"/>
      <c r="AV118" s="106"/>
      <c r="AW118" s="106"/>
      <c r="AX118" s="106"/>
      <c r="AY118" s="106"/>
      <c r="AZ118" s="106"/>
      <c r="BA118" s="106"/>
      <c r="BB118" s="106"/>
      <c r="BC118" s="106"/>
      <c r="BD118" s="106"/>
      <c r="BE118" s="106"/>
      <c r="BF118" s="106"/>
      <c r="BG118" s="106"/>
      <c r="BH118" s="106"/>
      <c r="BI118" s="106"/>
      <c r="BJ118" s="106"/>
      <c r="BK118" s="106"/>
      <c r="BL118" s="106"/>
      <c r="BM118" s="106"/>
      <c r="BN118" s="106"/>
      <c r="BO118" s="106"/>
      <c r="BP118" s="106"/>
      <c r="BQ118" s="106"/>
      <c r="BR118" s="106"/>
      <c r="BS118" s="106"/>
      <c r="BT118" s="106"/>
      <c r="BU118" s="106"/>
      <c r="BV118" s="106"/>
      <c r="BW118" s="106"/>
      <c r="BX118" s="106"/>
      <c r="BY118" s="106"/>
      <c r="BZ118" s="106"/>
      <c r="CA118" s="106"/>
      <c r="CB118" s="106"/>
      <c r="CC118" s="106"/>
      <c r="CD118" s="106"/>
      <c r="CE118" s="106"/>
      <c r="CF118" s="106"/>
      <c r="CG118" s="106"/>
      <c r="CH118" s="106"/>
    </row>
    <row r="119" spans="1:96" ht="24" customHeight="1" x14ac:dyDescent="0.3">
      <c r="A119" s="202"/>
      <c r="B119" s="829"/>
      <c r="C119" s="829"/>
      <c r="D119" s="829"/>
      <c r="E119" s="829"/>
      <c r="F119" s="829"/>
      <c r="G119" s="829"/>
      <c r="H119" s="829"/>
      <c r="I119" s="829"/>
      <c r="J119" s="829"/>
      <c r="K119" s="829"/>
      <c r="L119" s="829"/>
      <c r="M119" s="829"/>
      <c r="N119" s="829"/>
      <c r="O119" s="829"/>
      <c r="P119" s="829"/>
      <c r="Q119" s="831"/>
      <c r="R119" s="831"/>
      <c r="S119" s="831"/>
      <c r="T119" s="831"/>
      <c r="U119" s="831"/>
      <c r="V119" s="831"/>
      <c r="W119" s="831"/>
      <c r="X119" s="831"/>
      <c r="Y119" s="831"/>
      <c r="Z119" s="831"/>
      <c r="AA119" s="153"/>
      <c r="AB119" s="153"/>
      <c r="AC119" s="153"/>
      <c r="AD119" s="153"/>
      <c r="AE119" s="153"/>
      <c r="AF119" s="106"/>
      <c r="AG119" s="106"/>
      <c r="AH119" s="106"/>
      <c r="AI119" s="106"/>
      <c r="AJ119" s="106"/>
      <c r="AK119" s="106"/>
      <c r="AL119" s="106"/>
      <c r="AM119" s="106"/>
      <c r="AN119" s="106"/>
      <c r="AO119" s="106"/>
      <c r="AP119" s="106"/>
      <c r="AQ119" s="106"/>
      <c r="AR119" s="106"/>
      <c r="AS119" s="106"/>
      <c r="AT119" s="106"/>
      <c r="AU119" s="106"/>
      <c r="AV119" s="106"/>
      <c r="AW119" s="106"/>
      <c r="AX119" s="106"/>
      <c r="AY119" s="106"/>
      <c r="AZ119" s="106"/>
      <c r="BA119" s="106"/>
      <c r="BB119" s="106"/>
      <c r="BC119" s="106"/>
      <c r="BD119" s="106"/>
      <c r="BE119" s="106"/>
      <c r="BF119" s="106"/>
      <c r="BG119" s="106"/>
      <c r="BH119" s="106"/>
      <c r="BI119" s="106"/>
      <c r="BJ119" s="106"/>
      <c r="BK119" s="106"/>
      <c r="BL119" s="106"/>
      <c r="BM119" s="106"/>
      <c r="BN119" s="106"/>
      <c r="BO119" s="106"/>
      <c r="BP119" s="106"/>
      <c r="BQ119" s="106"/>
      <c r="BR119" s="106"/>
      <c r="BS119" s="106"/>
      <c r="BT119" s="106"/>
      <c r="BU119" s="106"/>
      <c r="BV119" s="106"/>
      <c r="BW119" s="106"/>
      <c r="BX119" s="106"/>
      <c r="BY119" s="106"/>
      <c r="BZ119" s="106"/>
      <c r="CA119" s="106"/>
      <c r="CB119" s="106"/>
      <c r="CC119" s="106"/>
      <c r="CD119" s="106"/>
      <c r="CE119" s="106"/>
      <c r="CF119" s="106"/>
      <c r="CG119" s="106"/>
      <c r="CH119" s="106"/>
    </row>
    <row r="120" spans="1:96" ht="24" customHeight="1" x14ac:dyDescent="0.3">
      <c r="A120" s="121"/>
      <c r="B120" s="822" t="s">
        <v>427</v>
      </c>
      <c r="C120" s="822"/>
      <c r="D120" s="822"/>
      <c r="E120" s="822"/>
      <c r="F120" s="822"/>
      <c r="G120" s="822"/>
      <c r="H120" s="822"/>
      <c r="I120" s="822"/>
      <c r="J120" s="822"/>
      <c r="K120" s="822"/>
      <c r="L120" s="822"/>
      <c r="M120" s="822"/>
      <c r="N120" s="822"/>
      <c r="O120" s="822"/>
      <c r="P120" s="822"/>
      <c r="Q120" s="822"/>
      <c r="R120" s="822"/>
      <c r="S120" s="822"/>
      <c r="T120" s="822"/>
      <c r="U120" s="822"/>
      <c r="V120" s="822"/>
      <c r="W120" s="822"/>
      <c r="X120" s="121"/>
      <c r="Y120" s="822" t="s">
        <v>420</v>
      </c>
      <c r="Z120" s="822"/>
      <c r="AA120" s="822"/>
      <c r="AB120" s="121"/>
      <c r="AC120" s="822">
        <f>AC96+1</f>
        <v>5</v>
      </c>
      <c r="AD120" s="822"/>
      <c r="AE120" s="121"/>
      <c r="AF120" s="106"/>
      <c r="AG120" s="106"/>
      <c r="AH120" s="106"/>
      <c r="AI120" s="106"/>
      <c r="AJ120" s="106"/>
      <c r="AK120" s="106"/>
      <c r="AL120" s="106"/>
      <c r="AM120" s="106"/>
      <c r="AN120" s="106"/>
      <c r="AO120" s="106"/>
      <c r="AP120" s="106"/>
      <c r="AQ120" s="106"/>
      <c r="AR120" s="106"/>
      <c r="AS120" s="106"/>
      <c r="AT120" s="106"/>
      <c r="AU120" s="106"/>
      <c r="AV120" s="106"/>
      <c r="AW120" s="106"/>
      <c r="AX120" s="106"/>
      <c r="AY120" s="106"/>
      <c r="AZ120" s="106"/>
      <c r="BA120" s="106"/>
      <c r="BB120" s="106"/>
      <c r="BC120" s="106"/>
      <c r="BD120" s="106"/>
      <c r="BE120" s="106"/>
      <c r="BF120" s="106"/>
      <c r="BG120" s="106"/>
      <c r="BH120" s="106"/>
      <c r="BI120" s="106"/>
      <c r="BJ120" s="106"/>
      <c r="BK120" s="106"/>
      <c r="BL120" s="106"/>
      <c r="BM120" s="106"/>
      <c r="BN120" s="106"/>
      <c r="BO120" s="106"/>
      <c r="BP120" s="106"/>
      <c r="BQ120" s="106"/>
      <c r="BR120" s="106"/>
      <c r="BS120" s="106"/>
      <c r="BT120" s="106"/>
      <c r="BU120" s="106"/>
      <c r="BV120" s="106"/>
      <c r="BW120" s="106"/>
      <c r="BX120" s="106"/>
      <c r="BY120" s="106"/>
      <c r="BZ120" s="106"/>
      <c r="CA120" s="106"/>
      <c r="CB120" s="106"/>
      <c r="CC120" s="106"/>
      <c r="CD120" s="106"/>
      <c r="CE120" s="106"/>
      <c r="CF120" s="106"/>
      <c r="CG120" s="106"/>
      <c r="CH120" s="106"/>
    </row>
    <row r="121" spans="1:96" ht="24" customHeight="1" x14ac:dyDescent="0.3">
      <c r="A121" s="858" t="str">
        <f>$A$1</f>
        <v>Расчет однофазного конденсаторного асинхронного микродвигателя Pн 90 Вт,  2p = 6, n = 955 об/мин</v>
      </c>
      <c r="B121" s="858"/>
      <c r="C121" s="858"/>
      <c r="D121" s="858"/>
      <c r="E121" s="858"/>
      <c r="F121" s="858"/>
      <c r="G121" s="858"/>
      <c r="H121" s="858"/>
      <c r="I121" s="858"/>
      <c r="J121" s="858"/>
      <c r="K121" s="858"/>
      <c r="L121" s="858"/>
      <c r="M121" s="858"/>
      <c r="N121" s="858"/>
      <c r="O121" s="858"/>
      <c r="P121" s="858"/>
      <c r="Q121" s="858"/>
      <c r="R121" s="858"/>
      <c r="S121" s="858"/>
      <c r="T121" s="858"/>
      <c r="U121" s="858"/>
      <c r="V121" s="858"/>
      <c r="W121" s="858"/>
      <c r="X121" s="858"/>
      <c r="Y121" s="858"/>
      <c r="Z121" s="858"/>
      <c r="AA121" s="858"/>
      <c r="AB121" s="858"/>
      <c r="AC121" s="858"/>
      <c r="AD121" s="858"/>
      <c r="AE121" s="858"/>
      <c r="AF121" s="106"/>
      <c r="AG121" s="106"/>
      <c r="AH121" s="106"/>
      <c r="AI121" s="106"/>
      <c r="AJ121" s="106"/>
      <c r="AK121" s="106"/>
      <c r="AL121" s="106"/>
      <c r="AM121" s="106"/>
      <c r="AN121" s="106"/>
      <c r="AO121" s="106"/>
      <c r="AP121" s="106"/>
      <c r="AQ121" s="106"/>
      <c r="AR121" s="106"/>
      <c r="AS121" s="106"/>
      <c r="AT121" s="106"/>
      <c r="AU121" s="106"/>
      <c r="AV121" s="106"/>
      <c r="AW121" s="106"/>
      <c r="AX121" s="106"/>
      <c r="AY121" s="106"/>
      <c r="AZ121" s="106"/>
      <c r="BA121" s="106"/>
      <c r="BB121" s="106"/>
      <c r="BC121" s="106"/>
      <c r="BD121" s="106"/>
      <c r="BE121" s="106"/>
      <c r="BF121" s="106"/>
      <c r="BG121" s="106"/>
      <c r="BH121" s="106"/>
      <c r="BI121" s="106"/>
      <c r="BJ121" s="106"/>
      <c r="BK121" s="106"/>
      <c r="BL121" s="106"/>
      <c r="BM121" s="106"/>
      <c r="BN121" s="106"/>
      <c r="BO121" s="106"/>
      <c r="BP121" s="106"/>
      <c r="BQ121" s="106"/>
      <c r="BR121" s="106"/>
      <c r="BS121" s="106"/>
      <c r="BT121" s="106"/>
      <c r="BU121" s="106"/>
      <c r="BV121" s="106"/>
      <c r="BW121" s="106"/>
      <c r="BX121" s="106"/>
      <c r="BY121" s="106"/>
      <c r="BZ121" s="106"/>
      <c r="CA121" s="106"/>
      <c r="CB121" s="106"/>
      <c r="CC121" s="106"/>
      <c r="CD121" s="106"/>
      <c r="CE121" s="106"/>
      <c r="CF121" s="106"/>
      <c r="CG121" s="106"/>
      <c r="CH121" s="106"/>
    </row>
    <row r="122" spans="1:96" ht="24" customHeight="1" x14ac:dyDescent="0.3">
      <c r="A122" s="888"/>
      <c r="B122" s="889">
        <v>14</v>
      </c>
      <c r="C122" s="890"/>
      <c r="D122" s="75"/>
      <c r="E122" s="110"/>
      <c r="F122" s="76"/>
      <c r="G122" s="76"/>
      <c r="H122" s="76"/>
      <c r="I122" s="76"/>
      <c r="J122" s="76"/>
      <c r="K122" s="76"/>
      <c r="L122" s="76"/>
      <c r="M122" s="76"/>
      <c r="N122" s="76"/>
      <c r="O122" s="143"/>
      <c r="P122" s="75"/>
      <c r="Q122" s="832" t="s">
        <v>42</v>
      </c>
      <c r="R122" s="832"/>
      <c r="S122" s="832"/>
      <c r="T122" s="833" t="s">
        <v>43</v>
      </c>
      <c r="U122" s="833"/>
      <c r="V122" s="833"/>
      <c r="W122" s="891" t="s">
        <v>44</v>
      </c>
      <c r="X122" s="891"/>
      <c r="Y122" s="891"/>
      <c r="Z122" s="891"/>
      <c r="AA122" s="891" t="s">
        <v>46</v>
      </c>
      <c r="AB122" s="891"/>
      <c r="AC122" s="891"/>
      <c r="AD122" s="891"/>
      <c r="AE122" s="891"/>
      <c r="AF122" s="106"/>
      <c r="AG122" s="106"/>
      <c r="AH122" s="106"/>
      <c r="AI122" s="106"/>
      <c r="AJ122" s="106"/>
      <c r="AK122" s="106"/>
      <c r="AL122" s="106"/>
      <c r="AM122" s="106"/>
      <c r="AN122" s="106"/>
      <c r="AO122" s="106"/>
      <c r="AP122" s="106"/>
      <c r="AQ122" s="106"/>
      <c r="AR122" s="106"/>
      <c r="AS122" s="106"/>
      <c r="AT122" s="106"/>
      <c r="AU122" s="106"/>
      <c r="AV122" s="106"/>
      <c r="AW122" s="106"/>
      <c r="AX122" s="106"/>
      <c r="AY122" s="106"/>
      <c r="AZ122" s="106"/>
      <c r="BA122" s="106"/>
      <c r="BB122" s="106"/>
      <c r="BC122" s="106"/>
      <c r="BD122" s="106"/>
      <c r="BE122" s="106"/>
      <c r="BF122" s="106"/>
      <c r="BG122" s="106"/>
      <c r="BH122" s="106"/>
      <c r="BI122" s="106"/>
      <c r="BJ122" s="106"/>
      <c r="BK122" s="106"/>
      <c r="BL122" s="106"/>
      <c r="BM122" s="106"/>
      <c r="BN122" s="106"/>
      <c r="BO122" s="106"/>
      <c r="BP122" s="106"/>
      <c r="BQ122" s="106"/>
      <c r="BR122" s="106"/>
      <c r="BS122" s="106"/>
      <c r="BT122" s="106"/>
      <c r="BU122" s="106"/>
      <c r="BV122" s="106"/>
      <c r="BW122" s="106"/>
      <c r="BX122" s="106"/>
      <c r="BY122" s="106"/>
      <c r="BZ122" s="106"/>
      <c r="CA122" s="106"/>
      <c r="CB122" s="106"/>
      <c r="CC122" s="106"/>
      <c r="CD122" s="106"/>
      <c r="CE122" s="106"/>
      <c r="CF122" s="106"/>
      <c r="CG122" s="106"/>
      <c r="CH122" s="106"/>
    </row>
    <row r="123" spans="1:96" ht="24" customHeight="1" x14ac:dyDescent="0.3">
      <c r="A123" s="202"/>
      <c r="B123" s="201"/>
      <c r="C123" s="201"/>
      <c r="D123" s="201"/>
      <c r="E123" s="201"/>
      <c r="F123" s="201"/>
      <c r="G123" s="201"/>
      <c r="H123" s="201"/>
      <c r="I123" s="201"/>
      <c r="J123" s="201"/>
      <c r="K123" s="201"/>
      <c r="L123" s="201"/>
      <c r="M123" s="201"/>
      <c r="N123" s="201"/>
      <c r="O123" s="201"/>
      <c r="P123" s="201"/>
      <c r="Q123" s="829">
        <f>'Расчетный лист'!T122</f>
        <v>0.79688894555654721</v>
      </c>
      <c r="R123" s="829"/>
      <c r="S123" s="829"/>
      <c r="T123" s="815" t="s">
        <v>181</v>
      </c>
      <c r="U123" s="815"/>
      <c r="V123" s="815"/>
      <c r="W123" s="819"/>
      <c r="X123" s="845" t="s">
        <v>448</v>
      </c>
      <c r="Y123" s="845"/>
      <c r="Z123" s="819"/>
      <c r="AA123" s="153"/>
      <c r="AB123" s="153"/>
      <c r="AC123" s="153"/>
      <c r="AD123" s="153"/>
      <c r="AE123" s="153"/>
      <c r="AF123" s="106"/>
      <c r="AG123" s="106"/>
      <c r="AH123" s="106"/>
      <c r="AI123" s="106"/>
      <c r="AJ123" s="106"/>
      <c r="AK123" s="106"/>
      <c r="AL123" s="106"/>
      <c r="AM123" s="106"/>
      <c r="AN123" s="106"/>
      <c r="AO123" s="106"/>
      <c r="AP123" s="106"/>
      <c r="AQ123" s="106"/>
      <c r="AR123" s="106"/>
      <c r="AS123" s="106"/>
      <c r="AT123" s="106"/>
      <c r="AU123" s="106"/>
      <c r="AV123" s="106"/>
      <c r="AW123" s="106"/>
      <c r="AX123" s="106"/>
      <c r="AY123" s="106"/>
      <c r="AZ123" s="106"/>
      <c r="BA123" s="106"/>
      <c r="BB123" s="106"/>
      <c r="BC123" s="106"/>
      <c r="BD123" s="106"/>
      <c r="BE123" s="106"/>
      <c r="BF123" s="106"/>
      <c r="BG123" s="106"/>
      <c r="BH123" s="106"/>
      <c r="BI123" s="106"/>
      <c r="BJ123" s="106"/>
      <c r="BK123" s="106"/>
      <c r="BL123" s="106"/>
      <c r="BM123" s="106"/>
      <c r="BN123" s="106"/>
      <c r="BO123" s="106"/>
      <c r="BP123" s="106"/>
      <c r="BQ123" s="106"/>
      <c r="BR123" s="106"/>
      <c r="BS123" s="106"/>
      <c r="BT123" s="106"/>
      <c r="BU123" s="106"/>
      <c r="BV123" s="106"/>
      <c r="BW123" s="106"/>
      <c r="BX123" s="106"/>
      <c r="BY123" s="106"/>
      <c r="BZ123" s="106"/>
      <c r="CA123" s="106"/>
      <c r="CB123" s="106"/>
      <c r="CC123" s="106"/>
      <c r="CD123" s="106"/>
      <c r="CE123" s="106"/>
      <c r="CF123" s="106"/>
      <c r="CG123" s="106"/>
      <c r="CH123" s="106"/>
    </row>
    <row r="124" spans="1:96" ht="24" customHeight="1" x14ac:dyDescent="0.3">
      <c r="A124" s="164"/>
      <c r="B124" s="456"/>
      <c r="C124" s="456"/>
      <c r="D124" s="456"/>
      <c r="E124" s="456"/>
      <c r="F124" s="456"/>
      <c r="G124" s="456"/>
      <c r="H124" s="456"/>
      <c r="I124" s="456"/>
      <c r="J124" s="456"/>
      <c r="K124" s="456"/>
      <c r="L124" s="456"/>
      <c r="M124" s="456"/>
      <c r="N124" s="456"/>
      <c r="O124" s="456"/>
      <c r="P124" s="456"/>
      <c r="Q124" s="837"/>
      <c r="R124" s="837"/>
      <c r="S124" s="837"/>
      <c r="T124" s="838"/>
      <c r="U124" s="838"/>
      <c r="V124" s="838"/>
      <c r="W124" s="196"/>
      <c r="X124" s="846"/>
      <c r="Y124" s="846"/>
      <c r="Z124" s="196"/>
      <c r="AA124" s="240"/>
      <c r="AB124" s="240"/>
      <c r="AC124" s="240"/>
      <c r="AD124" s="240"/>
      <c r="AE124" s="240"/>
      <c r="AF124" s="106"/>
      <c r="AG124" s="106"/>
      <c r="AH124" s="106"/>
      <c r="AI124" s="106"/>
      <c r="AJ124" s="106"/>
      <c r="AK124" s="106"/>
      <c r="AL124" s="106"/>
      <c r="AM124" s="106"/>
      <c r="AN124" s="106"/>
      <c r="AO124" s="106"/>
      <c r="AP124" s="106"/>
      <c r="AQ124" s="106"/>
      <c r="AR124" s="106"/>
      <c r="AS124" s="106"/>
      <c r="AT124" s="106"/>
      <c r="AU124" s="106"/>
      <c r="AV124" s="106"/>
      <c r="AW124" s="106"/>
      <c r="AX124" s="106"/>
      <c r="AY124" s="106"/>
      <c r="AZ124" s="106"/>
      <c r="BA124" s="106"/>
      <c r="BB124" s="106"/>
      <c r="BC124" s="106"/>
      <c r="BD124" s="106"/>
      <c r="BE124" s="106"/>
      <c r="BF124" s="106"/>
      <c r="BG124" s="106"/>
      <c r="BH124" s="106"/>
      <c r="BI124" s="106"/>
      <c r="BJ124" s="106"/>
      <c r="BK124" s="106"/>
      <c r="BL124" s="106"/>
      <c r="BM124" s="106"/>
      <c r="BN124" s="106"/>
      <c r="BO124" s="106"/>
      <c r="BP124" s="106"/>
      <c r="BQ124" s="106"/>
      <c r="BR124" s="106"/>
      <c r="BS124" s="106"/>
      <c r="BT124" s="106"/>
      <c r="BU124" s="106"/>
      <c r="BV124" s="106"/>
      <c r="BW124" s="106"/>
      <c r="BX124" s="106"/>
      <c r="BY124" s="106"/>
      <c r="BZ124" s="106"/>
      <c r="CA124" s="106"/>
      <c r="CB124" s="106"/>
      <c r="CC124" s="106"/>
      <c r="CD124" s="106"/>
      <c r="CE124" s="106"/>
      <c r="CF124" s="106"/>
      <c r="CG124" s="106"/>
      <c r="CH124" s="106"/>
    </row>
    <row r="125" spans="1:96" ht="24" customHeight="1" x14ac:dyDescent="0.3">
      <c r="A125" s="868" t="s">
        <v>148</v>
      </c>
      <c r="B125" s="120" t="s">
        <v>428</v>
      </c>
      <c r="C125" s="886">
        <v>15</v>
      </c>
      <c r="D125" s="821"/>
      <c r="E125" s="113"/>
      <c r="F125" s="122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23"/>
      <c r="U125" s="113"/>
      <c r="V125" s="817" t="s">
        <v>42</v>
      </c>
      <c r="W125" s="817"/>
      <c r="X125" s="817"/>
      <c r="Y125" s="818" t="s">
        <v>43</v>
      </c>
      <c r="Z125" s="818"/>
      <c r="AA125" s="818"/>
      <c r="AB125" s="847" t="s">
        <v>44</v>
      </c>
      <c r="AC125" s="847"/>
      <c r="AD125" s="847"/>
      <c r="AE125" s="847"/>
      <c r="AF125" s="106"/>
      <c r="AG125" s="106"/>
      <c r="AH125" s="106"/>
      <c r="AI125" s="106"/>
      <c r="AJ125" s="106"/>
      <c r="AK125" s="106"/>
      <c r="AL125" s="106"/>
      <c r="AM125" s="106"/>
      <c r="AN125" s="106"/>
      <c r="AO125" s="106"/>
      <c r="AP125" s="106"/>
      <c r="AQ125" s="106"/>
      <c r="AR125" s="106"/>
      <c r="AS125" s="106"/>
      <c r="AT125" s="106"/>
      <c r="AU125" s="106"/>
      <c r="AV125" s="106"/>
      <c r="AW125" s="106"/>
      <c r="AX125" s="106"/>
      <c r="AY125" s="106"/>
      <c r="AZ125" s="106"/>
      <c r="BA125" s="106"/>
      <c r="BB125" s="106"/>
      <c r="BC125" s="106"/>
      <c r="BD125" s="106"/>
      <c r="BE125" s="106"/>
      <c r="BF125" s="106"/>
      <c r="BG125" s="106"/>
      <c r="BH125" s="106"/>
      <c r="BI125" s="106"/>
      <c r="BJ125" s="106"/>
      <c r="BK125" s="106"/>
      <c r="BL125" s="106"/>
      <c r="BM125" s="106"/>
      <c r="BN125" s="106"/>
      <c r="BO125" s="106"/>
      <c r="BP125" s="106"/>
      <c r="BQ125" s="106"/>
      <c r="BR125" s="106"/>
      <c r="BS125" s="106"/>
      <c r="BT125" s="106"/>
      <c r="BU125" s="106"/>
      <c r="BV125" s="106"/>
      <c r="BW125" s="106"/>
      <c r="BX125" s="106"/>
      <c r="BY125" s="106"/>
      <c r="BZ125" s="106"/>
      <c r="CA125" s="106"/>
      <c r="CB125" s="106"/>
      <c r="CC125" s="106"/>
      <c r="CD125" s="106"/>
      <c r="CE125" s="106"/>
      <c r="CF125" s="106"/>
      <c r="CG125" s="106"/>
      <c r="CH125" s="106"/>
    </row>
    <row r="126" spans="1:96" ht="24" customHeight="1" x14ac:dyDescent="0.3">
      <c r="A126" s="868"/>
      <c r="B126" s="202"/>
      <c r="C126" s="201" t="s">
        <v>452</v>
      </c>
      <c r="D126" s="201"/>
      <c r="E126" s="201"/>
      <c r="F126" s="201"/>
      <c r="G126" s="201"/>
      <c r="H126" s="201"/>
      <c r="I126" s="201"/>
      <c r="J126" s="201"/>
      <c r="K126" s="201"/>
      <c r="L126" s="201"/>
      <c r="M126" s="201"/>
      <c r="N126" s="201"/>
      <c r="O126" s="201"/>
      <c r="P126" s="201"/>
      <c r="Q126" s="201"/>
      <c r="R126" s="201"/>
      <c r="S126" s="201"/>
      <c r="T126" s="201"/>
      <c r="U126" s="201"/>
      <c r="V126" s="829">
        <f>'Расчетный лист'!U126</f>
        <v>9.6000000000000002E-2</v>
      </c>
      <c r="W126" s="829"/>
      <c r="X126" s="829"/>
      <c r="Y126" s="815" t="s">
        <v>195</v>
      </c>
      <c r="Z126" s="815"/>
      <c r="AA126" s="815"/>
      <c r="AB126" s="819"/>
      <c r="AC126" s="845" t="s">
        <v>482</v>
      </c>
      <c r="AD126" s="845"/>
      <c r="AE126" s="819"/>
      <c r="AF126" s="106"/>
      <c r="AG126" s="106"/>
      <c r="AH126" s="106"/>
      <c r="AI126" s="106"/>
      <c r="AJ126" s="106"/>
      <c r="AK126" s="106"/>
      <c r="AL126" s="106"/>
      <c r="AM126" s="106"/>
      <c r="AN126" s="106"/>
      <c r="AO126" s="106"/>
      <c r="AP126" s="106"/>
      <c r="AQ126" s="106"/>
      <c r="AR126" s="106"/>
      <c r="AS126" s="106"/>
      <c r="AT126" s="106"/>
      <c r="AU126" s="106"/>
      <c r="AV126" s="106"/>
      <c r="AW126" s="106"/>
      <c r="AX126" s="106"/>
      <c r="AY126" s="106"/>
      <c r="AZ126" s="106"/>
      <c r="BA126" s="106"/>
      <c r="BB126" s="106"/>
      <c r="BC126" s="106"/>
      <c r="BD126" s="106"/>
      <c r="BE126" s="106"/>
      <c r="BF126" s="106"/>
      <c r="BG126" s="106"/>
      <c r="BH126" s="106"/>
      <c r="BI126" s="106"/>
      <c r="BJ126" s="106"/>
      <c r="BK126" s="106"/>
      <c r="BL126" s="106"/>
      <c r="BM126" s="106"/>
      <c r="BN126" s="106"/>
      <c r="BO126" s="106"/>
      <c r="BP126" s="106"/>
      <c r="BQ126" s="106"/>
      <c r="BR126" s="106"/>
      <c r="BS126" s="106"/>
      <c r="BT126" s="106"/>
      <c r="BU126" s="106"/>
      <c r="BV126" s="106"/>
      <c r="BW126" s="106"/>
      <c r="BX126" s="106"/>
      <c r="BY126" s="106"/>
      <c r="BZ126" s="106"/>
      <c r="CA126" s="106"/>
      <c r="CB126" s="106"/>
      <c r="CC126" s="106"/>
      <c r="CD126" s="106"/>
      <c r="CE126" s="106"/>
      <c r="CF126" s="106"/>
      <c r="CG126" s="106"/>
      <c r="CH126" s="106"/>
    </row>
    <row r="127" spans="1:96" ht="24" customHeight="1" x14ac:dyDescent="0.3">
      <c r="A127" s="868"/>
      <c r="B127" s="202"/>
      <c r="C127" s="201"/>
      <c r="D127" s="201"/>
      <c r="E127" s="201"/>
      <c r="F127" s="201"/>
      <c r="G127" s="201"/>
      <c r="H127" s="201"/>
      <c r="I127" s="201"/>
      <c r="J127" s="201"/>
      <c r="K127" s="201"/>
      <c r="L127" s="201"/>
      <c r="M127" s="201"/>
      <c r="N127" s="201"/>
      <c r="O127" s="201"/>
      <c r="P127" s="201"/>
      <c r="Q127" s="201"/>
      <c r="R127" s="201"/>
      <c r="S127" s="201"/>
      <c r="T127" s="201"/>
      <c r="U127" s="201"/>
      <c r="V127" s="829"/>
      <c r="W127" s="829"/>
      <c r="X127" s="829"/>
      <c r="Y127" s="815"/>
      <c r="Z127" s="815"/>
      <c r="AA127" s="815"/>
      <c r="AB127" s="819"/>
      <c r="AC127" s="845"/>
      <c r="AD127" s="845"/>
      <c r="AE127" s="819"/>
      <c r="AF127" s="106"/>
      <c r="AG127" s="106"/>
      <c r="AH127" s="106"/>
      <c r="AI127" s="106"/>
      <c r="AJ127" s="106"/>
      <c r="AK127" s="106"/>
      <c r="AL127" s="106"/>
      <c r="AM127" s="106"/>
      <c r="AN127" s="106"/>
      <c r="AO127" s="106"/>
      <c r="AP127" s="106"/>
      <c r="AQ127" s="106"/>
      <c r="AR127" s="106"/>
      <c r="AS127" s="106"/>
      <c r="AT127" s="106"/>
      <c r="AU127" s="106"/>
      <c r="AV127" s="106"/>
      <c r="AW127" s="106"/>
      <c r="AX127" s="106"/>
      <c r="AY127" s="106"/>
      <c r="AZ127" s="106"/>
      <c r="BA127" s="106"/>
      <c r="BB127" s="106"/>
      <c r="BC127" s="106"/>
      <c r="BD127" s="106"/>
      <c r="BE127" s="106"/>
      <c r="BF127" s="106"/>
      <c r="BG127" s="106"/>
      <c r="BH127" s="106"/>
      <c r="BI127" s="106"/>
      <c r="BJ127" s="106"/>
      <c r="BK127" s="106"/>
      <c r="BL127" s="106"/>
      <c r="BM127" s="106"/>
      <c r="BN127" s="106"/>
      <c r="BO127" s="106"/>
      <c r="BP127" s="106"/>
      <c r="BQ127" s="106"/>
      <c r="BR127" s="106"/>
      <c r="BS127" s="106"/>
      <c r="BT127" s="106"/>
      <c r="BU127" s="106"/>
      <c r="BV127" s="106"/>
      <c r="BW127" s="106"/>
      <c r="BX127" s="106"/>
      <c r="BY127" s="106"/>
      <c r="BZ127" s="106"/>
      <c r="CA127" s="106"/>
      <c r="CB127" s="106"/>
      <c r="CC127" s="106"/>
      <c r="CD127" s="106"/>
      <c r="CE127" s="106"/>
      <c r="CF127" s="106"/>
      <c r="CG127" s="106"/>
      <c r="CH127" s="106"/>
    </row>
    <row r="128" spans="1:96" ht="24" customHeight="1" x14ac:dyDescent="0.3">
      <c r="A128" s="120" t="s">
        <v>428</v>
      </c>
      <c r="B128" s="886">
        <v>16</v>
      </c>
      <c r="C128" s="821"/>
      <c r="D128" s="113"/>
      <c r="E128" s="122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23"/>
      <c r="Q128" s="113"/>
      <c r="R128" s="817" t="s">
        <v>42</v>
      </c>
      <c r="S128" s="817"/>
      <c r="T128" s="817"/>
      <c r="U128" s="818" t="s">
        <v>43</v>
      </c>
      <c r="V128" s="818"/>
      <c r="W128" s="818"/>
      <c r="X128" s="847" t="s">
        <v>44</v>
      </c>
      <c r="Y128" s="847"/>
      <c r="Z128" s="847"/>
      <c r="AA128" s="847"/>
      <c r="AB128" s="588" t="s">
        <v>46</v>
      </c>
      <c r="AC128" s="588"/>
      <c r="AD128" s="588"/>
      <c r="AE128" s="588"/>
      <c r="AF128" s="106"/>
      <c r="AG128" s="106"/>
      <c r="AH128" s="106"/>
      <c r="AI128" s="106"/>
      <c r="AJ128" s="106"/>
      <c r="AK128" s="106"/>
      <c r="AL128" s="106"/>
      <c r="AM128" s="106"/>
      <c r="AN128" s="106"/>
      <c r="AO128" s="106"/>
      <c r="AP128" s="106"/>
      <c r="AQ128" s="106"/>
      <c r="AR128" s="106"/>
      <c r="AS128" s="106"/>
      <c r="AT128" s="106"/>
      <c r="AU128" s="106"/>
      <c r="AV128" s="106"/>
      <c r="AW128" s="106"/>
      <c r="AX128" s="106"/>
      <c r="AY128" s="106"/>
      <c r="AZ128" s="106"/>
      <c r="BA128" s="106"/>
      <c r="BB128" s="106"/>
      <c r="BC128" s="106"/>
      <c r="BD128" s="106"/>
      <c r="BE128" s="106"/>
      <c r="BF128" s="106"/>
      <c r="BG128" s="106"/>
      <c r="BH128" s="106"/>
      <c r="BI128" s="106"/>
      <c r="BJ128" s="106"/>
      <c r="BK128" s="106"/>
      <c r="BL128" s="106"/>
      <c r="BM128" s="106"/>
      <c r="BN128" s="106"/>
      <c r="BO128" s="106"/>
      <c r="BP128" s="106"/>
      <c r="BQ128" s="106"/>
      <c r="BR128" s="106"/>
      <c r="BS128" s="106"/>
      <c r="BT128" s="106"/>
      <c r="BU128" s="106"/>
      <c r="BV128" s="106"/>
      <c r="BW128" s="106"/>
      <c r="BX128" s="106"/>
      <c r="BY128" s="106"/>
      <c r="BZ128" s="106"/>
      <c r="CA128" s="106"/>
      <c r="CB128" s="106"/>
      <c r="CC128" s="106"/>
      <c r="CD128" s="106"/>
      <c r="CE128" s="106"/>
      <c r="CF128" s="106"/>
      <c r="CG128" s="106"/>
      <c r="CH128" s="106"/>
    </row>
    <row r="129" spans="1:86" ht="24" customHeight="1" x14ac:dyDescent="0.3">
      <c r="A129" s="202"/>
      <c r="B129" s="829" t="s">
        <v>453</v>
      </c>
      <c r="C129" s="829"/>
      <c r="D129" s="829"/>
      <c r="E129" s="829"/>
      <c r="F129" s="829"/>
      <c r="G129" s="829"/>
      <c r="H129" s="829"/>
      <c r="I129" s="829"/>
      <c r="J129" s="829"/>
      <c r="K129" s="829"/>
      <c r="L129" s="829"/>
      <c r="M129" s="829"/>
      <c r="N129" s="829"/>
      <c r="O129" s="829"/>
      <c r="P129" s="829"/>
      <c r="Q129" s="829"/>
      <c r="R129" s="829">
        <f>'Расчетный лист'!AZ57</f>
        <v>1.9200000000000002E-2</v>
      </c>
      <c r="S129" s="829"/>
      <c r="T129" s="829"/>
      <c r="U129" s="815" t="s">
        <v>195</v>
      </c>
      <c r="V129" s="815"/>
      <c r="W129" s="815"/>
      <c r="X129" s="819"/>
      <c r="Y129" s="845" t="s">
        <v>447</v>
      </c>
      <c r="Z129" s="845"/>
      <c r="AA129" s="819"/>
      <c r="AB129" s="153"/>
      <c r="AC129" s="153"/>
      <c r="AD129" s="153"/>
      <c r="AE129" s="153"/>
      <c r="AF129" s="106"/>
      <c r="AG129" s="106"/>
      <c r="AH129" s="106"/>
      <c r="AI129" s="106"/>
      <c r="AJ129" s="106"/>
      <c r="AK129" s="106"/>
      <c r="AL129" s="106"/>
      <c r="AM129" s="106"/>
      <c r="AN129" s="106"/>
      <c r="AO129" s="106"/>
      <c r="AP129" s="106"/>
      <c r="AQ129" s="106"/>
      <c r="AR129" s="106"/>
      <c r="AS129" s="106"/>
      <c r="AT129" s="106"/>
      <c r="AU129" s="106"/>
      <c r="AV129" s="106"/>
      <c r="AW129" s="106"/>
      <c r="AX129" s="106"/>
      <c r="AY129" s="106"/>
      <c r="AZ129" s="106"/>
      <c r="BA129" s="106"/>
      <c r="BB129" s="106"/>
      <c r="BC129" s="106"/>
      <c r="BD129" s="106"/>
      <c r="BE129" s="106"/>
      <c r="BF129" s="106"/>
      <c r="BG129" s="106"/>
      <c r="BH129" s="106"/>
      <c r="BI129" s="106"/>
      <c r="BJ129" s="106"/>
      <c r="BK129" s="106"/>
      <c r="BL129" s="106"/>
      <c r="BM129" s="106"/>
      <c r="BN129" s="106"/>
      <c r="BO129" s="106"/>
      <c r="BP129" s="106"/>
      <c r="BQ129" s="106"/>
      <c r="BR129" s="106"/>
      <c r="BS129" s="106"/>
      <c r="BT129" s="106"/>
      <c r="BU129" s="106"/>
      <c r="BV129" s="106"/>
      <c r="BW129" s="106"/>
      <c r="BX129" s="106"/>
      <c r="BY129" s="106"/>
      <c r="BZ129" s="106"/>
      <c r="CA129" s="106"/>
      <c r="CB129" s="106"/>
      <c r="CC129" s="106"/>
      <c r="CD129" s="106"/>
      <c r="CE129" s="106"/>
      <c r="CF129" s="106"/>
      <c r="CG129" s="106"/>
      <c r="CH129" s="106"/>
    </row>
    <row r="130" spans="1:86" ht="24" customHeight="1" x14ac:dyDescent="0.3">
      <c r="A130" s="202"/>
      <c r="B130" s="829"/>
      <c r="C130" s="829"/>
      <c r="D130" s="829"/>
      <c r="E130" s="829"/>
      <c r="F130" s="829"/>
      <c r="G130" s="829"/>
      <c r="H130" s="829"/>
      <c r="I130" s="829"/>
      <c r="J130" s="829"/>
      <c r="K130" s="829"/>
      <c r="L130" s="829"/>
      <c r="M130" s="829"/>
      <c r="N130" s="829"/>
      <c r="O130" s="829"/>
      <c r="P130" s="829"/>
      <c r="Q130" s="829"/>
      <c r="R130" s="829"/>
      <c r="S130" s="829"/>
      <c r="T130" s="829"/>
      <c r="U130" s="815"/>
      <c r="V130" s="815"/>
      <c r="W130" s="815"/>
      <c r="X130" s="819"/>
      <c r="Y130" s="845"/>
      <c r="Z130" s="845"/>
      <c r="AA130" s="819"/>
      <c r="AB130" s="153"/>
      <c r="AC130" s="153"/>
      <c r="AD130" s="153"/>
      <c r="AE130" s="153"/>
      <c r="AF130" s="106"/>
      <c r="AG130" s="106"/>
      <c r="AH130" s="106"/>
      <c r="AI130" s="106"/>
      <c r="AJ130" s="106"/>
      <c r="AK130" s="106"/>
      <c r="AL130" s="106"/>
      <c r="AM130" s="106"/>
      <c r="AN130" s="106"/>
      <c r="AO130" s="106"/>
      <c r="AP130" s="106"/>
      <c r="AQ130" s="106"/>
      <c r="AR130" s="106"/>
      <c r="AS130" s="106"/>
      <c r="AT130" s="106"/>
      <c r="AU130" s="106"/>
      <c r="AV130" s="106"/>
      <c r="AW130" s="106"/>
      <c r="AX130" s="106"/>
      <c r="AY130" s="106"/>
      <c r="AZ130" s="106"/>
      <c r="BA130" s="106"/>
      <c r="BB130" s="106"/>
      <c r="BC130" s="106"/>
      <c r="BD130" s="106"/>
      <c r="BE130" s="106"/>
      <c r="BF130" s="106"/>
      <c r="BG130" s="106"/>
      <c r="BH130" s="106"/>
      <c r="BI130" s="106"/>
      <c r="BJ130" s="106"/>
      <c r="BK130" s="106"/>
      <c r="BL130" s="106"/>
      <c r="BM130" s="106"/>
      <c r="BN130" s="106"/>
      <c r="BO130" s="106"/>
      <c r="BP130" s="106"/>
      <c r="BQ130" s="106"/>
      <c r="BR130" s="106"/>
      <c r="BS130" s="106"/>
      <c r="BT130" s="106"/>
      <c r="BU130" s="106"/>
      <c r="BV130" s="106"/>
      <c r="BW130" s="106"/>
      <c r="BX130" s="106"/>
      <c r="BY130" s="106"/>
      <c r="BZ130" s="106"/>
      <c r="CA130" s="106"/>
      <c r="CB130" s="106"/>
      <c r="CC130" s="106"/>
      <c r="CD130" s="106"/>
      <c r="CE130" s="106"/>
      <c r="CF130" s="106"/>
      <c r="CG130" s="106"/>
      <c r="CH130" s="106"/>
    </row>
    <row r="131" spans="1:86" ht="24" customHeight="1" x14ac:dyDescent="0.3">
      <c r="A131" s="120" t="s">
        <v>428</v>
      </c>
      <c r="B131" s="886">
        <v>17</v>
      </c>
      <c r="C131" s="821"/>
      <c r="D131" s="113"/>
      <c r="E131" s="122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23"/>
      <c r="Q131" s="113"/>
      <c r="R131" s="817" t="s">
        <v>42</v>
      </c>
      <c r="S131" s="817"/>
      <c r="T131" s="817"/>
      <c r="U131" s="818" t="s">
        <v>43</v>
      </c>
      <c r="V131" s="818"/>
      <c r="W131" s="818"/>
      <c r="X131" s="847" t="s">
        <v>44</v>
      </c>
      <c r="Y131" s="847"/>
      <c r="Z131" s="847"/>
      <c r="AA131" s="847"/>
      <c r="AB131" s="588" t="s">
        <v>46</v>
      </c>
      <c r="AC131" s="588"/>
      <c r="AD131" s="588"/>
      <c r="AE131" s="588"/>
      <c r="AF131" s="106"/>
      <c r="AG131" s="106"/>
      <c r="AH131" s="106"/>
      <c r="AI131" s="106"/>
      <c r="AJ131" s="106"/>
      <c r="AK131" s="106"/>
      <c r="AL131" s="106"/>
      <c r="AM131" s="106"/>
      <c r="AN131" s="106"/>
      <c r="AO131" s="106"/>
      <c r="AP131" s="106"/>
      <c r="AQ131" s="106"/>
      <c r="AR131" s="106"/>
      <c r="AS131" s="106"/>
      <c r="AT131" s="106"/>
      <c r="AU131" s="106"/>
      <c r="AV131" s="106"/>
      <c r="AW131" s="106"/>
      <c r="AX131" s="106"/>
      <c r="AY131" s="106"/>
      <c r="AZ131" s="106"/>
      <c r="BA131" s="106"/>
      <c r="BB131" s="106"/>
      <c r="BC131" s="106"/>
      <c r="BD131" s="106"/>
      <c r="BE131" s="106"/>
      <c r="BF131" s="106"/>
      <c r="BG131" s="106"/>
      <c r="BH131" s="106"/>
      <c r="BI131" s="106"/>
      <c r="BJ131" s="106"/>
      <c r="BK131" s="106"/>
      <c r="BL131" s="106"/>
      <c r="BM131" s="106"/>
      <c r="BN131" s="106"/>
      <c r="BO131" s="106"/>
      <c r="BP131" s="106"/>
      <c r="BQ131" s="106"/>
      <c r="BR131" s="106"/>
      <c r="BS131" s="106"/>
      <c r="BT131" s="106"/>
      <c r="BU131" s="106"/>
      <c r="BV131" s="106"/>
      <c r="BW131" s="106"/>
      <c r="BX131" s="106"/>
      <c r="BY131" s="106"/>
      <c r="BZ131" s="106"/>
      <c r="CA131" s="106"/>
      <c r="CB131" s="106"/>
      <c r="CC131" s="106"/>
      <c r="CD131" s="106"/>
      <c r="CE131" s="106"/>
      <c r="CF131" s="106"/>
      <c r="CG131" s="106"/>
      <c r="CH131" s="106"/>
    </row>
    <row r="132" spans="1:86" ht="24" customHeight="1" x14ac:dyDescent="0.3">
      <c r="A132" s="202"/>
      <c r="B132" s="824" t="s">
        <v>221</v>
      </c>
      <c r="C132" s="824"/>
      <c r="D132" s="824"/>
      <c r="E132" s="824"/>
      <c r="F132" s="824"/>
      <c r="G132" s="824"/>
      <c r="H132" s="824"/>
      <c r="I132" s="824"/>
      <c r="J132" s="824"/>
      <c r="K132" s="824"/>
      <c r="L132" s="824"/>
      <c r="M132" s="824"/>
      <c r="N132" s="824"/>
      <c r="O132" s="824"/>
      <c r="P132" s="824"/>
      <c r="Q132" s="824"/>
      <c r="R132" s="829">
        <f>'Расчетный лист'!AZ61</f>
        <v>3.0126126126126116</v>
      </c>
      <c r="S132" s="829"/>
      <c r="T132" s="829"/>
      <c r="U132" s="815" t="s">
        <v>195</v>
      </c>
      <c r="V132" s="815"/>
      <c r="W132" s="815"/>
      <c r="X132" s="819"/>
      <c r="Y132" s="845" t="s">
        <v>455</v>
      </c>
      <c r="Z132" s="845"/>
      <c r="AA132" s="819"/>
      <c r="AB132" s="153"/>
      <c r="AC132" s="153"/>
      <c r="AD132" s="153"/>
      <c r="AE132" s="153"/>
      <c r="AF132" s="106"/>
      <c r="AG132" s="106"/>
      <c r="AH132" s="106"/>
      <c r="AI132" s="106"/>
      <c r="AJ132" s="106"/>
      <c r="AK132" s="106"/>
      <c r="AL132" s="106"/>
      <c r="AM132" s="106"/>
      <c r="AN132" s="106"/>
      <c r="AO132" s="106"/>
      <c r="AP132" s="106"/>
      <c r="AQ132" s="106"/>
      <c r="AR132" s="106"/>
      <c r="AS132" s="106"/>
      <c r="AT132" s="106"/>
      <c r="AU132" s="106"/>
      <c r="AV132" s="106"/>
      <c r="AW132" s="106"/>
      <c r="AX132" s="106"/>
      <c r="AY132" s="106"/>
      <c r="AZ132" s="106"/>
      <c r="BA132" s="106"/>
      <c r="BB132" s="106"/>
      <c r="BC132" s="106"/>
      <c r="BD132" s="106"/>
      <c r="BE132" s="106"/>
      <c r="BF132" s="106"/>
      <c r="BG132" s="106"/>
      <c r="BH132" s="106"/>
      <c r="BI132" s="106"/>
      <c r="BJ132" s="106"/>
      <c r="BK132" s="106"/>
      <c r="BL132" s="106"/>
      <c r="BM132" s="106"/>
      <c r="BN132" s="106"/>
      <c r="BO132" s="106"/>
      <c r="BP132" s="106"/>
      <c r="BQ132" s="106"/>
      <c r="BR132" s="106"/>
      <c r="BS132" s="106"/>
      <c r="BT132" s="106"/>
      <c r="BU132" s="106"/>
      <c r="BV132" s="106"/>
      <c r="BW132" s="106"/>
      <c r="BX132" s="106"/>
      <c r="BY132" s="106"/>
      <c r="BZ132" s="106"/>
      <c r="CA132" s="106"/>
      <c r="CB132" s="106"/>
      <c r="CC132" s="106"/>
      <c r="CD132" s="106"/>
      <c r="CE132" s="106"/>
      <c r="CF132" s="106"/>
      <c r="CG132" s="106"/>
      <c r="CH132" s="106"/>
    </row>
    <row r="133" spans="1:86" ht="24" customHeight="1" x14ac:dyDescent="0.3">
      <c r="A133" s="202"/>
      <c r="B133" s="824"/>
      <c r="C133" s="824"/>
      <c r="D133" s="824"/>
      <c r="E133" s="824"/>
      <c r="F133" s="824"/>
      <c r="G133" s="824"/>
      <c r="H133" s="824"/>
      <c r="I133" s="824"/>
      <c r="J133" s="824"/>
      <c r="K133" s="824"/>
      <c r="L133" s="824"/>
      <c r="M133" s="824"/>
      <c r="N133" s="824"/>
      <c r="O133" s="824"/>
      <c r="P133" s="824"/>
      <c r="Q133" s="824"/>
      <c r="R133" s="829"/>
      <c r="S133" s="829"/>
      <c r="T133" s="829"/>
      <c r="U133" s="815"/>
      <c r="V133" s="815"/>
      <c r="W133" s="815"/>
      <c r="X133" s="819"/>
      <c r="Y133" s="845"/>
      <c r="Z133" s="845"/>
      <c r="AA133" s="819"/>
      <c r="AB133" s="153"/>
      <c r="AC133" s="153"/>
      <c r="AD133" s="153"/>
      <c r="AE133" s="153"/>
      <c r="AF133" s="106"/>
      <c r="AG133" s="106"/>
      <c r="AH133" s="106"/>
      <c r="AI133" s="106"/>
      <c r="AJ133" s="106"/>
      <c r="AK133" s="106"/>
      <c r="AL133" s="106"/>
      <c r="AM133" s="106"/>
      <c r="AN133" s="106"/>
      <c r="AO133" s="106"/>
      <c r="AP133" s="106"/>
      <c r="AQ133" s="106"/>
      <c r="AR133" s="106"/>
      <c r="AS133" s="106"/>
      <c r="AT133" s="106"/>
      <c r="AU133" s="106"/>
      <c r="AV133" s="106"/>
      <c r="AW133" s="106"/>
      <c r="AX133" s="106"/>
      <c r="AY133" s="106"/>
      <c r="AZ133" s="106"/>
      <c r="BA133" s="106"/>
      <c r="BB133" s="106"/>
      <c r="BC133" s="106"/>
      <c r="BD133" s="106"/>
      <c r="BE133" s="106"/>
      <c r="BF133" s="106"/>
      <c r="BG133" s="106"/>
      <c r="BH133" s="106"/>
      <c r="BI133" s="106"/>
      <c r="BJ133" s="106"/>
      <c r="BK133" s="106"/>
      <c r="BL133" s="106"/>
      <c r="BM133" s="106"/>
      <c r="BN133" s="106"/>
      <c r="BO133" s="106"/>
      <c r="BP133" s="106"/>
      <c r="BQ133" s="106"/>
      <c r="BR133" s="106"/>
      <c r="BS133" s="106"/>
      <c r="BT133" s="106"/>
      <c r="BU133" s="106"/>
      <c r="BV133" s="106"/>
      <c r="BW133" s="106"/>
      <c r="BX133" s="106"/>
      <c r="BY133" s="106"/>
      <c r="BZ133" s="106"/>
      <c r="CA133" s="106"/>
      <c r="CB133" s="106"/>
      <c r="CC133" s="106"/>
      <c r="CD133" s="106"/>
      <c r="CE133" s="106"/>
      <c r="CF133" s="106"/>
      <c r="CG133" s="106"/>
      <c r="CH133" s="106"/>
    </row>
    <row r="134" spans="1:86" ht="24" customHeight="1" x14ac:dyDescent="0.3">
      <c r="A134" s="120" t="s">
        <v>428</v>
      </c>
      <c r="B134" s="886">
        <v>18</v>
      </c>
      <c r="C134" s="821"/>
      <c r="D134" s="113"/>
      <c r="E134" s="122"/>
      <c r="F134" s="15"/>
      <c r="G134" s="15"/>
      <c r="H134" s="15"/>
      <c r="I134" s="15"/>
      <c r="J134" s="15"/>
      <c r="K134" s="15"/>
      <c r="L134" s="15"/>
      <c r="M134" s="15"/>
      <c r="N134" s="15"/>
      <c r="O134" s="123"/>
      <c r="P134" s="113"/>
      <c r="Q134" s="817" t="s">
        <v>42</v>
      </c>
      <c r="R134" s="817"/>
      <c r="S134" s="817"/>
      <c r="T134" s="818" t="s">
        <v>43</v>
      </c>
      <c r="U134" s="818"/>
      <c r="V134" s="818"/>
      <c r="W134" s="847" t="s">
        <v>44</v>
      </c>
      <c r="X134" s="847"/>
      <c r="Y134" s="847"/>
      <c r="Z134" s="847"/>
      <c r="AA134" s="588" t="s">
        <v>46</v>
      </c>
      <c r="AB134" s="588"/>
      <c r="AC134" s="588"/>
      <c r="AD134" s="588"/>
      <c r="AE134" s="588"/>
      <c r="AF134" s="106"/>
      <c r="AG134" s="106"/>
      <c r="AH134" s="106"/>
      <c r="AI134" s="106"/>
      <c r="AJ134" s="106"/>
      <c r="AK134" s="106"/>
      <c r="AL134" s="106"/>
      <c r="AM134" s="106"/>
      <c r="AN134" s="106"/>
      <c r="AO134" s="106"/>
      <c r="AP134" s="106"/>
      <c r="AQ134" s="106"/>
      <c r="AR134" s="106"/>
      <c r="AS134" s="106"/>
      <c r="AT134" s="106"/>
      <c r="AU134" s="106"/>
      <c r="AV134" s="106"/>
      <c r="AW134" s="106"/>
      <c r="AX134" s="106"/>
      <c r="AY134" s="106"/>
      <c r="AZ134" s="106"/>
      <c r="BA134" s="106"/>
      <c r="BB134" s="106"/>
      <c r="BC134" s="106"/>
      <c r="BD134" s="106"/>
      <c r="BE134" s="106"/>
      <c r="BF134" s="106"/>
      <c r="BG134" s="106"/>
      <c r="BH134" s="106"/>
      <c r="BI134" s="106"/>
      <c r="BJ134" s="106"/>
      <c r="BK134" s="106"/>
      <c r="BL134" s="106"/>
      <c r="BM134" s="106"/>
      <c r="BN134" s="106"/>
      <c r="BO134" s="106"/>
      <c r="BP134" s="106"/>
      <c r="BQ134" s="106"/>
      <c r="BR134" s="106"/>
      <c r="BS134" s="106"/>
      <c r="BT134" s="106"/>
      <c r="BU134" s="106"/>
      <c r="BV134" s="106"/>
      <c r="BW134" s="106"/>
      <c r="BX134" s="106"/>
      <c r="BY134" s="106"/>
      <c r="BZ134" s="106"/>
      <c r="CA134" s="106"/>
      <c r="CB134" s="106"/>
      <c r="CC134" s="106"/>
      <c r="CD134" s="106"/>
      <c r="CE134" s="106"/>
      <c r="CF134" s="106"/>
      <c r="CG134" s="106"/>
      <c r="CH134" s="106"/>
    </row>
    <row r="135" spans="1:86" ht="24" customHeight="1" x14ac:dyDescent="0.3">
      <c r="A135" s="202"/>
      <c r="B135" s="201"/>
      <c r="C135" s="201"/>
      <c r="D135" s="201"/>
      <c r="E135" s="201"/>
      <c r="F135" s="201"/>
      <c r="G135" s="201"/>
      <c r="H135" s="201"/>
      <c r="I135" s="201"/>
      <c r="J135" s="201"/>
      <c r="K135" s="201"/>
      <c r="L135" s="201"/>
      <c r="M135" s="201"/>
      <c r="N135" s="201"/>
      <c r="O135" s="201"/>
      <c r="P135" s="201"/>
      <c r="Q135" s="829">
        <f>'Расчетный лист'!AZ65</f>
        <v>0.23039999999999999</v>
      </c>
      <c r="R135" s="829"/>
      <c r="S135" s="829"/>
      <c r="T135" s="815" t="s">
        <v>195</v>
      </c>
      <c r="U135" s="815"/>
      <c r="V135" s="815"/>
      <c r="W135" s="819"/>
      <c r="X135" s="845" t="s">
        <v>454</v>
      </c>
      <c r="Y135" s="845"/>
      <c r="Z135" s="819"/>
      <c r="AA135" s="153"/>
      <c r="AB135" s="153"/>
      <c r="AC135" s="153"/>
      <c r="AD135" s="153"/>
      <c r="AE135" s="153"/>
      <c r="AF135" s="106"/>
      <c r="AG135" s="106"/>
      <c r="AH135" s="106"/>
      <c r="AI135" s="106"/>
      <c r="AJ135" s="106"/>
      <c r="AK135" s="106"/>
      <c r="AL135" s="106"/>
      <c r="AM135" s="106"/>
      <c r="AN135" s="106"/>
      <c r="AO135" s="106"/>
      <c r="AP135" s="106"/>
      <c r="AQ135" s="106"/>
      <c r="AR135" s="106"/>
      <c r="AS135" s="106"/>
      <c r="AT135" s="106"/>
      <c r="AU135" s="106"/>
      <c r="AV135" s="106"/>
      <c r="AW135" s="106"/>
      <c r="AX135" s="106"/>
      <c r="AY135" s="106"/>
      <c r="AZ135" s="106"/>
      <c r="BA135" s="106"/>
      <c r="BB135" s="106"/>
      <c r="BC135" s="106"/>
      <c r="BD135" s="106"/>
      <c r="BE135" s="106"/>
      <c r="BF135" s="106"/>
      <c r="BG135" s="106"/>
      <c r="BH135" s="106"/>
      <c r="BI135" s="106"/>
      <c r="BJ135" s="106"/>
      <c r="BK135" s="106"/>
      <c r="BL135" s="106"/>
      <c r="BM135" s="106"/>
      <c r="BN135" s="106"/>
      <c r="BO135" s="106"/>
      <c r="BP135" s="106"/>
      <c r="BQ135" s="106"/>
      <c r="BR135" s="106"/>
      <c r="BS135" s="106"/>
      <c r="BT135" s="106"/>
      <c r="BU135" s="106"/>
      <c r="BV135" s="106"/>
      <c r="BW135" s="106"/>
      <c r="BX135" s="106"/>
      <c r="BY135" s="106"/>
      <c r="BZ135" s="106"/>
      <c r="CA135" s="106"/>
      <c r="CB135" s="106"/>
      <c r="CC135" s="106"/>
      <c r="CD135" s="106"/>
      <c r="CE135" s="106"/>
      <c r="CF135" s="106"/>
      <c r="CG135" s="106"/>
      <c r="CH135" s="106"/>
    </row>
    <row r="136" spans="1:86" ht="24" customHeight="1" x14ac:dyDescent="0.3">
      <c r="A136" s="202"/>
      <c r="B136" s="201"/>
      <c r="C136" s="201"/>
      <c r="D136" s="201"/>
      <c r="E136" s="201"/>
      <c r="F136" s="201"/>
      <c r="G136" s="201"/>
      <c r="H136" s="201"/>
      <c r="I136" s="201"/>
      <c r="J136" s="201"/>
      <c r="K136" s="201"/>
      <c r="L136" s="201"/>
      <c r="M136" s="201"/>
      <c r="N136" s="201"/>
      <c r="O136" s="201"/>
      <c r="P136" s="201"/>
      <c r="Q136" s="829"/>
      <c r="R136" s="829"/>
      <c r="S136" s="829"/>
      <c r="T136" s="815"/>
      <c r="U136" s="815"/>
      <c r="V136" s="815"/>
      <c r="W136" s="819"/>
      <c r="X136" s="845"/>
      <c r="Y136" s="845"/>
      <c r="Z136" s="819"/>
      <c r="AA136" s="153"/>
      <c r="AB136" s="153"/>
      <c r="AC136" s="153"/>
      <c r="AD136" s="153"/>
      <c r="AE136" s="153"/>
      <c r="AH136" s="106"/>
      <c r="AI136" s="106"/>
      <c r="AJ136" s="106"/>
      <c r="AK136" s="106"/>
      <c r="AL136" s="106"/>
      <c r="AM136" s="106"/>
      <c r="AN136" s="106"/>
      <c r="AO136" s="106"/>
      <c r="AP136" s="106"/>
      <c r="AQ136" s="106"/>
      <c r="AR136" s="106"/>
      <c r="AS136" s="106"/>
      <c r="AT136" s="106"/>
      <c r="AU136" s="106"/>
      <c r="AV136" s="106"/>
      <c r="AW136" s="106"/>
      <c r="AX136" s="106"/>
      <c r="AY136" s="106"/>
      <c r="AZ136" s="106"/>
      <c r="BA136" s="106"/>
      <c r="BB136" s="106"/>
      <c r="BC136" s="106"/>
      <c r="BD136" s="106"/>
      <c r="BE136" s="106"/>
      <c r="BF136" s="106"/>
      <c r="BG136" s="106"/>
      <c r="BH136" s="106"/>
      <c r="BI136" s="106"/>
      <c r="BJ136" s="106"/>
      <c r="BK136" s="106"/>
      <c r="BL136" s="106"/>
      <c r="BM136" s="106"/>
      <c r="BN136" s="106"/>
      <c r="BO136" s="106"/>
      <c r="BP136" s="106"/>
      <c r="BQ136" s="106"/>
      <c r="BR136" s="106"/>
      <c r="BS136" s="106"/>
      <c r="BT136" s="106"/>
      <c r="BU136" s="106"/>
      <c r="BV136" s="106"/>
      <c r="BW136" s="106"/>
      <c r="BX136" s="106"/>
      <c r="BY136" s="106"/>
      <c r="BZ136" s="106"/>
      <c r="CA136" s="106"/>
      <c r="CB136" s="106"/>
      <c r="CC136" s="106"/>
      <c r="CD136" s="106"/>
      <c r="CE136" s="106"/>
      <c r="CF136" s="106"/>
      <c r="CG136" s="106"/>
      <c r="CH136" s="106"/>
    </row>
    <row r="137" spans="1:86" ht="24" customHeight="1" x14ac:dyDescent="0.3">
      <c r="A137" s="202"/>
      <c r="B137" s="886">
        <v>19</v>
      </c>
      <c r="C137" s="821"/>
      <c r="D137" s="113"/>
      <c r="E137" s="122"/>
      <c r="F137" s="15"/>
      <c r="G137" s="15"/>
      <c r="H137" s="15"/>
      <c r="I137" s="15"/>
      <c r="J137" s="15"/>
      <c r="K137" s="15"/>
      <c r="L137" s="15"/>
      <c r="M137" s="15"/>
      <c r="N137" s="15"/>
      <c r="O137" s="123"/>
      <c r="P137" s="113"/>
      <c r="Q137" s="817" t="s">
        <v>42</v>
      </c>
      <c r="R137" s="817"/>
      <c r="S137" s="817"/>
      <c r="T137" s="818" t="s">
        <v>43</v>
      </c>
      <c r="U137" s="818"/>
      <c r="V137" s="818"/>
      <c r="W137" s="588" t="s">
        <v>44</v>
      </c>
      <c r="X137" s="588"/>
      <c r="Y137" s="588"/>
      <c r="Z137" s="588"/>
      <c r="AA137" s="588" t="s">
        <v>46</v>
      </c>
      <c r="AB137" s="588"/>
      <c r="AC137" s="588"/>
      <c r="AD137" s="588"/>
      <c r="AE137" s="588"/>
      <c r="AH137" s="106"/>
      <c r="AI137" s="106"/>
      <c r="AJ137" s="106"/>
      <c r="AK137" s="106"/>
      <c r="AL137" s="106"/>
      <c r="AM137" s="106"/>
      <c r="AN137" s="106"/>
      <c r="AO137" s="106"/>
      <c r="AP137" s="106"/>
      <c r="AQ137" s="106"/>
      <c r="AR137" s="106"/>
      <c r="AS137" s="106"/>
      <c r="AT137" s="106"/>
      <c r="AU137" s="106"/>
      <c r="AV137" s="106"/>
      <c r="AW137" s="106"/>
      <c r="AX137" s="106"/>
      <c r="AY137" s="106"/>
      <c r="AZ137" s="106"/>
      <c r="BA137" s="106"/>
      <c r="BB137" s="106"/>
      <c r="BC137" s="106"/>
      <c r="BD137" s="106"/>
      <c r="BE137" s="106"/>
      <c r="BF137" s="106"/>
      <c r="BG137" s="106"/>
      <c r="BH137" s="106"/>
      <c r="BI137" s="106"/>
      <c r="BJ137" s="106"/>
      <c r="BK137" s="106"/>
      <c r="BL137" s="106"/>
      <c r="BM137" s="106"/>
      <c r="BN137" s="106"/>
      <c r="BO137" s="106"/>
      <c r="BP137" s="106"/>
      <c r="BQ137" s="106"/>
      <c r="BR137" s="106"/>
      <c r="BS137" s="106"/>
      <c r="BT137" s="106"/>
      <c r="BU137" s="106"/>
      <c r="BV137" s="106"/>
      <c r="BW137" s="106"/>
      <c r="BX137" s="106"/>
      <c r="BY137" s="106"/>
      <c r="BZ137" s="106"/>
      <c r="CA137" s="106"/>
      <c r="CB137" s="106"/>
      <c r="CC137" s="106"/>
      <c r="CD137" s="106"/>
      <c r="CE137" s="106"/>
      <c r="CF137" s="106"/>
      <c r="CG137" s="106"/>
      <c r="CH137" s="106"/>
    </row>
    <row r="138" spans="1:86" ht="24" customHeight="1" x14ac:dyDescent="0.3">
      <c r="A138" s="202"/>
      <c r="B138" s="201"/>
      <c r="C138" s="201"/>
      <c r="D138" s="201"/>
      <c r="E138" s="201"/>
      <c r="F138" s="201"/>
      <c r="G138" s="201"/>
      <c r="H138" s="201"/>
      <c r="I138" s="201"/>
      <c r="J138" s="201"/>
      <c r="K138" s="201"/>
      <c r="L138" s="201"/>
      <c r="M138" s="201"/>
      <c r="N138" s="201"/>
      <c r="O138" s="201"/>
      <c r="P138" s="201"/>
      <c r="Q138" s="829">
        <f>'Расчетный лист'!BZ53</f>
        <v>285.736176</v>
      </c>
      <c r="R138" s="829"/>
      <c r="S138" s="829"/>
      <c r="T138" s="815" t="s">
        <v>242</v>
      </c>
      <c r="U138" s="815"/>
      <c r="V138" s="815"/>
      <c r="W138" s="819"/>
      <c r="X138" s="845" t="s">
        <v>456</v>
      </c>
      <c r="Y138" s="845"/>
      <c r="Z138" s="819"/>
      <c r="AA138" s="153"/>
      <c r="AB138" s="153"/>
      <c r="AC138" s="153"/>
      <c r="AD138" s="153"/>
      <c r="AE138" s="153"/>
      <c r="AH138" s="106"/>
      <c r="AI138" s="106"/>
      <c r="AJ138" s="106"/>
      <c r="AK138" s="106"/>
      <c r="AL138" s="106"/>
      <c r="AM138" s="106"/>
      <c r="AN138" s="106"/>
      <c r="AO138" s="106"/>
      <c r="AP138" s="106"/>
      <c r="AQ138" s="106"/>
      <c r="AR138" s="106"/>
      <c r="AS138" s="106"/>
      <c r="AT138" s="106"/>
      <c r="AU138" s="106"/>
      <c r="AV138" s="106"/>
      <c r="AW138" s="106"/>
      <c r="AX138" s="106"/>
      <c r="AY138" s="106"/>
      <c r="AZ138" s="106"/>
      <c r="BA138" s="106"/>
      <c r="BB138" s="106"/>
      <c r="BC138" s="106"/>
      <c r="BD138" s="106"/>
      <c r="BE138" s="106"/>
      <c r="BF138" s="106"/>
      <c r="BG138" s="106"/>
      <c r="BH138" s="106"/>
      <c r="BI138" s="106"/>
      <c r="BJ138" s="106"/>
      <c r="BK138" s="106"/>
      <c r="BL138" s="106"/>
      <c r="BM138" s="106"/>
      <c r="BN138" s="106"/>
      <c r="BO138" s="106"/>
      <c r="BP138" s="106"/>
      <c r="BQ138" s="106"/>
      <c r="BR138" s="106"/>
      <c r="BS138" s="106"/>
      <c r="BT138" s="106"/>
      <c r="BU138" s="106"/>
      <c r="BV138" s="106"/>
      <c r="BW138" s="106"/>
      <c r="BX138" s="106"/>
      <c r="BY138" s="106"/>
      <c r="BZ138" s="106"/>
      <c r="CA138" s="106"/>
      <c r="CB138" s="106"/>
      <c r="CC138" s="106"/>
      <c r="CD138" s="106"/>
      <c r="CE138" s="106"/>
      <c r="CF138" s="106"/>
      <c r="CG138" s="106"/>
      <c r="CH138" s="106"/>
    </row>
    <row r="139" spans="1:86" ht="24" customHeight="1" x14ac:dyDescent="0.3">
      <c r="A139" s="164"/>
      <c r="B139" s="456"/>
      <c r="C139" s="456"/>
      <c r="D139" s="456"/>
      <c r="E139" s="456"/>
      <c r="F139" s="456"/>
      <c r="G139" s="456"/>
      <c r="H139" s="456"/>
      <c r="I139" s="456"/>
      <c r="J139" s="456"/>
      <c r="K139" s="456"/>
      <c r="L139" s="456"/>
      <c r="M139" s="456"/>
      <c r="N139" s="456"/>
      <c r="O139" s="456"/>
      <c r="P139" s="456"/>
      <c r="Q139" s="837"/>
      <c r="R139" s="837"/>
      <c r="S139" s="837"/>
      <c r="T139" s="838"/>
      <c r="U139" s="838"/>
      <c r="V139" s="838"/>
      <c r="W139" s="196"/>
      <c r="X139" s="846"/>
      <c r="Y139" s="846"/>
      <c r="Z139" s="196"/>
      <c r="AA139" s="240"/>
      <c r="AB139" s="240"/>
      <c r="AC139" s="240"/>
      <c r="AD139" s="240"/>
      <c r="AE139" s="240"/>
      <c r="AH139" s="106"/>
      <c r="AI139" s="106"/>
      <c r="AJ139" s="106"/>
      <c r="AK139" s="106"/>
      <c r="AL139" s="106"/>
      <c r="AM139" s="106"/>
      <c r="AN139" s="106"/>
      <c r="AO139" s="106"/>
      <c r="AP139" s="106"/>
      <c r="AQ139" s="106"/>
      <c r="AR139" s="106"/>
      <c r="AS139" s="106"/>
      <c r="AT139" s="106"/>
      <c r="AU139" s="106"/>
      <c r="AV139" s="106"/>
      <c r="AW139" s="106"/>
      <c r="AX139" s="106"/>
      <c r="AY139" s="106"/>
      <c r="AZ139" s="106"/>
      <c r="BA139" s="106"/>
      <c r="BB139" s="106"/>
      <c r="BC139" s="106"/>
      <c r="BD139" s="106"/>
      <c r="BE139" s="106"/>
      <c r="BF139" s="106"/>
      <c r="BG139" s="106"/>
      <c r="BH139" s="106"/>
      <c r="BI139" s="106"/>
      <c r="BJ139" s="106"/>
      <c r="BK139" s="106"/>
      <c r="BL139" s="106"/>
      <c r="BM139" s="106"/>
      <c r="BN139" s="106"/>
      <c r="BO139" s="106"/>
      <c r="BP139" s="106"/>
      <c r="BQ139" s="106"/>
      <c r="BR139" s="106"/>
      <c r="BS139" s="106"/>
      <c r="BT139" s="106"/>
      <c r="BU139" s="106"/>
      <c r="BV139" s="106"/>
      <c r="BW139" s="106"/>
      <c r="BX139" s="106"/>
      <c r="BY139" s="106"/>
      <c r="BZ139" s="106"/>
      <c r="CA139" s="106"/>
      <c r="CB139" s="106"/>
      <c r="CC139" s="106"/>
      <c r="CD139" s="106"/>
      <c r="CE139" s="106"/>
      <c r="CF139" s="106"/>
      <c r="CG139" s="106"/>
      <c r="CH139" s="106"/>
    </row>
    <row r="140" spans="1:86" ht="24" customHeight="1" x14ac:dyDescent="0.3">
      <c r="A140" s="202"/>
      <c r="B140" s="886">
        <v>20</v>
      </c>
      <c r="C140" s="821"/>
      <c r="D140" s="113"/>
      <c r="E140" s="122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23"/>
      <c r="Q140" s="113"/>
      <c r="R140" s="817" t="s">
        <v>42</v>
      </c>
      <c r="S140" s="817"/>
      <c r="T140" s="817"/>
      <c r="U140" s="818" t="s">
        <v>43</v>
      </c>
      <c r="V140" s="818"/>
      <c r="W140" s="818"/>
      <c r="X140" s="847" t="s">
        <v>44</v>
      </c>
      <c r="Y140" s="847"/>
      <c r="Z140" s="847"/>
      <c r="AA140" s="847"/>
      <c r="AB140" s="588" t="s">
        <v>46</v>
      </c>
      <c r="AC140" s="588"/>
      <c r="AD140" s="588"/>
      <c r="AE140" s="588"/>
      <c r="AH140" s="106"/>
      <c r="AI140" s="106"/>
      <c r="AJ140" s="106"/>
      <c r="AK140" s="106"/>
      <c r="AL140" s="106"/>
      <c r="AM140" s="106"/>
      <c r="AN140" s="106"/>
      <c r="AO140" s="106"/>
      <c r="AP140" s="106"/>
      <c r="AQ140" s="106"/>
      <c r="AR140" s="106"/>
      <c r="AS140" s="106"/>
      <c r="AT140" s="106"/>
      <c r="AU140" s="106"/>
      <c r="AV140" s="106"/>
      <c r="AW140" s="106"/>
      <c r="AX140" s="106"/>
      <c r="AY140" s="106"/>
      <c r="AZ140" s="106"/>
      <c r="BA140" s="106"/>
      <c r="BB140" s="106"/>
      <c r="BC140" s="106"/>
      <c r="BD140" s="106"/>
      <c r="BE140" s="106"/>
      <c r="BF140" s="106"/>
      <c r="BG140" s="106"/>
      <c r="BH140" s="106"/>
      <c r="BI140" s="106"/>
      <c r="BJ140" s="106"/>
      <c r="BK140" s="106"/>
      <c r="BL140" s="106"/>
      <c r="BM140" s="106"/>
      <c r="BN140" s="106"/>
      <c r="BO140" s="106"/>
      <c r="BP140" s="106"/>
      <c r="BQ140" s="106"/>
      <c r="BR140" s="106"/>
      <c r="BS140" s="106"/>
      <c r="BT140" s="106"/>
      <c r="BU140" s="106"/>
      <c r="BV140" s="106"/>
      <c r="BW140" s="106"/>
      <c r="BX140" s="106"/>
      <c r="BY140" s="106"/>
      <c r="BZ140" s="106"/>
      <c r="CA140" s="106"/>
      <c r="CB140" s="106"/>
      <c r="CC140" s="106"/>
      <c r="CD140" s="106"/>
      <c r="CE140" s="106"/>
      <c r="CF140" s="106"/>
      <c r="CG140" s="106"/>
      <c r="CH140" s="106"/>
    </row>
    <row r="141" spans="1:86" ht="24" customHeight="1" x14ac:dyDescent="0.3">
      <c r="A141" s="202"/>
      <c r="B141" s="824" t="s">
        <v>247</v>
      </c>
      <c r="C141" s="824"/>
      <c r="D141" s="824"/>
      <c r="E141" s="824"/>
      <c r="F141" s="824"/>
      <c r="G141" s="824"/>
      <c r="H141" s="824"/>
      <c r="I141" s="824"/>
      <c r="J141" s="824"/>
      <c r="K141" s="824"/>
      <c r="L141" s="824"/>
      <c r="M141" s="824"/>
      <c r="N141" s="824"/>
      <c r="O141" s="824"/>
      <c r="P141" s="824"/>
      <c r="Q141" s="824"/>
      <c r="R141" s="887">
        <f>'Расчетный лист'!BZ57</f>
        <v>314</v>
      </c>
      <c r="S141" s="887"/>
      <c r="T141" s="887"/>
      <c r="U141" s="815" t="s">
        <v>401</v>
      </c>
      <c r="V141" s="815"/>
      <c r="W141" s="815"/>
      <c r="X141" s="819"/>
      <c r="Y141" s="845" t="s">
        <v>247</v>
      </c>
      <c r="Z141" s="845"/>
      <c r="AA141" s="819"/>
      <c r="AB141" s="153"/>
      <c r="AC141" s="153"/>
      <c r="AD141" s="153"/>
      <c r="AE141" s="153"/>
      <c r="AH141" s="106"/>
      <c r="AI141" s="106"/>
      <c r="AJ141" s="106"/>
      <c r="AK141" s="106"/>
      <c r="AL141" s="106"/>
      <c r="AM141" s="106"/>
      <c r="AN141" s="106"/>
      <c r="AO141" s="106"/>
      <c r="AP141" s="106"/>
      <c r="AQ141" s="106"/>
      <c r="AR141" s="106"/>
      <c r="AS141" s="106"/>
      <c r="AT141" s="106"/>
      <c r="AU141" s="106"/>
      <c r="AV141" s="106"/>
      <c r="AW141" s="106"/>
      <c r="AX141" s="106"/>
      <c r="AY141" s="106"/>
      <c r="AZ141" s="106"/>
      <c r="BA141" s="106"/>
      <c r="BB141" s="106"/>
      <c r="BC141" s="106"/>
      <c r="BD141" s="106"/>
      <c r="BE141" s="106"/>
      <c r="BF141" s="106"/>
      <c r="BG141" s="106"/>
      <c r="BH141" s="106"/>
      <c r="BI141" s="106"/>
      <c r="BJ141" s="106"/>
      <c r="BK141" s="106"/>
      <c r="BL141" s="106"/>
      <c r="BM141" s="106"/>
      <c r="BN141" s="106"/>
      <c r="BO141" s="106"/>
      <c r="BP141" s="106"/>
      <c r="BQ141" s="106"/>
      <c r="BR141" s="106"/>
      <c r="BS141" s="106"/>
      <c r="BT141" s="106"/>
      <c r="BU141" s="106"/>
      <c r="BV141" s="106"/>
      <c r="BW141" s="106"/>
    </row>
    <row r="142" spans="1:86" ht="24" customHeight="1" x14ac:dyDescent="0.3">
      <c r="A142" s="202"/>
      <c r="B142" s="824"/>
      <c r="C142" s="824"/>
      <c r="D142" s="824"/>
      <c r="E142" s="824"/>
      <c r="F142" s="824"/>
      <c r="G142" s="824"/>
      <c r="H142" s="824"/>
      <c r="I142" s="824"/>
      <c r="J142" s="824"/>
      <c r="K142" s="824"/>
      <c r="L142" s="824"/>
      <c r="M142" s="824"/>
      <c r="N142" s="824"/>
      <c r="O142" s="824"/>
      <c r="P142" s="824"/>
      <c r="Q142" s="824"/>
      <c r="R142" s="887"/>
      <c r="S142" s="887"/>
      <c r="T142" s="887"/>
      <c r="U142" s="815"/>
      <c r="V142" s="815"/>
      <c r="W142" s="815"/>
      <c r="X142" s="819"/>
      <c r="Y142" s="845"/>
      <c r="Z142" s="845"/>
      <c r="AA142" s="819"/>
      <c r="AB142" s="153"/>
      <c r="AC142" s="153"/>
      <c r="AD142" s="153"/>
      <c r="AE142" s="153"/>
      <c r="AH142" s="106"/>
      <c r="AI142" s="106"/>
      <c r="AJ142" s="106"/>
      <c r="AK142" s="106"/>
      <c r="AL142" s="106"/>
      <c r="AM142" s="106"/>
      <c r="AN142" s="106"/>
      <c r="AO142" s="106"/>
      <c r="AP142" s="106"/>
      <c r="AQ142" s="106"/>
      <c r="AR142" s="106"/>
      <c r="AS142" s="106"/>
      <c r="AT142" s="106"/>
      <c r="AU142" s="106"/>
      <c r="AV142" s="106"/>
      <c r="AW142" s="106"/>
      <c r="AX142" s="106"/>
      <c r="AY142" s="106"/>
      <c r="AZ142" s="106"/>
      <c r="BA142" s="106"/>
      <c r="BB142" s="106"/>
      <c r="BC142" s="106"/>
      <c r="BD142" s="106"/>
      <c r="BE142" s="106"/>
      <c r="BF142" s="106"/>
      <c r="BG142" s="106"/>
      <c r="BH142" s="106"/>
      <c r="BI142" s="106"/>
      <c r="BJ142" s="106"/>
      <c r="BK142" s="106"/>
      <c r="BL142" s="106"/>
      <c r="BM142" s="106"/>
      <c r="BN142" s="106"/>
      <c r="BO142" s="106"/>
      <c r="BP142" s="106"/>
      <c r="BQ142" s="106"/>
      <c r="BR142" s="106"/>
      <c r="BS142" s="106"/>
      <c r="BT142" s="106"/>
      <c r="BU142" s="106"/>
      <c r="BV142" s="106"/>
      <c r="BW142" s="106"/>
    </row>
    <row r="143" spans="1:86" ht="24" customHeight="1" x14ac:dyDescent="0.3">
      <c r="A143" s="144"/>
      <c r="B143" s="145"/>
      <c r="C143" s="145"/>
      <c r="D143" s="145"/>
      <c r="E143" s="145"/>
      <c r="F143" s="145"/>
      <c r="G143" s="145"/>
      <c r="H143" s="145"/>
      <c r="I143" s="145"/>
      <c r="J143" s="145"/>
      <c r="K143" s="145"/>
      <c r="L143" s="145"/>
      <c r="M143" s="145"/>
      <c r="N143" s="145"/>
      <c r="O143" s="145"/>
      <c r="P143" s="145"/>
      <c r="Q143" s="145"/>
      <c r="R143" s="145"/>
      <c r="S143" s="145"/>
      <c r="T143" s="145"/>
      <c r="U143" s="145"/>
      <c r="V143" s="145"/>
      <c r="W143" s="145"/>
      <c r="X143" s="145"/>
      <c r="Y143" s="145"/>
      <c r="Z143" s="145"/>
      <c r="AA143" s="145"/>
      <c r="AB143" s="145"/>
      <c r="AC143" s="145"/>
      <c r="AD143" s="145"/>
      <c r="AE143" s="146"/>
      <c r="AH143" s="106"/>
      <c r="AI143" s="106"/>
      <c r="AJ143" s="106"/>
      <c r="AK143" s="106"/>
      <c r="AL143" s="106"/>
      <c r="AM143" s="106"/>
      <c r="AN143" s="106"/>
      <c r="AO143" s="106"/>
      <c r="AP143" s="106"/>
      <c r="AQ143" s="106"/>
      <c r="AR143" s="106"/>
      <c r="AS143" s="106"/>
      <c r="AT143" s="106"/>
      <c r="AU143" s="106"/>
      <c r="AV143" s="106"/>
      <c r="AW143" s="106"/>
      <c r="AX143" s="106"/>
      <c r="AY143" s="106"/>
      <c r="AZ143" s="106"/>
      <c r="BA143" s="106"/>
      <c r="BB143" s="106"/>
      <c r="BC143" s="106"/>
      <c r="BD143" s="106"/>
      <c r="BE143" s="106"/>
      <c r="BF143" s="106"/>
      <c r="BG143" s="106"/>
      <c r="BH143" s="106"/>
      <c r="BI143" s="106"/>
      <c r="BJ143" s="106"/>
      <c r="BK143" s="106"/>
      <c r="BL143" s="106"/>
      <c r="BM143" s="106"/>
      <c r="BN143" s="106"/>
      <c r="BO143" s="106"/>
      <c r="BP143" s="106"/>
      <c r="BQ143" s="106"/>
      <c r="BR143" s="106"/>
      <c r="BS143" s="106"/>
      <c r="BT143" s="106"/>
      <c r="BU143" s="106"/>
      <c r="BV143" s="106"/>
      <c r="BW143" s="106"/>
    </row>
    <row r="144" spans="1:86" ht="24" customHeight="1" x14ac:dyDescent="0.3">
      <c r="A144" s="121"/>
      <c r="B144" s="822" t="s">
        <v>427</v>
      </c>
      <c r="C144" s="822"/>
      <c r="D144" s="822"/>
      <c r="E144" s="822"/>
      <c r="F144" s="822"/>
      <c r="G144" s="822"/>
      <c r="H144" s="822"/>
      <c r="I144" s="822"/>
      <c r="J144" s="822"/>
      <c r="K144" s="822"/>
      <c r="L144" s="822"/>
      <c r="M144" s="822"/>
      <c r="N144" s="822"/>
      <c r="O144" s="822"/>
      <c r="P144" s="822"/>
      <c r="Q144" s="822"/>
      <c r="R144" s="822"/>
      <c r="S144" s="822"/>
      <c r="T144" s="822"/>
      <c r="U144" s="822"/>
      <c r="V144" s="822"/>
      <c r="W144" s="822"/>
      <c r="X144" s="121"/>
      <c r="Y144" s="822" t="s">
        <v>420</v>
      </c>
      <c r="Z144" s="822"/>
      <c r="AA144" s="822"/>
      <c r="AB144" s="121"/>
      <c r="AC144" s="822">
        <f>AC120+1</f>
        <v>6</v>
      </c>
      <c r="AD144" s="822"/>
      <c r="AE144" s="121"/>
      <c r="AH144" s="106"/>
      <c r="AI144" s="106"/>
      <c r="AJ144" s="106"/>
      <c r="AK144" s="106"/>
      <c r="AL144" s="106"/>
      <c r="AM144" s="106"/>
      <c r="AN144" s="106"/>
      <c r="AO144" s="106"/>
      <c r="AP144" s="106"/>
      <c r="AQ144" s="106"/>
      <c r="AR144" s="106"/>
      <c r="AS144" s="106"/>
      <c r="AT144" s="106"/>
      <c r="AU144" s="106"/>
      <c r="AV144" s="106"/>
      <c r="AW144" s="106"/>
      <c r="AX144" s="106"/>
      <c r="AY144" s="106"/>
      <c r="AZ144" s="106"/>
      <c r="BA144" s="106"/>
      <c r="BB144" s="106"/>
      <c r="BC144" s="106"/>
      <c r="BD144" s="106"/>
      <c r="BE144" s="106"/>
      <c r="BF144" s="106"/>
      <c r="BG144" s="106"/>
      <c r="BH144" s="106"/>
      <c r="BI144" s="106"/>
      <c r="BJ144" s="106"/>
      <c r="BK144" s="106"/>
      <c r="BL144" s="106"/>
      <c r="BM144" s="106"/>
      <c r="BN144" s="106"/>
      <c r="BO144" s="106"/>
      <c r="BP144" s="106"/>
      <c r="BQ144" s="106"/>
      <c r="BR144" s="106"/>
      <c r="BS144" s="106"/>
      <c r="BT144" s="106"/>
      <c r="BU144" s="106"/>
      <c r="BV144" s="106"/>
      <c r="BW144" s="106"/>
    </row>
  </sheetData>
  <mergeCells count="671">
    <mergeCell ref="AG3:AM4"/>
    <mergeCell ref="A137:A139"/>
    <mergeCell ref="B137:C137"/>
    <mergeCell ref="AC4:AD4"/>
    <mergeCell ref="V5:W5"/>
    <mergeCell ref="AC5:AD5"/>
    <mergeCell ref="W137:Z137"/>
    <mergeCell ref="AA137:AE137"/>
    <mergeCell ref="W138:W139"/>
    <mergeCell ref="X138:Y139"/>
    <mergeCell ref="Z138:Z139"/>
    <mergeCell ref="A2:A15"/>
    <mergeCell ref="V2:W3"/>
    <mergeCell ref="AB2:AE3"/>
    <mergeCell ref="AC6:AD6"/>
    <mergeCell ref="X8:AA8"/>
    <mergeCell ref="B8:U8"/>
    <mergeCell ref="A27:C29"/>
    <mergeCell ref="D27:D29"/>
    <mergeCell ref="E27:F27"/>
    <mergeCell ref="X27:AA27"/>
    <mergeCell ref="Y24:AA24"/>
    <mergeCell ref="AC24:AD24"/>
    <mergeCell ref="E42:F42"/>
    <mergeCell ref="A140:A142"/>
    <mergeCell ref="B140:C140"/>
    <mergeCell ref="X140:AA140"/>
    <mergeCell ref="X141:X142"/>
    <mergeCell ref="Y141:Z142"/>
    <mergeCell ref="AA141:AA142"/>
    <mergeCell ref="AA138:AE139"/>
    <mergeCell ref="BF9:BF10"/>
    <mergeCell ref="AU12:AW12"/>
    <mergeCell ref="AX12:AZ12"/>
    <mergeCell ref="AZ15:BB15"/>
    <mergeCell ref="BA12:BD12"/>
    <mergeCell ref="BE12:BJ12"/>
    <mergeCell ref="D31:D32"/>
    <mergeCell ref="AB31:AB32"/>
    <mergeCell ref="AC31:AD32"/>
    <mergeCell ref="A30:C32"/>
    <mergeCell ref="E30:F30"/>
    <mergeCell ref="AB30:AE30"/>
    <mergeCell ref="AQ12:AQ14"/>
    <mergeCell ref="AR12:AS12"/>
    <mergeCell ref="AA28:AA29"/>
    <mergeCell ref="X28:X29"/>
    <mergeCell ref="Y28:Z29"/>
    <mergeCell ref="AR8:AS8"/>
    <mergeCell ref="BC8:BF8"/>
    <mergeCell ref="V9:W9"/>
    <mergeCell ref="AC9:AD9"/>
    <mergeCell ref="V7:W7"/>
    <mergeCell ref="AC7:AD7"/>
    <mergeCell ref="V8:W8"/>
    <mergeCell ref="AC8:AD8"/>
    <mergeCell ref="AQ8:AQ11"/>
    <mergeCell ref="BG3:BG4"/>
    <mergeCell ref="BH3:BI4"/>
    <mergeCell ref="BJ3:BJ4"/>
    <mergeCell ref="V14:W14"/>
    <mergeCell ref="AC14:AD14"/>
    <mergeCell ref="X14:AA14"/>
    <mergeCell ref="AQ6:AU7"/>
    <mergeCell ref="BG2:BJ2"/>
    <mergeCell ref="V13:W13"/>
    <mergeCell ref="AC13:AD13"/>
    <mergeCell ref="AT3:AT4"/>
    <mergeCell ref="V12:W12"/>
    <mergeCell ref="AC12:AD12"/>
    <mergeCell ref="AQ2:AS4"/>
    <mergeCell ref="AU2:AV2"/>
    <mergeCell ref="X13:AA13"/>
    <mergeCell ref="AV5:BJ5"/>
    <mergeCell ref="AV6:BJ7"/>
    <mergeCell ref="V10:W10"/>
    <mergeCell ref="AC10:AD10"/>
    <mergeCell ref="V11:W11"/>
    <mergeCell ref="AC11:AD11"/>
    <mergeCell ref="BC9:BC10"/>
    <mergeCell ref="BD9:BE10"/>
    <mergeCell ref="BE26:BJ26"/>
    <mergeCell ref="AX26:AZ26"/>
    <mergeCell ref="AG27:AT29"/>
    <mergeCell ref="BE30:BJ30"/>
    <mergeCell ref="A17:A18"/>
    <mergeCell ref="D34:D35"/>
    <mergeCell ref="AB34:AB35"/>
    <mergeCell ref="AC34:AD35"/>
    <mergeCell ref="AE34:AE35"/>
    <mergeCell ref="AU26:AW26"/>
    <mergeCell ref="BA26:BD26"/>
    <mergeCell ref="BB31:BC32"/>
    <mergeCell ref="BD31:BD32"/>
    <mergeCell ref="AB20:AB21"/>
    <mergeCell ref="AC20:AD21"/>
    <mergeCell ref="AE20:AE21"/>
    <mergeCell ref="A19:A21"/>
    <mergeCell ref="B19:B21"/>
    <mergeCell ref="C19:D19"/>
    <mergeCell ref="AB19:AE19"/>
    <mergeCell ref="BA20:BA21"/>
    <mergeCell ref="BB20:BC21"/>
    <mergeCell ref="BD20:BD21"/>
    <mergeCell ref="BA19:BD19"/>
    <mergeCell ref="BD13:BD14"/>
    <mergeCell ref="BE13:BJ14"/>
    <mergeCell ref="A33:C35"/>
    <mergeCell ref="E33:F33"/>
    <mergeCell ref="AB33:AE33"/>
    <mergeCell ref="AG15:AH15"/>
    <mergeCell ref="AE31:AE32"/>
    <mergeCell ref="BA13:BA14"/>
    <mergeCell ref="BB13:BC14"/>
    <mergeCell ref="AU13:AW14"/>
    <mergeCell ref="AX13:AZ14"/>
    <mergeCell ref="AR13:AT14"/>
    <mergeCell ref="AW15:AY15"/>
    <mergeCell ref="Y17:Y18"/>
    <mergeCell ref="Z17:AA18"/>
    <mergeCell ref="V17:X18"/>
    <mergeCell ref="S17:U18"/>
    <mergeCell ref="B16:C16"/>
    <mergeCell ref="Y16:AB16"/>
    <mergeCell ref="AC16:AE16"/>
    <mergeCell ref="BE27:BJ29"/>
    <mergeCell ref="AX27:AZ28"/>
    <mergeCell ref="AU29:BD29"/>
    <mergeCell ref="AG26:AH26"/>
    <mergeCell ref="AF26:AF29"/>
    <mergeCell ref="V42:X42"/>
    <mergeCell ref="U39:W39"/>
    <mergeCell ref="X39:AA39"/>
    <mergeCell ref="AA40:AA41"/>
    <mergeCell ref="E36:F36"/>
    <mergeCell ref="X36:AA36"/>
    <mergeCell ref="BA31:BA32"/>
    <mergeCell ref="AG31:AS33"/>
    <mergeCell ref="BA30:BD30"/>
    <mergeCell ref="AF30:AF33"/>
    <mergeCell ref="AG30:AH30"/>
    <mergeCell ref="AU27:AW28"/>
    <mergeCell ref="BA27:BA28"/>
    <mergeCell ref="BB27:BC28"/>
    <mergeCell ref="BD27:BD28"/>
    <mergeCell ref="AB27:AE27"/>
    <mergeCell ref="AB28:AE29"/>
    <mergeCell ref="R39:T39"/>
    <mergeCell ref="Y30:AA30"/>
    <mergeCell ref="V31:X32"/>
    <mergeCell ref="Y31:AA32"/>
    <mergeCell ref="AG37:AG39"/>
    <mergeCell ref="AF19:AF22"/>
    <mergeCell ref="AG19:AH19"/>
    <mergeCell ref="BE35:BE36"/>
    <mergeCell ref="BF35:BJ36"/>
    <mergeCell ref="A54:A56"/>
    <mergeCell ref="B54:C54"/>
    <mergeCell ref="W54:Z54"/>
    <mergeCell ref="AG34:AH34"/>
    <mergeCell ref="BB34:BE34"/>
    <mergeCell ref="BF34:BJ34"/>
    <mergeCell ref="BB35:BB36"/>
    <mergeCell ref="BC35:BD36"/>
    <mergeCell ref="X51:X52"/>
    <mergeCell ref="Y51:Z52"/>
    <mergeCell ref="AA51:AA52"/>
    <mergeCell ref="AF34:AF36"/>
    <mergeCell ref="A50:A53"/>
    <mergeCell ref="B50:C50"/>
    <mergeCell ref="X50:AA50"/>
    <mergeCell ref="Y48:AA48"/>
    <mergeCell ref="AC48:AD48"/>
    <mergeCell ref="V43:X44"/>
    <mergeCell ref="Y43:AA44"/>
    <mergeCell ref="AB43:AB44"/>
    <mergeCell ref="B39:C39"/>
    <mergeCell ref="BG40:BJ40"/>
    <mergeCell ref="A57:A59"/>
    <mergeCell ref="B57:C57"/>
    <mergeCell ref="T57:W57"/>
    <mergeCell ref="Z55:Z56"/>
    <mergeCell ref="AH40:AI40"/>
    <mergeCell ref="AH37:AI37"/>
    <mergeCell ref="BG37:BJ37"/>
    <mergeCell ref="W55:W56"/>
    <mergeCell ref="X55:Y56"/>
    <mergeCell ref="BD48:BF48"/>
    <mergeCell ref="BH48:BI48"/>
    <mergeCell ref="BC43:BF43"/>
    <mergeCell ref="BC44:BC45"/>
    <mergeCell ref="BD44:BE45"/>
    <mergeCell ref="BF44:BF45"/>
    <mergeCell ref="T58:T59"/>
    <mergeCell ref="U58:V59"/>
    <mergeCell ref="W58:W59"/>
    <mergeCell ref="AG43:AH43"/>
    <mergeCell ref="BD40:BF40"/>
    <mergeCell ref="BB50:BE50"/>
    <mergeCell ref="AB42:AE42"/>
    <mergeCell ref="AB50:AE50"/>
    <mergeCell ref="AB51:AE53"/>
    <mergeCell ref="BF51:BJ53"/>
    <mergeCell ref="BF50:BJ50"/>
    <mergeCell ref="AV53:BE53"/>
    <mergeCell ref="AV50:AX50"/>
    <mergeCell ref="AY50:BA50"/>
    <mergeCell ref="AV51:AX52"/>
    <mergeCell ref="AC43:AD44"/>
    <mergeCell ref="AB75:AE77"/>
    <mergeCell ref="X65:AE67"/>
    <mergeCell ref="Y68:AA68"/>
    <mergeCell ref="BB54:BE54"/>
    <mergeCell ref="BF54:BJ54"/>
    <mergeCell ref="T65:T66"/>
    <mergeCell ref="U65:V66"/>
    <mergeCell ref="W65:W66"/>
    <mergeCell ref="T64:W64"/>
    <mergeCell ref="AF54:AF56"/>
    <mergeCell ref="AG54:AH54"/>
    <mergeCell ref="X64:AE64"/>
    <mergeCell ref="X58:AE59"/>
    <mergeCell ref="X61:X62"/>
    <mergeCell ref="Y61:Z62"/>
    <mergeCell ref="AA61:AA62"/>
    <mergeCell ref="AB61:AE63"/>
    <mergeCell ref="AG55:AU56"/>
    <mergeCell ref="X60:AA60"/>
    <mergeCell ref="AB60:AE60"/>
    <mergeCell ref="BC57:BF57"/>
    <mergeCell ref="BB55:BB56"/>
    <mergeCell ref="BC55:BD56"/>
    <mergeCell ref="AB74:AE74"/>
    <mergeCell ref="BC58:BC59"/>
    <mergeCell ref="BD58:BE59"/>
    <mergeCell ref="BF58:BF59"/>
    <mergeCell ref="BG58:BJ60"/>
    <mergeCell ref="A68:A70"/>
    <mergeCell ref="B68:B70"/>
    <mergeCell ref="C68:D68"/>
    <mergeCell ref="AB68:AE68"/>
    <mergeCell ref="AB69:AB70"/>
    <mergeCell ref="A64:A67"/>
    <mergeCell ref="B64:C64"/>
    <mergeCell ref="Y72:AA72"/>
    <mergeCell ref="AC72:AD72"/>
    <mergeCell ref="Y69:AA70"/>
    <mergeCell ref="A60:A63"/>
    <mergeCell ref="B60:C60"/>
    <mergeCell ref="U74:W74"/>
    <mergeCell ref="R75:T76"/>
    <mergeCell ref="C69:U70"/>
    <mergeCell ref="B72:W72"/>
    <mergeCell ref="V69:X70"/>
    <mergeCell ref="E79:U80"/>
    <mergeCell ref="V78:X78"/>
    <mergeCell ref="Y78:AA78"/>
    <mergeCell ref="A74:A77"/>
    <mergeCell ref="B74:C74"/>
    <mergeCell ref="X74:AA74"/>
    <mergeCell ref="X75:X76"/>
    <mergeCell ref="Y75:Z76"/>
    <mergeCell ref="AA75:AA76"/>
    <mergeCell ref="A88:A91"/>
    <mergeCell ref="B88:C88"/>
    <mergeCell ref="X88:AA88"/>
    <mergeCell ref="AB88:AE88"/>
    <mergeCell ref="X82:X83"/>
    <mergeCell ref="Y82:Z83"/>
    <mergeCell ref="AA82:AA83"/>
    <mergeCell ref="A81:A84"/>
    <mergeCell ref="B81:C81"/>
    <mergeCell ref="X81:AA81"/>
    <mergeCell ref="AB81:AE81"/>
    <mergeCell ref="W86:W87"/>
    <mergeCell ref="X86:Y87"/>
    <mergeCell ref="Z86:Z87"/>
    <mergeCell ref="A85:A87"/>
    <mergeCell ref="B85:C85"/>
    <mergeCell ref="W85:Z85"/>
    <mergeCell ref="B92:C92"/>
    <mergeCell ref="V92:Z92"/>
    <mergeCell ref="V93:V94"/>
    <mergeCell ref="W93:Y94"/>
    <mergeCell ref="X89:X90"/>
    <mergeCell ref="Y89:Z90"/>
    <mergeCell ref="AA89:AA90"/>
    <mergeCell ref="AB89:AE91"/>
    <mergeCell ref="AB82:AE84"/>
    <mergeCell ref="AA92:AE92"/>
    <mergeCell ref="Q85:S85"/>
    <mergeCell ref="T85:V85"/>
    <mergeCell ref="Q86:S87"/>
    <mergeCell ref="T86:V87"/>
    <mergeCell ref="B86:P87"/>
    <mergeCell ref="N99:O100"/>
    <mergeCell ref="AC99:AD100"/>
    <mergeCell ref="W117:W118"/>
    <mergeCell ref="X117:Y118"/>
    <mergeCell ref="Z117:Z118"/>
    <mergeCell ref="AA117:AE119"/>
    <mergeCell ref="Q119:Z119"/>
    <mergeCell ref="AA122:AE122"/>
    <mergeCell ref="Z93:Z94"/>
    <mergeCell ref="W116:Z116"/>
    <mergeCell ref="AA116:AE116"/>
    <mergeCell ref="Y96:AA96"/>
    <mergeCell ref="AC96:AD96"/>
    <mergeCell ref="B96:W96"/>
    <mergeCell ref="AA93:AE95"/>
    <mergeCell ref="A122:A124"/>
    <mergeCell ref="B122:C122"/>
    <mergeCell ref="W122:Z122"/>
    <mergeCell ref="X114:X115"/>
    <mergeCell ref="Y114:Z115"/>
    <mergeCell ref="AA114:AA115"/>
    <mergeCell ref="AB114:AE115"/>
    <mergeCell ref="A113:A115"/>
    <mergeCell ref="B113:C113"/>
    <mergeCell ref="X113:AA113"/>
    <mergeCell ref="AB113:AE113"/>
    <mergeCell ref="Y120:AA120"/>
    <mergeCell ref="AC120:AD120"/>
    <mergeCell ref="A116:A119"/>
    <mergeCell ref="B116:C116"/>
    <mergeCell ref="W123:W124"/>
    <mergeCell ref="X123:Y124"/>
    <mergeCell ref="Z123:Z124"/>
    <mergeCell ref="B120:W120"/>
    <mergeCell ref="Y144:AA144"/>
    <mergeCell ref="AC144:AD144"/>
    <mergeCell ref="AB126:AB127"/>
    <mergeCell ref="AC126:AD127"/>
    <mergeCell ref="AE126:AE127"/>
    <mergeCell ref="B128:C128"/>
    <mergeCell ref="X128:AA128"/>
    <mergeCell ref="AB128:AE128"/>
    <mergeCell ref="R128:T128"/>
    <mergeCell ref="B144:W144"/>
    <mergeCell ref="B138:P139"/>
    <mergeCell ref="AB140:AE140"/>
    <mergeCell ref="AB141:AE142"/>
    <mergeCell ref="R140:T140"/>
    <mergeCell ref="U140:W140"/>
    <mergeCell ref="B141:Q142"/>
    <mergeCell ref="R141:T142"/>
    <mergeCell ref="U141:W142"/>
    <mergeCell ref="B135:P136"/>
    <mergeCell ref="A125:A127"/>
    <mergeCell ref="C125:D125"/>
    <mergeCell ref="AB125:AE125"/>
    <mergeCell ref="B126:B127"/>
    <mergeCell ref="B132:Q133"/>
    <mergeCell ref="AA129:AA130"/>
    <mergeCell ref="AB129:AE130"/>
    <mergeCell ref="B131:C131"/>
    <mergeCell ref="X131:AA131"/>
    <mergeCell ref="AB131:AE131"/>
    <mergeCell ref="R129:T130"/>
    <mergeCell ref="U129:W130"/>
    <mergeCell ref="A129:A130"/>
    <mergeCell ref="X129:X130"/>
    <mergeCell ref="Y129:Z130"/>
    <mergeCell ref="R131:T131"/>
    <mergeCell ref="U131:W131"/>
    <mergeCell ref="B129:Q130"/>
    <mergeCell ref="V126:X127"/>
    <mergeCell ref="Y126:AA127"/>
    <mergeCell ref="C126:U127"/>
    <mergeCell ref="U128:W128"/>
    <mergeCell ref="A1:AE1"/>
    <mergeCell ref="X4:AA4"/>
    <mergeCell ref="X5:AA5"/>
    <mergeCell ref="X6:AA6"/>
    <mergeCell ref="X7:AA7"/>
    <mergeCell ref="Z135:Z136"/>
    <mergeCell ref="AA135:AE136"/>
    <mergeCell ref="BD24:BF24"/>
    <mergeCell ref="BH24:BI24"/>
    <mergeCell ref="B24:W24"/>
    <mergeCell ref="A25:AE25"/>
    <mergeCell ref="R27:T27"/>
    <mergeCell ref="U27:W27"/>
    <mergeCell ref="R28:T29"/>
    <mergeCell ref="A135:A136"/>
    <mergeCell ref="W135:W136"/>
    <mergeCell ref="X135:Y136"/>
    <mergeCell ref="AA132:AA133"/>
    <mergeCell ref="AB132:AE133"/>
    <mergeCell ref="B134:C134"/>
    <mergeCell ref="W134:Z134"/>
    <mergeCell ref="AA134:AE134"/>
    <mergeCell ref="A132:A133"/>
    <mergeCell ref="X132:X133"/>
    <mergeCell ref="X2:AA3"/>
    <mergeCell ref="B2:U3"/>
    <mergeCell ref="B4:U4"/>
    <mergeCell ref="B5:U5"/>
    <mergeCell ref="B6:U6"/>
    <mergeCell ref="B7:U7"/>
    <mergeCell ref="X9:AA9"/>
    <mergeCell ref="X10:AA10"/>
    <mergeCell ref="X11:AA11"/>
    <mergeCell ref="V6:W6"/>
    <mergeCell ref="V4:W4"/>
    <mergeCell ref="Y20:AA21"/>
    <mergeCell ref="C20:U21"/>
    <mergeCell ref="B9:U9"/>
    <mergeCell ref="B10:U10"/>
    <mergeCell ref="B11:U11"/>
    <mergeCell ref="B12:U12"/>
    <mergeCell ref="B13:U13"/>
    <mergeCell ref="B14:U14"/>
    <mergeCell ref="X12:AA12"/>
    <mergeCell ref="AC15:AD15"/>
    <mergeCell ref="X15:AA15"/>
    <mergeCell ref="E15:U15"/>
    <mergeCell ref="V16:X16"/>
    <mergeCell ref="U37:W38"/>
    <mergeCell ref="X37:X38"/>
    <mergeCell ref="AB36:AE36"/>
    <mergeCell ref="AB37:AE38"/>
    <mergeCell ref="R36:T36"/>
    <mergeCell ref="Y37:Z38"/>
    <mergeCell ref="AA37:AA38"/>
    <mergeCell ref="E28:Q29"/>
    <mergeCell ref="V33:X33"/>
    <mergeCell ref="Y33:AA33"/>
    <mergeCell ref="V34:X35"/>
    <mergeCell ref="Y34:AA35"/>
    <mergeCell ref="E31:U32"/>
    <mergeCell ref="E34:U35"/>
    <mergeCell ref="U28:W29"/>
    <mergeCell ref="V30:X30"/>
    <mergeCell ref="B17:R18"/>
    <mergeCell ref="V19:X19"/>
    <mergeCell ref="Y19:AA19"/>
    <mergeCell ref="V20:X21"/>
    <mergeCell ref="AB40:AE41"/>
    <mergeCell ref="AB39:AE39"/>
    <mergeCell ref="AF1:BJ1"/>
    <mergeCell ref="AF25:BJ25"/>
    <mergeCell ref="AG48:BB48"/>
    <mergeCell ref="A22:AE23"/>
    <mergeCell ref="Y42:AA42"/>
    <mergeCell ref="R40:T41"/>
    <mergeCell ref="U40:W41"/>
    <mergeCell ref="X40:X41"/>
    <mergeCell ref="Y40:Z41"/>
    <mergeCell ref="A39:A41"/>
    <mergeCell ref="B40:Q41"/>
    <mergeCell ref="A36:C38"/>
    <mergeCell ref="A42:C44"/>
    <mergeCell ref="B48:W48"/>
    <mergeCell ref="D36:D38"/>
    <mergeCell ref="U36:W36"/>
    <mergeCell ref="E37:Q38"/>
    <mergeCell ref="R37:T38"/>
    <mergeCell ref="AB17:AB18"/>
    <mergeCell ref="S16:U16"/>
    <mergeCell ref="B15:D15"/>
    <mergeCell ref="V15:W15"/>
    <mergeCell ref="AF40:AF42"/>
    <mergeCell ref="V79:X80"/>
    <mergeCell ref="Y79:AA80"/>
    <mergeCell ref="Y132:Z133"/>
    <mergeCell ref="R132:T133"/>
    <mergeCell ref="U132:W133"/>
    <mergeCell ref="R88:T88"/>
    <mergeCell ref="U88:W88"/>
    <mergeCell ref="R89:T90"/>
    <mergeCell ref="U89:W90"/>
    <mergeCell ref="P92:R92"/>
    <mergeCell ref="S92:U92"/>
    <mergeCell ref="R91:AA91"/>
    <mergeCell ref="B89:Q91"/>
    <mergeCell ref="AA86:AE87"/>
    <mergeCell ref="B101:O111"/>
    <mergeCell ref="V125:X125"/>
    <mergeCell ref="Y125:AA125"/>
    <mergeCell ref="B123:P124"/>
    <mergeCell ref="B58:M59"/>
    <mergeCell ref="N57:P57"/>
    <mergeCell ref="Q57:S57"/>
    <mergeCell ref="N58:P59"/>
    <mergeCell ref="Q58:S59"/>
    <mergeCell ref="B99:M100"/>
    <mergeCell ref="AG24:BB24"/>
    <mergeCell ref="B61:Q63"/>
    <mergeCell ref="N64:P64"/>
    <mergeCell ref="Q64:S64"/>
    <mergeCell ref="N65:P66"/>
    <mergeCell ref="Q65:S66"/>
    <mergeCell ref="N67:W67"/>
    <mergeCell ref="B65:M67"/>
    <mergeCell ref="V68:X68"/>
    <mergeCell ref="R60:T60"/>
    <mergeCell ref="U60:W60"/>
    <mergeCell ref="R61:T62"/>
    <mergeCell ref="U61:W62"/>
    <mergeCell ref="R63:AA63"/>
    <mergeCell ref="B55:P56"/>
    <mergeCell ref="X57:AE57"/>
    <mergeCell ref="AF49:BJ49"/>
    <mergeCell ref="BG57:BJ57"/>
    <mergeCell ref="AW43:AY43"/>
    <mergeCell ref="AZ43:BB43"/>
    <mergeCell ref="AW44:AY45"/>
    <mergeCell ref="AZ44:BB45"/>
    <mergeCell ref="AF37:AF39"/>
    <mergeCell ref="AU20:AW21"/>
    <mergeCell ref="A73:AE73"/>
    <mergeCell ref="A97:AE97"/>
    <mergeCell ref="A121:AE121"/>
    <mergeCell ref="B82:Q84"/>
    <mergeCell ref="Q99:AB100"/>
    <mergeCell ref="Q101:AD111"/>
    <mergeCell ref="A49:AE49"/>
    <mergeCell ref="R81:T81"/>
    <mergeCell ref="U81:W81"/>
    <mergeCell ref="R82:T83"/>
    <mergeCell ref="U82:W83"/>
    <mergeCell ref="R84:AA84"/>
    <mergeCell ref="A71:AE71"/>
    <mergeCell ref="P93:R94"/>
    <mergeCell ref="S93:U94"/>
    <mergeCell ref="Q116:S116"/>
    <mergeCell ref="T116:V116"/>
    <mergeCell ref="Q117:S118"/>
    <mergeCell ref="T117:V118"/>
    <mergeCell ref="P95:Z95"/>
    <mergeCell ref="B117:P119"/>
    <mergeCell ref="B93:O95"/>
    <mergeCell ref="B114:Q115"/>
    <mergeCell ref="AC17:AE18"/>
    <mergeCell ref="AA123:AE124"/>
    <mergeCell ref="Q122:S122"/>
    <mergeCell ref="T122:V122"/>
    <mergeCell ref="Q123:S124"/>
    <mergeCell ref="T123:V124"/>
    <mergeCell ref="AA85:AE85"/>
    <mergeCell ref="Q134:S134"/>
    <mergeCell ref="T134:V134"/>
    <mergeCell ref="R50:T50"/>
    <mergeCell ref="U50:W50"/>
    <mergeCell ref="R51:T52"/>
    <mergeCell ref="U51:W52"/>
    <mergeCell ref="R53:AA53"/>
    <mergeCell ref="B51:Q53"/>
    <mergeCell ref="AA54:AE54"/>
    <mergeCell ref="Q54:S54"/>
    <mergeCell ref="T54:V54"/>
    <mergeCell ref="Q55:S56"/>
    <mergeCell ref="T55:V56"/>
    <mergeCell ref="AE43:AE44"/>
    <mergeCell ref="D43:D44"/>
    <mergeCell ref="E43:U44"/>
    <mergeCell ref="D26:W26"/>
    <mergeCell ref="Q137:S137"/>
    <mergeCell ref="T137:V137"/>
    <mergeCell ref="Q138:S139"/>
    <mergeCell ref="T138:V139"/>
    <mergeCell ref="AA55:AE56"/>
    <mergeCell ref="R113:T113"/>
    <mergeCell ref="U113:W113"/>
    <mergeCell ref="R114:T115"/>
    <mergeCell ref="U114:W115"/>
    <mergeCell ref="Q135:S136"/>
    <mergeCell ref="T135:V136"/>
    <mergeCell ref="U75:W76"/>
    <mergeCell ref="R77:AA77"/>
    <mergeCell ref="B75:Q77"/>
    <mergeCell ref="AC69:AD70"/>
    <mergeCell ref="AE69:AE70"/>
    <mergeCell ref="AC79:AD80"/>
    <mergeCell ref="AE79:AE80"/>
    <mergeCell ref="A78:C80"/>
    <mergeCell ref="D78:D80"/>
    <mergeCell ref="E78:F78"/>
    <mergeCell ref="AB78:AE78"/>
    <mergeCell ref="AB79:AB80"/>
    <mergeCell ref="R74:T74"/>
    <mergeCell ref="BE19:BJ19"/>
    <mergeCell ref="BE20:BJ22"/>
    <mergeCell ref="AG20:AT22"/>
    <mergeCell ref="BG8:BJ8"/>
    <mergeCell ref="AR9:AV11"/>
    <mergeCell ref="BA2:BC2"/>
    <mergeCell ref="BD2:BF2"/>
    <mergeCell ref="BA3:BC4"/>
    <mergeCell ref="BD3:BF4"/>
    <mergeCell ref="AW11:BF11"/>
    <mergeCell ref="AW8:AY8"/>
    <mergeCell ref="AZ8:BB8"/>
    <mergeCell ref="AW9:AY10"/>
    <mergeCell ref="AZ9:BB10"/>
    <mergeCell ref="BC16:BC17"/>
    <mergeCell ref="BD16:BE17"/>
    <mergeCell ref="BF16:BF17"/>
    <mergeCell ref="AW16:AY17"/>
    <mergeCell ref="AZ16:BB17"/>
    <mergeCell ref="BC15:BF15"/>
    <mergeCell ref="BG15:BJ15"/>
    <mergeCell ref="AU3:AZ4"/>
    <mergeCell ref="AQ5:AU5"/>
    <mergeCell ref="AN3:AO4"/>
    <mergeCell ref="AF15:AF18"/>
    <mergeCell ref="AG16:AV18"/>
    <mergeCell ref="AW18:BF18"/>
    <mergeCell ref="BG16:BJ18"/>
    <mergeCell ref="AF43:AF46"/>
    <mergeCell ref="BE31:BJ33"/>
    <mergeCell ref="AX30:AZ30"/>
    <mergeCell ref="AX31:AZ32"/>
    <mergeCell ref="AT30:AW30"/>
    <mergeCell ref="AT31:AW32"/>
    <mergeCell ref="AT33:BD33"/>
    <mergeCell ref="AU19:AW19"/>
    <mergeCell ref="AX19:AZ19"/>
    <mergeCell ref="AG40:AG42"/>
    <mergeCell ref="BH38:BI39"/>
    <mergeCell ref="BJ38:BJ39"/>
    <mergeCell ref="BA40:BC40"/>
    <mergeCell ref="BA41:BC42"/>
    <mergeCell ref="BD41:BF42"/>
    <mergeCell ref="BG41:BG42"/>
    <mergeCell ref="BH41:BI42"/>
    <mergeCell ref="BJ41:BJ42"/>
    <mergeCell ref="AX20:AZ21"/>
    <mergeCell ref="AU22:BD22"/>
    <mergeCell ref="AH38:AZ39"/>
    <mergeCell ref="AH41:AZ42"/>
    <mergeCell ref="AW46:BF46"/>
    <mergeCell ref="AG44:AV46"/>
    <mergeCell ref="AV34:AX34"/>
    <mergeCell ref="AY34:BA34"/>
    <mergeCell ref="AV35:AX36"/>
    <mergeCell ref="AY35:BA36"/>
    <mergeCell ref="BG38:BG39"/>
    <mergeCell ref="BA37:BC37"/>
    <mergeCell ref="BD37:BF37"/>
    <mergeCell ref="BG43:BJ43"/>
    <mergeCell ref="BG44:BJ46"/>
    <mergeCell ref="BA38:BC39"/>
    <mergeCell ref="BD38:BF39"/>
    <mergeCell ref="AG35:AU36"/>
    <mergeCell ref="AF57:AF60"/>
    <mergeCell ref="AW60:BF60"/>
    <mergeCell ref="AV55:AX56"/>
    <mergeCell ref="AY55:BA56"/>
    <mergeCell ref="AW57:AY57"/>
    <mergeCell ref="AZ57:BB57"/>
    <mergeCell ref="AW58:AY59"/>
    <mergeCell ref="AZ58:BB59"/>
    <mergeCell ref="AF47:BJ47"/>
    <mergeCell ref="BB51:BB52"/>
    <mergeCell ref="BC51:BD52"/>
    <mergeCell ref="BE51:BE52"/>
    <mergeCell ref="AG50:AH50"/>
    <mergeCell ref="AF50:AF53"/>
    <mergeCell ref="AG51:AU53"/>
    <mergeCell ref="AY51:BA52"/>
    <mergeCell ref="AV54:AX54"/>
    <mergeCell ref="AY54:BA54"/>
    <mergeCell ref="BE55:BE56"/>
    <mergeCell ref="BF55:BJ56"/>
    <mergeCell ref="AG57:AH57"/>
    <mergeCell ref="AG72:BB72"/>
    <mergeCell ref="BD72:BF72"/>
    <mergeCell ref="BH72:BI72"/>
    <mergeCell ref="AG58:AV60"/>
  </mergeCells>
  <pageMargins left="0.19685039370078741" right="0.19685039370078741" top="0.23622047244094491" bottom="0.23622047244094491" header="0.31496062992125984" footer="0"/>
  <pageSetup paperSize="9" orientation="landscape" r:id="rId1"/>
  <drawing r:id="rId2"/>
  <legacyDrawing r:id="rId3"/>
  <oleObjects>
    <mc:AlternateContent xmlns:mc="http://schemas.openxmlformats.org/markup-compatibility/2006">
      <mc:Choice Requires="x14">
        <oleObject progId="Equation.DSMT4" shapeId="3073" r:id="rId4">
          <objectPr defaultSize="0" autoPict="0" r:id="rId5">
            <anchor moveWithCells="1">
              <from>
                <xdr:col>28</xdr:col>
                <xdr:colOff>76200</xdr:colOff>
                <xdr:row>16</xdr:row>
                <xdr:rowOff>66675</xdr:rowOff>
              </from>
              <to>
                <xdr:col>30</xdr:col>
                <xdr:colOff>171450</xdr:colOff>
                <xdr:row>17</xdr:row>
                <xdr:rowOff>209550</xdr:rowOff>
              </to>
            </anchor>
          </objectPr>
        </oleObject>
      </mc:Choice>
      <mc:Fallback>
        <oleObject progId="Equation.DSMT4" shapeId="3073" r:id="rId4"/>
      </mc:Fallback>
    </mc:AlternateContent>
    <mc:AlternateContent xmlns:mc="http://schemas.openxmlformats.org/markup-compatibility/2006">
      <mc:Choice Requires="x14">
        <oleObject progId="Equation.DSMT4" shapeId="3074" r:id="rId6">
          <objectPr defaultSize="0" autoPict="0" r:id="rId7">
            <anchor moveWithCells="1">
              <from>
                <xdr:col>27</xdr:col>
                <xdr:colOff>238125</xdr:colOff>
                <xdr:row>50</xdr:row>
                <xdr:rowOff>123825</xdr:rowOff>
              </from>
              <to>
                <xdr:col>30</xdr:col>
                <xdr:colOff>57150</xdr:colOff>
                <xdr:row>52</xdr:row>
                <xdr:rowOff>142875</xdr:rowOff>
              </to>
            </anchor>
          </objectPr>
        </oleObject>
      </mc:Choice>
      <mc:Fallback>
        <oleObject progId="Equation.DSMT4" shapeId="3074" r:id="rId6"/>
      </mc:Fallback>
    </mc:AlternateContent>
    <mc:AlternateContent xmlns:mc="http://schemas.openxmlformats.org/markup-compatibility/2006">
      <mc:Choice Requires="x14">
        <oleObject progId="Equation.DSMT4" shapeId="3075" r:id="rId8">
          <objectPr defaultSize="0" autoPict="0" r:id="rId9">
            <anchor moveWithCells="1">
              <from>
                <xdr:col>26</xdr:col>
                <xdr:colOff>161925</xdr:colOff>
                <xdr:row>54</xdr:row>
                <xdr:rowOff>133350</xdr:rowOff>
              </from>
              <to>
                <xdr:col>30</xdr:col>
                <xdr:colOff>142875</xdr:colOff>
                <xdr:row>55</xdr:row>
                <xdr:rowOff>114300</xdr:rowOff>
              </to>
            </anchor>
          </objectPr>
        </oleObject>
      </mc:Choice>
      <mc:Fallback>
        <oleObject progId="Equation.DSMT4" shapeId="3075" r:id="rId8"/>
      </mc:Fallback>
    </mc:AlternateContent>
    <mc:AlternateContent xmlns:mc="http://schemas.openxmlformats.org/markup-compatibility/2006">
      <mc:Choice Requires="x14">
        <oleObject progId="Equation.DSMT4" shapeId="3076" r:id="rId10">
          <objectPr defaultSize="0" autoPict="0" r:id="rId11">
            <anchor moveWithCells="1">
              <from>
                <xdr:col>23</xdr:col>
                <xdr:colOff>123825</xdr:colOff>
                <xdr:row>57</xdr:row>
                <xdr:rowOff>152400</xdr:rowOff>
              </from>
              <to>
                <xdr:col>30</xdr:col>
                <xdr:colOff>200025</xdr:colOff>
                <xdr:row>58</xdr:row>
                <xdr:rowOff>133350</xdr:rowOff>
              </to>
            </anchor>
          </objectPr>
        </oleObject>
      </mc:Choice>
      <mc:Fallback>
        <oleObject progId="Equation.DSMT4" shapeId="3076" r:id="rId10"/>
      </mc:Fallback>
    </mc:AlternateContent>
    <mc:AlternateContent xmlns:mc="http://schemas.openxmlformats.org/markup-compatibility/2006">
      <mc:Choice Requires="x14">
        <oleObject progId="Equation.DSMT4" shapeId="3077" r:id="rId12">
          <objectPr defaultSize="0" autoPict="0" r:id="rId13">
            <anchor moveWithCells="1">
              <from>
                <xdr:col>27</xdr:col>
                <xdr:colOff>180975</xdr:colOff>
                <xdr:row>60</xdr:row>
                <xdr:rowOff>133350</xdr:rowOff>
              </from>
              <to>
                <xdr:col>30</xdr:col>
                <xdr:colOff>0</xdr:colOff>
                <xdr:row>62</xdr:row>
                <xdr:rowOff>171450</xdr:rowOff>
              </to>
            </anchor>
          </objectPr>
        </oleObject>
      </mc:Choice>
      <mc:Fallback>
        <oleObject progId="Equation.DSMT4" shapeId="3077" r:id="rId12"/>
      </mc:Fallback>
    </mc:AlternateContent>
    <mc:AlternateContent xmlns:mc="http://schemas.openxmlformats.org/markup-compatibility/2006">
      <mc:Choice Requires="x14">
        <oleObject progId="Equation.DSMT4" shapeId="3078" r:id="rId14">
          <objectPr defaultSize="0" autoPict="0" r:id="rId15">
            <anchor moveWithCells="1">
              <from>
                <xdr:col>23</xdr:col>
                <xdr:colOff>200025</xdr:colOff>
                <xdr:row>64</xdr:row>
                <xdr:rowOff>114300</xdr:rowOff>
              </from>
              <to>
                <xdr:col>30</xdr:col>
                <xdr:colOff>114300</xdr:colOff>
                <xdr:row>66</xdr:row>
                <xdr:rowOff>161925</xdr:rowOff>
              </to>
            </anchor>
          </objectPr>
        </oleObject>
      </mc:Choice>
      <mc:Fallback>
        <oleObject progId="Equation.DSMT4" shapeId="3078" r:id="rId14"/>
      </mc:Fallback>
    </mc:AlternateContent>
    <mc:AlternateContent xmlns:mc="http://schemas.openxmlformats.org/markup-compatibility/2006">
      <mc:Choice Requires="x14">
        <oleObject progId="Equation.DSMT4" shapeId="3079" r:id="rId16">
          <objectPr defaultSize="0" autoPict="0" r:id="rId17">
            <anchor moveWithCells="1">
              <from>
                <xdr:col>27</xdr:col>
                <xdr:colOff>219075</xdr:colOff>
                <xdr:row>74</xdr:row>
                <xdr:rowOff>123825</xdr:rowOff>
              </from>
              <to>
                <xdr:col>30</xdr:col>
                <xdr:colOff>114300</xdr:colOff>
                <xdr:row>76</xdr:row>
                <xdr:rowOff>171450</xdr:rowOff>
              </to>
            </anchor>
          </objectPr>
        </oleObject>
      </mc:Choice>
      <mc:Fallback>
        <oleObject progId="Equation.DSMT4" shapeId="3079" r:id="rId16"/>
      </mc:Fallback>
    </mc:AlternateContent>
    <mc:AlternateContent xmlns:mc="http://schemas.openxmlformats.org/markup-compatibility/2006">
      <mc:Choice Requires="x14">
        <oleObject progId="Equation.DSMT4" shapeId="3080" r:id="rId18">
          <objectPr defaultSize="0" autoPict="0" r:id="rId19">
            <anchor moveWithCells="1">
              <from>
                <xdr:col>27</xdr:col>
                <xdr:colOff>161925</xdr:colOff>
                <xdr:row>81</xdr:row>
                <xdr:rowOff>104775</xdr:rowOff>
              </from>
              <to>
                <xdr:col>30</xdr:col>
                <xdr:colOff>142875</xdr:colOff>
                <xdr:row>83</xdr:row>
                <xdr:rowOff>123825</xdr:rowOff>
              </to>
            </anchor>
          </objectPr>
        </oleObject>
      </mc:Choice>
      <mc:Fallback>
        <oleObject progId="Equation.DSMT4" shapeId="3080" r:id="rId18"/>
      </mc:Fallback>
    </mc:AlternateContent>
    <mc:AlternateContent xmlns:mc="http://schemas.openxmlformats.org/markup-compatibility/2006">
      <mc:Choice Requires="x14">
        <oleObject progId="Equation.DSMT4" shapeId="3081" r:id="rId20">
          <objectPr defaultSize="0" autoPict="0" r:id="rId21">
            <anchor moveWithCells="1">
              <from>
                <xdr:col>26</xdr:col>
                <xdr:colOff>209550</xdr:colOff>
                <xdr:row>85</xdr:row>
                <xdr:rowOff>123825</xdr:rowOff>
              </from>
              <to>
                <xdr:col>30</xdr:col>
                <xdr:colOff>95250</xdr:colOff>
                <xdr:row>86</xdr:row>
                <xdr:rowOff>142875</xdr:rowOff>
              </to>
            </anchor>
          </objectPr>
        </oleObject>
      </mc:Choice>
      <mc:Fallback>
        <oleObject progId="Equation.DSMT4" shapeId="3081" r:id="rId20"/>
      </mc:Fallback>
    </mc:AlternateContent>
    <mc:AlternateContent xmlns:mc="http://schemas.openxmlformats.org/markup-compatibility/2006">
      <mc:Choice Requires="x14">
        <oleObject progId="Equation.DSMT4" shapeId="3082" r:id="rId22">
          <objectPr defaultSize="0" autoPict="0" r:id="rId23">
            <anchor moveWithCells="1">
              <from>
                <xdr:col>27</xdr:col>
                <xdr:colOff>276225</xdr:colOff>
                <xdr:row>88</xdr:row>
                <xdr:rowOff>123825</xdr:rowOff>
              </from>
              <to>
                <xdr:col>30</xdr:col>
                <xdr:colOff>123825</xdr:colOff>
                <xdr:row>90</xdr:row>
                <xdr:rowOff>171450</xdr:rowOff>
              </to>
            </anchor>
          </objectPr>
        </oleObject>
      </mc:Choice>
      <mc:Fallback>
        <oleObject progId="Equation.DSMT4" shapeId="3082" r:id="rId22"/>
      </mc:Fallback>
    </mc:AlternateContent>
    <mc:AlternateContent xmlns:mc="http://schemas.openxmlformats.org/markup-compatibility/2006">
      <mc:Choice Requires="x14">
        <oleObject progId="Equation.DSMT4" shapeId="3084" r:id="rId24">
          <objectPr defaultSize="0" autoPict="0" r:id="rId25">
            <anchor moveWithCells="1">
              <from>
                <xdr:col>26</xdr:col>
                <xdr:colOff>142875</xdr:colOff>
                <xdr:row>116</xdr:row>
                <xdr:rowOff>133350</xdr:rowOff>
              </from>
              <to>
                <xdr:col>30</xdr:col>
                <xdr:colOff>142875</xdr:colOff>
                <xdr:row>118</xdr:row>
                <xdr:rowOff>171450</xdr:rowOff>
              </to>
            </anchor>
          </objectPr>
        </oleObject>
      </mc:Choice>
      <mc:Fallback>
        <oleObject progId="Equation.DSMT4" shapeId="3084" r:id="rId24"/>
      </mc:Fallback>
    </mc:AlternateContent>
    <mc:AlternateContent xmlns:mc="http://schemas.openxmlformats.org/markup-compatibility/2006">
      <mc:Choice Requires="x14">
        <oleObject progId="Equation.DSMT4" shapeId="3085" r:id="rId26">
          <objectPr defaultSize="0" autoPict="0" r:id="rId27">
            <anchor moveWithCells="1">
              <from>
                <xdr:col>27</xdr:col>
                <xdr:colOff>123825</xdr:colOff>
                <xdr:row>113</xdr:row>
                <xdr:rowOff>142875</xdr:rowOff>
              </from>
              <to>
                <xdr:col>30</xdr:col>
                <xdr:colOff>152400</xdr:colOff>
                <xdr:row>114</xdr:row>
                <xdr:rowOff>200025</xdr:rowOff>
              </to>
            </anchor>
          </objectPr>
        </oleObject>
      </mc:Choice>
      <mc:Fallback>
        <oleObject progId="Equation.DSMT4" shapeId="3085" r:id="rId26"/>
      </mc:Fallback>
    </mc:AlternateContent>
    <mc:AlternateContent xmlns:mc="http://schemas.openxmlformats.org/markup-compatibility/2006">
      <mc:Choice Requires="x14">
        <oleObject progId="Equation.DSMT4" shapeId="3086" r:id="rId28">
          <objectPr defaultSize="0" autoPict="0" r:id="rId29">
            <anchor moveWithCells="1">
              <from>
                <xdr:col>26</xdr:col>
                <xdr:colOff>247650</xdr:colOff>
                <xdr:row>122</xdr:row>
                <xdr:rowOff>142875</xdr:rowOff>
              </from>
              <to>
                <xdr:col>30</xdr:col>
                <xdr:colOff>19050</xdr:colOff>
                <xdr:row>123</xdr:row>
                <xdr:rowOff>171450</xdr:rowOff>
              </to>
            </anchor>
          </objectPr>
        </oleObject>
      </mc:Choice>
      <mc:Fallback>
        <oleObject progId="Equation.DSMT4" shapeId="3086" r:id="rId28"/>
      </mc:Fallback>
    </mc:AlternateContent>
    <mc:AlternateContent xmlns:mc="http://schemas.openxmlformats.org/markup-compatibility/2006">
      <mc:Choice Requires="x14">
        <oleObject progId="Equation.DSMT4" shapeId="3087" r:id="rId30">
          <objectPr defaultSize="0" autoPict="0" r:id="rId31">
            <anchor moveWithCells="1">
              <from>
                <xdr:col>27</xdr:col>
                <xdr:colOff>133350</xdr:colOff>
                <xdr:row>128</xdr:row>
                <xdr:rowOff>142875</xdr:rowOff>
              </from>
              <to>
                <xdr:col>30</xdr:col>
                <xdr:colOff>190500</xdr:colOff>
                <xdr:row>129</xdr:row>
                <xdr:rowOff>123825</xdr:rowOff>
              </to>
            </anchor>
          </objectPr>
        </oleObject>
      </mc:Choice>
      <mc:Fallback>
        <oleObject progId="Equation.DSMT4" shapeId="3087" r:id="rId30"/>
      </mc:Fallback>
    </mc:AlternateContent>
    <mc:AlternateContent xmlns:mc="http://schemas.openxmlformats.org/markup-compatibility/2006">
      <mc:Choice Requires="x14">
        <oleObject progId="Equation.DSMT4" shapeId="3088" r:id="rId32">
          <objectPr defaultSize="0" autoPict="0" r:id="rId33">
            <anchor moveWithCells="1">
              <from>
                <xdr:col>27</xdr:col>
                <xdr:colOff>142875</xdr:colOff>
                <xdr:row>131</xdr:row>
                <xdr:rowOff>133350</xdr:rowOff>
              </from>
              <to>
                <xdr:col>30</xdr:col>
                <xdr:colOff>180975</xdr:colOff>
                <xdr:row>132</xdr:row>
                <xdr:rowOff>152400</xdr:rowOff>
              </to>
            </anchor>
          </objectPr>
        </oleObject>
      </mc:Choice>
      <mc:Fallback>
        <oleObject progId="Equation.DSMT4" shapeId="3088" r:id="rId32"/>
      </mc:Fallback>
    </mc:AlternateContent>
    <mc:AlternateContent xmlns:mc="http://schemas.openxmlformats.org/markup-compatibility/2006">
      <mc:Choice Requires="x14">
        <oleObject progId="Equation.DSMT4" shapeId="3089" r:id="rId34">
          <objectPr defaultSize="0" autoPict="0" r:id="rId35">
            <anchor moveWithCells="1">
              <from>
                <xdr:col>26</xdr:col>
                <xdr:colOff>219075</xdr:colOff>
                <xdr:row>134</xdr:row>
                <xdr:rowOff>104775</xdr:rowOff>
              </from>
              <to>
                <xdr:col>30</xdr:col>
                <xdr:colOff>85725</xdr:colOff>
                <xdr:row>135</xdr:row>
                <xdr:rowOff>133350</xdr:rowOff>
              </to>
            </anchor>
          </objectPr>
        </oleObject>
      </mc:Choice>
      <mc:Fallback>
        <oleObject progId="Equation.DSMT4" shapeId="3089" r:id="rId34"/>
      </mc:Fallback>
    </mc:AlternateContent>
    <mc:AlternateContent xmlns:mc="http://schemas.openxmlformats.org/markup-compatibility/2006">
      <mc:Choice Requires="x14">
        <oleObject progId="Equation.DSMT4" shapeId="3090" r:id="rId36">
          <objectPr defaultSize="0" autoPict="0" r:id="rId37">
            <anchor moveWithCells="1">
              <from>
                <xdr:col>26</xdr:col>
                <xdr:colOff>142875</xdr:colOff>
                <xdr:row>137</xdr:row>
                <xdr:rowOff>95250</xdr:rowOff>
              </from>
              <to>
                <xdr:col>30</xdr:col>
                <xdr:colOff>152400</xdr:colOff>
                <xdr:row>138</xdr:row>
                <xdr:rowOff>76200</xdr:rowOff>
              </to>
            </anchor>
          </objectPr>
        </oleObject>
      </mc:Choice>
      <mc:Fallback>
        <oleObject progId="Equation.DSMT4" shapeId="3090" r:id="rId36"/>
      </mc:Fallback>
    </mc:AlternateContent>
    <mc:AlternateContent xmlns:mc="http://schemas.openxmlformats.org/markup-compatibility/2006">
      <mc:Choice Requires="x14">
        <oleObject progId="Equation.DSMT4" shapeId="3091" r:id="rId38">
          <objectPr defaultSize="0" autoPict="0" r:id="rId39">
            <anchor moveWithCells="1">
              <from>
                <xdr:col>27</xdr:col>
                <xdr:colOff>228600</xdr:colOff>
                <xdr:row>140</xdr:row>
                <xdr:rowOff>114300</xdr:rowOff>
              </from>
              <to>
                <xdr:col>30</xdr:col>
                <xdr:colOff>123825</xdr:colOff>
                <xdr:row>141</xdr:row>
                <xdr:rowOff>95250</xdr:rowOff>
              </to>
            </anchor>
          </objectPr>
        </oleObject>
      </mc:Choice>
      <mc:Fallback>
        <oleObject progId="Equation.DSMT4" shapeId="3091" r:id="rId38"/>
      </mc:Fallback>
    </mc:AlternateContent>
    <mc:AlternateContent xmlns:mc="http://schemas.openxmlformats.org/markup-compatibility/2006">
      <mc:Choice Requires="x14">
        <oleObject progId="Equation.DSMT4" shapeId="3092" r:id="rId40">
          <objectPr defaultSize="0" autoPict="0" r:id="rId41">
            <anchor moveWithCells="1">
              <from>
                <xdr:col>42</xdr:col>
                <xdr:colOff>171450</xdr:colOff>
                <xdr:row>5</xdr:row>
                <xdr:rowOff>142875</xdr:rowOff>
              </from>
              <to>
                <xdr:col>46</xdr:col>
                <xdr:colOff>19050</xdr:colOff>
                <xdr:row>6</xdr:row>
                <xdr:rowOff>133350</xdr:rowOff>
              </to>
            </anchor>
          </objectPr>
        </oleObject>
      </mc:Choice>
      <mc:Fallback>
        <oleObject progId="Equation.DSMT4" shapeId="3092" r:id="rId40"/>
      </mc:Fallback>
    </mc:AlternateContent>
    <mc:AlternateContent xmlns:mc="http://schemas.openxmlformats.org/markup-compatibility/2006">
      <mc:Choice Requires="x14">
        <oleObject progId="Equation.DSMT4" shapeId="3094" r:id="rId42">
          <objectPr defaultSize="0" autoPict="0" r:id="rId43">
            <anchor moveWithCells="1">
              <from>
                <xdr:col>58</xdr:col>
                <xdr:colOff>190500</xdr:colOff>
                <xdr:row>8</xdr:row>
                <xdr:rowOff>142875</xdr:rowOff>
              </from>
              <to>
                <xdr:col>61</xdr:col>
                <xdr:colOff>19050</xdr:colOff>
                <xdr:row>10</xdr:row>
                <xdr:rowOff>190500</xdr:rowOff>
              </to>
            </anchor>
          </objectPr>
        </oleObject>
      </mc:Choice>
      <mc:Fallback>
        <oleObject progId="Equation.DSMT4" shapeId="3094" r:id="rId42"/>
      </mc:Fallback>
    </mc:AlternateContent>
    <mc:AlternateContent xmlns:mc="http://schemas.openxmlformats.org/markup-compatibility/2006">
      <mc:Choice Requires="x14">
        <oleObject progId="Equation.DSMT4" shapeId="3095" r:id="rId44">
          <objectPr defaultSize="0" autoPict="0" r:id="rId45">
            <anchor moveWithCells="1">
              <from>
                <xdr:col>58</xdr:col>
                <xdr:colOff>171450</xdr:colOff>
                <xdr:row>15</xdr:row>
                <xdr:rowOff>123825</xdr:rowOff>
              </from>
              <to>
                <xdr:col>61</xdr:col>
                <xdr:colOff>66675</xdr:colOff>
                <xdr:row>17</xdr:row>
                <xdr:rowOff>161925</xdr:rowOff>
              </to>
            </anchor>
          </objectPr>
        </oleObject>
      </mc:Choice>
      <mc:Fallback>
        <oleObject progId="Equation.DSMT4" shapeId="3095" r:id="rId44"/>
      </mc:Fallback>
    </mc:AlternateContent>
    <mc:AlternateContent xmlns:mc="http://schemas.openxmlformats.org/markup-compatibility/2006">
      <mc:Choice Requires="x14">
        <oleObject progId="Equation.DSMT4" shapeId="3096" r:id="rId46">
          <objectPr defaultSize="0" autoPict="0" r:id="rId47">
            <anchor moveWithCells="1">
              <from>
                <xdr:col>56</xdr:col>
                <xdr:colOff>161925</xdr:colOff>
                <xdr:row>19</xdr:row>
                <xdr:rowOff>104775</xdr:rowOff>
              </from>
              <to>
                <xdr:col>61</xdr:col>
                <xdr:colOff>114300</xdr:colOff>
                <xdr:row>21</xdr:row>
                <xdr:rowOff>152400</xdr:rowOff>
              </to>
            </anchor>
          </objectPr>
        </oleObject>
      </mc:Choice>
      <mc:Fallback>
        <oleObject progId="Equation.DSMT4" shapeId="3096" r:id="rId46"/>
      </mc:Fallback>
    </mc:AlternateContent>
    <mc:AlternateContent xmlns:mc="http://schemas.openxmlformats.org/markup-compatibility/2006">
      <mc:Choice Requires="x14">
        <oleObject progId="Equation.DSMT4" shapeId="3099" r:id="rId48">
          <objectPr defaultSize="0" autoPict="0" r:id="rId49">
            <anchor moveWithCells="1">
              <from>
                <xdr:col>57</xdr:col>
                <xdr:colOff>133350</xdr:colOff>
                <xdr:row>34</xdr:row>
                <xdr:rowOff>133350</xdr:rowOff>
              </from>
              <to>
                <xdr:col>61</xdr:col>
                <xdr:colOff>47625</xdr:colOff>
                <xdr:row>35</xdr:row>
                <xdr:rowOff>123825</xdr:rowOff>
              </to>
            </anchor>
          </objectPr>
        </oleObject>
      </mc:Choice>
      <mc:Fallback>
        <oleObject progId="Equation.DSMT4" shapeId="3099" r:id="rId48"/>
      </mc:Fallback>
    </mc:AlternateContent>
    <mc:AlternateContent xmlns:mc="http://schemas.openxmlformats.org/markup-compatibility/2006">
      <mc:Choice Requires="x14">
        <oleObject progId="Equation.DSMT4" shapeId="3100" r:id="rId50">
          <objectPr defaultSize="0" autoPict="0" r:id="rId51">
            <anchor moveWithCells="1">
              <from>
                <xdr:col>58</xdr:col>
                <xdr:colOff>142875</xdr:colOff>
                <xdr:row>43</xdr:row>
                <xdr:rowOff>95250</xdr:rowOff>
              </from>
              <to>
                <xdr:col>61</xdr:col>
                <xdr:colOff>114300</xdr:colOff>
                <xdr:row>45</xdr:row>
                <xdr:rowOff>133350</xdr:rowOff>
              </to>
            </anchor>
          </objectPr>
        </oleObject>
      </mc:Choice>
      <mc:Fallback>
        <oleObject progId="Equation.DSMT4" shapeId="3100" r:id="rId50"/>
      </mc:Fallback>
    </mc:AlternateContent>
    <mc:AlternateContent xmlns:mc="http://schemas.openxmlformats.org/markup-compatibility/2006">
      <mc:Choice Requires="x14">
        <oleObject progId="Equation.DSMT4" shapeId="3101" r:id="rId52">
          <objectPr defaultSize="0" autoPict="0" r:id="rId53">
            <anchor moveWithCells="1">
              <from>
                <xdr:col>57</xdr:col>
                <xdr:colOff>123825</xdr:colOff>
                <xdr:row>54</xdr:row>
                <xdr:rowOff>76200</xdr:rowOff>
              </from>
              <to>
                <xdr:col>61</xdr:col>
                <xdr:colOff>66675</xdr:colOff>
                <xdr:row>55</xdr:row>
                <xdr:rowOff>133350</xdr:rowOff>
              </to>
            </anchor>
          </objectPr>
        </oleObject>
      </mc:Choice>
      <mc:Fallback>
        <oleObject progId="Equation.DSMT4" shapeId="3101" r:id="rId52"/>
      </mc:Fallback>
    </mc:AlternateContent>
    <mc:AlternateContent xmlns:mc="http://schemas.openxmlformats.org/markup-compatibility/2006">
      <mc:Choice Requires="x14">
        <oleObject progId="Equation.DSMT4" shapeId="3102" r:id="rId54">
          <objectPr defaultSize="0" autoPict="0" r:id="rId55">
            <anchor moveWithCells="1">
              <from>
                <xdr:col>56</xdr:col>
                <xdr:colOff>200025</xdr:colOff>
                <xdr:row>12</xdr:row>
                <xdr:rowOff>152400</xdr:rowOff>
              </from>
              <to>
                <xdr:col>61</xdr:col>
                <xdr:colOff>38100</xdr:colOff>
                <xdr:row>13</xdr:row>
                <xdr:rowOff>171450</xdr:rowOff>
              </to>
            </anchor>
          </objectPr>
        </oleObject>
      </mc:Choice>
      <mc:Fallback>
        <oleObject progId="Equation.DSMT4" shapeId="3102" r:id="rId54"/>
      </mc:Fallback>
    </mc:AlternateContent>
    <mc:AlternateContent xmlns:mc="http://schemas.openxmlformats.org/markup-compatibility/2006">
      <mc:Choice Requires="x14">
        <oleObject progId="Equation.DSMT4" shapeId="3103" r:id="rId56">
          <objectPr defaultSize="0" autoPict="0" r:id="rId57">
            <anchor moveWithCells="1">
              <from>
                <xdr:col>57</xdr:col>
                <xdr:colOff>142875</xdr:colOff>
                <xdr:row>50</xdr:row>
                <xdr:rowOff>95250</xdr:rowOff>
              </from>
              <to>
                <xdr:col>61</xdr:col>
                <xdr:colOff>28575</xdr:colOff>
                <xdr:row>52</xdr:row>
                <xdr:rowOff>133350</xdr:rowOff>
              </to>
            </anchor>
          </objectPr>
        </oleObject>
      </mc:Choice>
      <mc:Fallback>
        <oleObject progId="Equation.DSMT4" shapeId="3103" r:id="rId56"/>
      </mc:Fallback>
    </mc:AlternateContent>
    <mc:AlternateContent xmlns:mc="http://schemas.openxmlformats.org/markup-compatibility/2006">
      <mc:Choice Requires="x14">
        <oleObject progId="Equation.DSMT4" shapeId="3109" r:id="rId58">
          <objectPr defaultSize="0" autoPict="0" r:id="rId59">
            <anchor moveWithCells="1">
              <from>
                <xdr:col>27</xdr:col>
                <xdr:colOff>123825</xdr:colOff>
                <xdr:row>39</xdr:row>
                <xdr:rowOff>114300</xdr:rowOff>
              </from>
              <to>
                <xdr:col>30</xdr:col>
                <xdr:colOff>180975</xdr:colOff>
                <xdr:row>40</xdr:row>
                <xdr:rowOff>161925</xdr:rowOff>
              </to>
            </anchor>
          </objectPr>
        </oleObject>
      </mc:Choice>
      <mc:Fallback>
        <oleObject progId="Equation.DSMT4" shapeId="3109" r:id="rId58"/>
      </mc:Fallback>
    </mc:AlternateContent>
    <mc:AlternateContent xmlns:mc="http://schemas.openxmlformats.org/markup-compatibility/2006">
      <mc:Choice Requires="x14">
        <oleObject progId="Equation.DSMT4" shapeId="3110" r:id="rId60">
          <objectPr defaultSize="0" autoPict="0" r:id="rId61">
            <anchor moveWithCells="1">
              <from>
                <xdr:col>47</xdr:col>
                <xdr:colOff>190500</xdr:colOff>
                <xdr:row>5</xdr:row>
                <xdr:rowOff>76200</xdr:rowOff>
              </from>
              <to>
                <xdr:col>61</xdr:col>
                <xdr:colOff>76200</xdr:colOff>
                <xdr:row>6</xdr:row>
                <xdr:rowOff>209550</xdr:rowOff>
              </to>
            </anchor>
          </objectPr>
        </oleObject>
      </mc:Choice>
      <mc:Fallback>
        <oleObject progId="Equation.DSMT4" shapeId="3110" r:id="rId60"/>
      </mc:Fallback>
    </mc:AlternateContent>
    <mc:AlternateContent xmlns:mc="http://schemas.openxmlformats.org/markup-compatibility/2006">
      <mc:Choice Requires="x14">
        <oleObject progId="Equation.DSMT4" shapeId="3111" r:id="rId62">
          <objectPr defaultSize="0" autoPict="0" r:id="rId63">
            <anchor moveWithCells="1">
              <from>
                <xdr:col>26</xdr:col>
                <xdr:colOff>161925</xdr:colOff>
                <xdr:row>92</xdr:row>
                <xdr:rowOff>104775</xdr:rowOff>
              </from>
              <to>
                <xdr:col>30</xdr:col>
                <xdr:colOff>76200</xdr:colOff>
                <xdr:row>94</xdr:row>
                <xdr:rowOff>152400</xdr:rowOff>
              </to>
            </anchor>
          </objectPr>
        </oleObject>
      </mc:Choice>
      <mc:Fallback>
        <oleObject progId="Equation.DSMT4" shapeId="3111" r:id="rId62"/>
      </mc:Fallback>
    </mc:AlternateContent>
    <mc:AlternateContent xmlns:mc="http://schemas.openxmlformats.org/markup-compatibility/2006">
      <mc:Choice Requires="x14">
        <oleObject progId="Equation.DSMT4" shapeId="3112" r:id="rId64">
          <objectPr defaultSize="0" autoPict="0" r:id="rId65">
            <anchor moveWithCells="1">
              <from>
                <xdr:col>56</xdr:col>
                <xdr:colOff>180975</xdr:colOff>
                <xdr:row>30</xdr:row>
                <xdr:rowOff>114300</xdr:rowOff>
              </from>
              <to>
                <xdr:col>61</xdr:col>
                <xdr:colOff>104775</xdr:colOff>
                <xdr:row>32</xdr:row>
                <xdr:rowOff>161925</xdr:rowOff>
              </to>
            </anchor>
          </objectPr>
        </oleObject>
      </mc:Choice>
      <mc:Fallback>
        <oleObject progId="Equation.DSMT4" shapeId="3112" r:id="rId64"/>
      </mc:Fallback>
    </mc:AlternateContent>
    <mc:AlternateContent xmlns:mc="http://schemas.openxmlformats.org/markup-compatibility/2006">
      <mc:Choice Requires="x14">
        <oleObject progId="Equation.DSMT4" shapeId="3114" r:id="rId66">
          <objectPr defaultSize="0" autoPict="0" r:id="rId67">
            <anchor moveWithCells="1">
              <from>
                <xdr:col>56</xdr:col>
                <xdr:colOff>219075</xdr:colOff>
                <xdr:row>26</xdr:row>
                <xdr:rowOff>76200</xdr:rowOff>
              </from>
              <to>
                <xdr:col>61</xdr:col>
                <xdr:colOff>38100</xdr:colOff>
                <xdr:row>28</xdr:row>
                <xdr:rowOff>114300</xdr:rowOff>
              </to>
            </anchor>
          </objectPr>
        </oleObject>
      </mc:Choice>
      <mc:Fallback>
        <oleObject progId="Equation.DSMT4" shapeId="3114" r:id="rId66"/>
      </mc:Fallback>
    </mc:AlternateContent>
    <mc:AlternateContent xmlns:mc="http://schemas.openxmlformats.org/markup-compatibility/2006">
      <mc:Choice Requires="x14">
        <oleObject progId="Equation.DSMT4" shapeId="3115" r:id="rId68">
          <objectPr defaultSize="0" autoPict="0" r:id="rId69">
            <anchor moveWithCells="1">
              <from>
                <xdr:col>58</xdr:col>
                <xdr:colOff>152400</xdr:colOff>
                <xdr:row>57</xdr:row>
                <xdr:rowOff>85725</xdr:rowOff>
              </from>
              <to>
                <xdr:col>60</xdr:col>
                <xdr:colOff>285750</xdr:colOff>
                <xdr:row>59</xdr:row>
                <xdr:rowOff>133350</xdr:rowOff>
              </to>
            </anchor>
          </objectPr>
        </oleObject>
      </mc:Choice>
      <mc:Fallback>
        <oleObject progId="Equation.DSMT4" shapeId="3115" r:id="rId68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CR105"/>
  <sheetViews>
    <sheetView zoomScale="10" zoomScaleNormal="10" workbookViewId="0">
      <selection activeCell="DA65" sqref="DA65"/>
    </sheetView>
  </sheetViews>
  <sheetFormatPr defaultRowHeight="48" customHeight="1" x14ac:dyDescent="0.25"/>
  <sheetData>
    <row r="7" spans="6:96" ht="48" customHeight="1" x14ac:dyDescent="0.25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</row>
    <row r="8" spans="6:96" ht="48" customHeight="1" x14ac:dyDescent="0.25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</row>
    <row r="9" spans="6:96" ht="48" customHeight="1" x14ac:dyDescent="0.25">
      <c r="F9" s="1"/>
      <c r="G9" s="1"/>
      <c r="H9" s="271" t="s">
        <v>257</v>
      </c>
      <c r="I9" s="272"/>
      <c r="J9" s="272"/>
      <c r="K9" s="272"/>
      <c r="L9" s="272"/>
      <c r="M9" s="272"/>
      <c r="N9" s="272"/>
      <c r="O9" s="272"/>
      <c r="P9" s="272"/>
      <c r="Q9" s="272"/>
      <c r="R9" s="272"/>
      <c r="S9" s="272"/>
      <c r="T9" s="272"/>
      <c r="U9" s="272"/>
      <c r="V9" s="272"/>
      <c r="W9" s="272"/>
      <c r="X9" s="272"/>
      <c r="Y9" s="272"/>
      <c r="Z9" s="272"/>
      <c r="AA9" s="272"/>
      <c r="AB9" s="272"/>
      <c r="AC9" s="272"/>
      <c r="AD9" s="272"/>
      <c r="AE9" s="272"/>
      <c r="AF9" s="272"/>
      <c r="AG9" s="272"/>
      <c r="AH9" s="272"/>
      <c r="AI9" s="272"/>
      <c r="AJ9" s="272"/>
      <c r="AK9" s="272"/>
      <c r="AL9" s="268"/>
      <c r="AM9" s="265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261" t="s">
        <v>386</v>
      </c>
      <c r="BA9" s="262"/>
      <c r="BB9" s="262"/>
      <c r="BC9" s="262"/>
      <c r="BD9" s="262"/>
      <c r="BE9" s="262"/>
      <c r="BF9" s="262"/>
      <c r="BG9" s="262"/>
      <c r="BH9" s="262"/>
      <c r="BI9" s="262"/>
      <c r="BJ9" s="262"/>
      <c r="BK9" s="262"/>
      <c r="BL9" s="262"/>
      <c r="BM9" s="262"/>
      <c r="BN9" s="262"/>
      <c r="BO9" s="262"/>
      <c r="BP9" s="262"/>
      <c r="BQ9" s="262"/>
      <c r="BR9" s="262"/>
      <c r="BS9" s="262"/>
      <c r="BT9" s="262"/>
      <c r="BU9" s="262"/>
      <c r="BV9" s="262"/>
      <c r="BW9" s="262"/>
      <c r="BX9" s="262"/>
      <c r="BY9" s="263"/>
      <c r="BZ9" s="255" t="s">
        <v>387</v>
      </c>
      <c r="CA9" s="255"/>
      <c r="CB9" s="255" t="s">
        <v>388</v>
      </c>
      <c r="CC9" s="255"/>
      <c r="CD9" s="268"/>
      <c r="CE9" s="265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</row>
    <row r="10" spans="6:96" ht="48" customHeight="1" x14ac:dyDescent="0.25">
      <c r="F10" s="1"/>
      <c r="G10" s="1"/>
      <c r="H10" s="266" t="s">
        <v>258</v>
      </c>
      <c r="I10" s="267"/>
      <c r="J10" s="287" t="s">
        <v>259</v>
      </c>
      <c r="K10" s="288"/>
      <c r="L10" s="287" t="s">
        <v>260</v>
      </c>
      <c r="M10" s="288"/>
      <c r="N10" s="287" t="s">
        <v>261</v>
      </c>
      <c r="O10" s="288"/>
      <c r="P10" s="287" t="s">
        <v>262</v>
      </c>
      <c r="Q10" s="288"/>
      <c r="R10" s="287" t="s">
        <v>263</v>
      </c>
      <c r="S10" s="288"/>
      <c r="T10" s="287" t="s">
        <v>264</v>
      </c>
      <c r="U10" s="288"/>
      <c r="V10" s="287" t="s">
        <v>265</v>
      </c>
      <c r="W10" s="288"/>
      <c r="X10" s="287" t="s">
        <v>266</v>
      </c>
      <c r="Y10" s="288"/>
      <c r="Z10" s="287" t="s">
        <v>267</v>
      </c>
      <c r="AA10" s="288"/>
      <c r="AB10" s="287" t="s">
        <v>268</v>
      </c>
      <c r="AC10" s="288"/>
      <c r="AD10" s="269" t="s">
        <v>269</v>
      </c>
      <c r="AE10" s="270"/>
      <c r="AF10" s="266" t="s">
        <v>270</v>
      </c>
      <c r="AG10" s="267"/>
      <c r="AH10" s="269" t="s">
        <v>271</v>
      </c>
      <c r="AI10" s="270"/>
      <c r="AJ10" s="269" t="s">
        <v>272</v>
      </c>
      <c r="AK10" s="270"/>
      <c r="AL10" s="269" t="s">
        <v>273</v>
      </c>
      <c r="AM10" s="270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266" t="s">
        <v>387</v>
      </c>
      <c r="BA10" s="267"/>
      <c r="BB10" s="200" t="s">
        <v>259</v>
      </c>
      <c r="BC10" s="200"/>
      <c r="BD10" s="200" t="s">
        <v>260</v>
      </c>
      <c r="BE10" s="200"/>
      <c r="BF10" s="200" t="s">
        <v>261</v>
      </c>
      <c r="BG10" s="200"/>
      <c r="BH10" s="200" t="s">
        <v>262</v>
      </c>
      <c r="BI10" s="200"/>
      <c r="BJ10" s="200" t="s">
        <v>263</v>
      </c>
      <c r="BK10" s="200"/>
      <c r="BL10" s="200" t="s">
        <v>264</v>
      </c>
      <c r="BM10" s="200"/>
      <c r="BN10" s="200" t="s">
        <v>265</v>
      </c>
      <c r="BO10" s="200"/>
      <c r="BP10" s="200" t="s">
        <v>266</v>
      </c>
      <c r="BQ10" s="200"/>
      <c r="BR10" s="200" t="s">
        <v>267</v>
      </c>
      <c r="BS10" s="200"/>
      <c r="BT10" s="200" t="s">
        <v>268</v>
      </c>
      <c r="BU10" s="200"/>
      <c r="BV10" s="200" t="s">
        <v>269</v>
      </c>
      <c r="BW10" s="200"/>
      <c r="BX10" s="264" t="s">
        <v>388</v>
      </c>
      <c r="BY10" s="264"/>
      <c r="BZ10" s="200" t="s">
        <v>271</v>
      </c>
      <c r="CA10" s="200"/>
      <c r="CB10" s="200" t="s">
        <v>272</v>
      </c>
      <c r="CC10" s="200"/>
      <c r="CD10" s="200" t="s">
        <v>273</v>
      </c>
      <c r="CE10" s="200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</row>
    <row r="11" spans="6:96" ht="48" customHeight="1" x14ac:dyDescent="0.25">
      <c r="F11" s="1"/>
      <c r="G11" s="1"/>
      <c r="H11" s="268"/>
      <c r="I11" s="281"/>
      <c r="J11" s="281"/>
      <c r="K11" s="281"/>
      <c r="L11" s="281"/>
      <c r="M11" s="281"/>
      <c r="N11" s="281"/>
      <c r="O11" s="281"/>
      <c r="P11" s="281"/>
      <c r="Q11" s="281"/>
      <c r="R11" s="281"/>
      <c r="S11" s="281"/>
      <c r="T11" s="281"/>
      <c r="U11" s="281"/>
      <c r="V11" s="281"/>
      <c r="W11" s="281"/>
      <c r="X11" s="281"/>
      <c r="Y11" s="281"/>
      <c r="Z11" s="281"/>
      <c r="AA11" s="281"/>
      <c r="AB11" s="281"/>
      <c r="AC11" s="265"/>
      <c r="AD11" s="278" t="s">
        <v>274</v>
      </c>
      <c r="AE11" s="278"/>
      <c r="AF11" s="62">
        <v>90</v>
      </c>
      <c r="AG11" s="62" t="s">
        <v>74</v>
      </c>
      <c r="AH11" s="273"/>
      <c r="AI11" s="273"/>
      <c r="AJ11" s="273"/>
      <c r="AK11" s="273"/>
      <c r="AL11" s="273"/>
      <c r="AM11" s="274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53"/>
      <c r="BA11" s="153"/>
      <c r="BB11" s="153"/>
      <c r="BC11" s="153"/>
      <c r="BD11" s="153"/>
      <c r="BE11" s="153"/>
      <c r="BF11" s="153"/>
      <c r="BG11" s="153"/>
      <c r="BH11" s="153"/>
      <c r="BI11" s="153"/>
      <c r="BJ11" s="153"/>
      <c r="BK11" s="153"/>
      <c r="BL11" s="153"/>
      <c r="BM11" s="153"/>
      <c r="BN11" s="153"/>
      <c r="BO11" s="153"/>
      <c r="BP11" s="153"/>
      <c r="BQ11" s="153"/>
      <c r="BR11" s="153"/>
      <c r="BS11" s="153"/>
      <c r="BT11" s="153"/>
      <c r="BU11" s="153"/>
      <c r="BV11" s="200">
        <v>0</v>
      </c>
      <c r="BW11" s="259"/>
      <c r="BX11" s="62">
        <v>90</v>
      </c>
      <c r="BY11" s="62" t="s">
        <v>74</v>
      </c>
      <c r="BZ11" s="265"/>
      <c r="CA11" s="153"/>
      <c r="CB11" s="153"/>
      <c r="CC11" s="153"/>
      <c r="CD11" s="153"/>
      <c r="CE11" s="153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</row>
    <row r="12" spans="6:96" ht="48" customHeight="1" x14ac:dyDescent="0.25">
      <c r="F12" s="1"/>
      <c r="G12" s="1"/>
      <c r="H12" s="269" t="s">
        <v>276</v>
      </c>
      <c r="I12" s="270"/>
      <c r="J12" s="269" t="s">
        <v>274</v>
      </c>
      <c r="K12" s="270"/>
      <c r="L12" s="269">
        <v>17</v>
      </c>
      <c r="M12" s="270"/>
      <c r="N12" s="269">
        <v>35</v>
      </c>
      <c r="O12" s="270"/>
      <c r="P12" s="269">
        <v>52</v>
      </c>
      <c r="Q12" s="270"/>
      <c r="R12" s="269">
        <v>70</v>
      </c>
      <c r="S12" s="270"/>
      <c r="T12" s="269">
        <v>87</v>
      </c>
      <c r="U12" s="270"/>
      <c r="V12" s="269">
        <v>105</v>
      </c>
      <c r="W12" s="270"/>
      <c r="X12" s="269">
        <v>122</v>
      </c>
      <c r="Y12" s="270"/>
      <c r="Z12" s="269">
        <v>140</v>
      </c>
      <c r="AA12" s="270"/>
      <c r="AB12" s="269">
        <v>157</v>
      </c>
      <c r="AC12" s="270"/>
      <c r="AD12" s="269">
        <v>175</v>
      </c>
      <c r="AE12" s="278"/>
      <c r="AF12" s="62">
        <v>89</v>
      </c>
      <c r="AG12" s="62" t="s">
        <v>74</v>
      </c>
      <c r="AH12" s="278">
        <v>3</v>
      </c>
      <c r="AI12" s="270"/>
      <c r="AJ12" s="269">
        <v>6</v>
      </c>
      <c r="AK12" s="270"/>
      <c r="AL12" s="269">
        <v>9</v>
      </c>
      <c r="AM12" s="270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200" t="s">
        <v>276</v>
      </c>
      <c r="BA12" s="200"/>
      <c r="BB12" s="200">
        <v>0</v>
      </c>
      <c r="BC12" s="200"/>
      <c r="BD12" s="200">
        <v>17</v>
      </c>
      <c r="BE12" s="200"/>
      <c r="BF12" s="200">
        <v>35</v>
      </c>
      <c r="BG12" s="200"/>
      <c r="BH12" s="200">
        <v>52</v>
      </c>
      <c r="BI12" s="200"/>
      <c r="BJ12" s="200">
        <v>70</v>
      </c>
      <c r="BK12" s="200"/>
      <c r="BL12" s="200">
        <v>87</v>
      </c>
      <c r="BM12" s="200"/>
      <c r="BN12" s="200">
        <v>105</v>
      </c>
      <c r="BO12" s="200"/>
      <c r="BP12" s="200">
        <v>122</v>
      </c>
      <c r="BQ12" s="200"/>
      <c r="BR12" s="200">
        <v>140</v>
      </c>
      <c r="BS12" s="200"/>
      <c r="BT12" s="200">
        <v>157</v>
      </c>
      <c r="BU12" s="200"/>
      <c r="BV12" s="200">
        <v>175</v>
      </c>
      <c r="BW12" s="259"/>
      <c r="BX12" s="62">
        <v>89</v>
      </c>
      <c r="BY12" s="62" t="s">
        <v>74</v>
      </c>
      <c r="BZ12" s="260">
        <v>3</v>
      </c>
      <c r="CA12" s="200"/>
      <c r="CB12" s="200">
        <v>6</v>
      </c>
      <c r="CC12" s="200"/>
      <c r="CD12" s="200">
        <v>9</v>
      </c>
      <c r="CE12" s="200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</row>
    <row r="13" spans="6:96" ht="48" customHeight="1" x14ac:dyDescent="0.25">
      <c r="F13" s="1"/>
      <c r="G13" s="1"/>
      <c r="H13" s="269" t="s">
        <v>278</v>
      </c>
      <c r="I13" s="270"/>
      <c r="J13" s="269">
        <v>175</v>
      </c>
      <c r="K13" s="270"/>
      <c r="L13" s="269">
        <v>192</v>
      </c>
      <c r="M13" s="270"/>
      <c r="N13" s="269">
        <v>209</v>
      </c>
      <c r="O13" s="270"/>
      <c r="P13" s="269">
        <v>227</v>
      </c>
      <c r="Q13" s="270"/>
      <c r="R13" s="269">
        <v>244</v>
      </c>
      <c r="S13" s="270"/>
      <c r="T13" s="269">
        <v>262</v>
      </c>
      <c r="U13" s="270"/>
      <c r="V13" s="269">
        <v>279</v>
      </c>
      <c r="W13" s="270"/>
      <c r="X13" s="269">
        <v>297</v>
      </c>
      <c r="Y13" s="270"/>
      <c r="Z13" s="269">
        <v>314</v>
      </c>
      <c r="AA13" s="270"/>
      <c r="AB13" s="269">
        <v>332</v>
      </c>
      <c r="AC13" s="270"/>
      <c r="AD13" s="269">
        <v>349</v>
      </c>
      <c r="AE13" s="278"/>
      <c r="AF13" s="62">
        <v>88</v>
      </c>
      <c r="AG13" s="62" t="s">
        <v>74</v>
      </c>
      <c r="AH13" s="278">
        <v>3</v>
      </c>
      <c r="AI13" s="270"/>
      <c r="AJ13" s="269">
        <v>6</v>
      </c>
      <c r="AK13" s="270"/>
      <c r="AL13" s="269">
        <v>9</v>
      </c>
      <c r="AM13" s="270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200" t="s">
        <v>278</v>
      </c>
      <c r="BA13" s="200"/>
      <c r="BB13" s="200">
        <v>175</v>
      </c>
      <c r="BC13" s="200"/>
      <c r="BD13" s="200">
        <v>192</v>
      </c>
      <c r="BE13" s="200"/>
      <c r="BF13" s="200">
        <v>209</v>
      </c>
      <c r="BG13" s="200"/>
      <c r="BH13" s="200">
        <v>227</v>
      </c>
      <c r="BI13" s="200"/>
      <c r="BJ13" s="200">
        <v>244</v>
      </c>
      <c r="BK13" s="200"/>
      <c r="BL13" s="200">
        <v>262</v>
      </c>
      <c r="BM13" s="200"/>
      <c r="BN13" s="200">
        <v>279</v>
      </c>
      <c r="BO13" s="200"/>
      <c r="BP13" s="200">
        <v>297</v>
      </c>
      <c r="BQ13" s="200"/>
      <c r="BR13" s="200">
        <v>314</v>
      </c>
      <c r="BS13" s="200"/>
      <c r="BT13" s="200">
        <v>332</v>
      </c>
      <c r="BU13" s="200"/>
      <c r="BV13" s="200">
        <v>349</v>
      </c>
      <c r="BW13" s="259"/>
      <c r="BX13" s="62">
        <v>88</v>
      </c>
      <c r="BY13" s="62" t="s">
        <v>74</v>
      </c>
      <c r="BZ13" s="260">
        <v>3</v>
      </c>
      <c r="CA13" s="200"/>
      <c r="CB13" s="200">
        <v>6</v>
      </c>
      <c r="CC13" s="200"/>
      <c r="CD13" s="200">
        <v>9</v>
      </c>
      <c r="CE13" s="200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</row>
    <row r="14" spans="6:96" ht="48" customHeight="1" x14ac:dyDescent="0.25">
      <c r="F14" s="1"/>
      <c r="G14" s="1"/>
      <c r="H14" s="269" t="s">
        <v>280</v>
      </c>
      <c r="I14" s="270"/>
      <c r="J14" s="269">
        <v>349</v>
      </c>
      <c r="K14" s="270"/>
      <c r="L14" s="269">
        <v>366</v>
      </c>
      <c r="M14" s="270"/>
      <c r="N14" s="269">
        <v>384</v>
      </c>
      <c r="O14" s="270"/>
      <c r="P14" s="269">
        <v>401</v>
      </c>
      <c r="Q14" s="270"/>
      <c r="R14" s="269">
        <v>419</v>
      </c>
      <c r="S14" s="270"/>
      <c r="T14" s="269">
        <v>436</v>
      </c>
      <c r="U14" s="270"/>
      <c r="V14" s="269">
        <v>454</v>
      </c>
      <c r="W14" s="270"/>
      <c r="X14" s="269">
        <v>471</v>
      </c>
      <c r="Y14" s="270"/>
      <c r="Z14" s="269">
        <v>488</v>
      </c>
      <c r="AA14" s="270"/>
      <c r="AB14" s="269">
        <v>506</v>
      </c>
      <c r="AC14" s="270"/>
      <c r="AD14" s="269">
        <v>523</v>
      </c>
      <c r="AE14" s="278"/>
      <c r="AF14" s="62">
        <v>87</v>
      </c>
      <c r="AG14" s="62" t="s">
        <v>74</v>
      </c>
      <c r="AH14" s="278">
        <v>3</v>
      </c>
      <c r="AI14" s="270"/>
      <c r="AJ14" s="269">
        <v>6</v>
      </c>
      <c r="AK14" s="270"/>
      <c r="AL14" s="269">
        <v>9</v>
      </c>
      <c r="AM14" s="270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200" t="s">
        <v>280</v>
      </c>
      <c r="BA14" s="200"/>
      <c r="BB14" s="200">
        <v>349</v>
      </c>
      <c r="BC14" s="200"/>
      <c r="BD14" s="200">
        <v>367</v>
      </c>
      <c r="BE14" s="200"/>
      <c r="BF14" s="200">
        <v>384</v>
      </c>
      <c r="BG14" s="200"/>
      <c r="BH14" s="200">
        <v>402</v>
      </c>
      <c r="BI14" s="200"/>
      <c r="BJ14" s="200">
        <v>419</v>
      </c>
      <c r="BK14" s="200"/>
      <c r="BL14" s="200">
        <v>437</v>
      </c>
      <c r="BM14" s="200"/>
      <c r="BN14" s="200">
        <v>454</v>
      </c>
      <c r="BO14" s="200"/>
      <c r="BP14" s="200">
        <v>472</v>
      </c>
      <c r="BQ14" s="200"/>
      <c r="BR14" s="200">
        <v>489</v>
      </c>
      <c r="BS14" s="200"/>
      <c r="BT14" s="200">
        <v>507</v>
      </c>
      <c r="BU14" s="200"/>
      <c r="BV14" s="200">
        <v>524</v>
      </c>
      <c r="BW14" s="259"/>
      <c r="BX14" s="62">
        <v>87</v>
      </c>
      <c r="BY14" s="62" t="s">
        <v>74</v>
      </c>
      <c r="BZ14" s="260">
        <v>3</v>
      </c>
      <c r="CA14" s="200"/>
      <c r="CB14" s="200">
        <v>6</v>
      </c>
      <c r="CC14" s="200"/>
      <c r="CD14" s="200">
        <v>9</v>
      </c>
      <c r="CE14" s="200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</row>
    <row r="15" spans="6:96" ht="48" customHeight="1" x14ac:dyDescent="0.25">
      <c r="F15" s="1"/>
      <c r="G15" s="1"/>
      <c r="H15" s="269" t="s">
        <v>282</v>
      </c>
      <c r="I15" s="270"/>
      <c r="J15" s="269">
        <v>523</v>
      </c>
      <c r="K15" s="270"/>
      <c r="L15" s="269">
        <v>541</v>
      </c>
      <c r="M15" s="270"/>
      <c r="N15" s="269">
        <v>558</v>
      </c>
      <c r="O15" s="270"/>
      <c r="P15" s="269">
        <v>576</v>
      </c>
      <c r="Q15" s="270"/>
      <c r="R15" s="269">
        <v>593</v>
      </c>
      <c r="S15" s="270"/>
      <c r="T15" s="269">
        <v>610</v>
      </c>
      <c r="U15" s="270"/>
      <c r="V15" s="269">
        <v>628</v>
      </c>
      <c r="W15" s="270"/>
      <c r="X15" s="269">
        <v>645</v>
      </c>
      <c r="Y15" s="270"/>
      <c r="Z15" s="269">
        <v>663</v>
      </c>
      <c r="AA15" s="270"/>
      <c r="AB15" s="269">
        <v>680</v>
      </c>
      <c r="AC15" s="270"/>
      <c r="AD15" s="269">
        <v>698</v>
      </c>
      <c r="AE15" s="278"/>
      <c r="AF15" s="62">
        <v>86</v>
      </c>
      <c r="AG15" s="62" t="s">
        <v>74</v>
      </c>
      <c r="AH15" s="278">
        <v>3</v>
      </c>
      <c r="AI15" s="270"/>
      <c r="AJ15" s="269">
        <v>6</v>
      </c>
      <c r="AK15" s="270"/>
      <c r="AL15" s="269">
        <v>9</v>
      </c>
      <c r="AM15" s="270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200" t="s">
        <v>282</v>
      </c>
      <c r="BA15" s="200"/>
      <c r="BB15" s="200">
        <v>524</v>
      </c>
      <c r="BC15" s="200"/>
      <c r="BD15" s="200">
        <v>542</v>
      </c>
      <c r="BE15" s="200"/>
      <c r="BF15" s="200">
        <v>559</v>
      </c>
      <c r="BG15" s="200"/>
      <c r="BH15" s="200">
        <v>577</v>
      </c>
      <c r="BI15" s="200"/>
      <c r="BJ15" s="200">
        <v>594</v>
      </c>
      <c r="BK15" s="200"/>
      <c r="BL15" s="200">
        <v>612</v>
      </c>
      <c r="BM15" s="200"/>
      <c r="BN15" s="200">
        <v>629</v>
      </c>
      <c r="BO15" s="200"/>
      <c r="BP15" s="200">
        <v>647</v>
      </c>
      <c r="BQ15" s="200"/>
      <c r="BR15" s="200">
        <v>664</v>
      </c>
      <c r="BS15" s="200"/>
      <c r="BT15" s="200">
        <v>682</v>
      </c>
      <c r="BU15" s="200"/>
      <c r="BV15" s="200">
        <v>699</v>
      </c>
      <c r="BW15" s="259"/>
      <c r="BX15" s="62">
        <v>86</v>
      </c>
      <c r="BY15" s="62" t="s">
        <v>74</v>
      </c>
      <c r="BZ15" s="260">
        <v>3</v>
      </c>
      <c r="CA15" s="200"/>
      <c r="CB15" s="200">
        <v>6</v>
      </c>
      <c r="CC15" s="200"/>
      <c r="CD15" s="200">
        <v>9</v>
      </c>
      <c r="CE15" s="200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</row>
    <row r="16" spans="6:96" ht="48" customHeight="1" x14ac:dyDescent="0.25">
      <c r="F16" s="1"/>
      <c r="G16" s="1"/>
      <c r="H16" s="269" t="s">
        <v>284</v>
      </c>
      <c r="I16" s="270"/>
      <c r="J16" s="269">
        <v>698</v>
      </c>
      <c r="K16" s="270"/>
      <c r="L16" s="269">
        <v>715</v>
      </c>
      <c r="M16" s="270"/>
      <c r="N16" s="269">
        <v>732</v>
      </c>
      <c r="O16" s="270"/>
      <c r="P16" s="269">
        <v>750</v>
      </c>
      <c r="Q16" s="270"/>
      <c r="R16" s="269">
        <v>767</v>
      </c>
      <c r="S16" s="270"/>
      <c r="T16" s="269">
        <v>785</v>
      </c>
      <c r="U16" s="270"/>
      <c r="V16" s="269">
        <v>802</v>
      </c>
      <c r="W16" s="270"/>
      <c r="X16" s="269">
        <v>819</v>
      </c>
      <c r="Y16" s="270"/>
      <c r="Z16" s="269">
        <v>837</v>
      </c>
      <c r="AA16" s="270"/>
      <c r="AB16" s="269">
        <v>854</v>
      </c>
      <c r="AC16" s="270"/>
      <c r="AD16" s="269" t="s">
        <v>285</v>
      </c>
      <c r="AE16" s="278"/>
      <c r="AF16" s="62">
        <v>85</v>
      </c>
      <c r="AG16" s="62" t="s">
        <v>74</v>
      </c>
      <c r="AH16" s="278">
        <v>3</v>
      </c>
      <c r="AI16" s="270"/>
      <c r="AJ16" s="269">
        <v>6</v>
      </c>
      <c r="AK16" s="270"/>
      <c r="AL16" s="269">
        <v>9</v>
      </c>
      <c r="AM16" s="270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200" t="s">
        <v>284</v>
      </c>
      <c r="BA16" s="200"/>
      <c r="BB16" s="200">
        <v>699</v>
      </c>
      <c r="BC16" s="200"/>
      <c r="BD16" s="200">
        <v>717</v>
      </c>
      <c r="BE16" s="200"/>
      <c r="BF16" s="200">
        <v>734</v>
      </c>
      <c r="BG16" s="200"/>
      <c r="BH16" s="200">
        <v>752</v>
      </c>
      <c r="BI16" s="200"/>
      <c r="BJ16" s="200">
        <v>769</v>
      </c>
      <c r="BK16" s="200"/>
      <c r="BL16" s="200">
        <v>787</v>
      </c>
      <c r="BM16" s="200"/>
      <c r="BN16" s="200">
        <v>805</v>
      </c>
      <c r="BO16" s="200"/>
      <c r="BP16" s="200">
        <v>822</v>
      </c>
      <c r="BQ16" s="200"/>
      <c r="BR16" s="200">
        <v>840</v>
      </c>
      <c r="BS16" s="200"/>
      <c r="BT16" s="200">
        <v>857</v>
      </c>
      <c r="BU16" s="200"/>
      <c r="BV16" s="200">
        <v>8.7499999999999994E-2</v>
      </c>
      <c r="BW16" s="259"/>
      <c r="BX16" s="62">
        <v>85</v>
      </c>
      <c r="BY16" s="62" t="s">
        <v>74</v>
      </c>
      <c r="BZ16" s="260">
        <v>3</v>
      </c>
      <c r="CA16" s="200"/>
      <c r="CB16" s="200">
        <v>6</v>
      </c>
      <c r="CC16" s="200"/>
      <c r="CD16" s="200">
        <v>9</v>
      </c>
      <c r="CE16" s="200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</row>
    <row r="17" spans="6:96" ht="48" customHeight="1" x14ac:dyDescent="0.25">
      <c r="F17" s="1"/>
      <c r="G17" s="1"/>
      <c r="H17" s="269" t="s">
        <v>287</v>
      </c>
      <c r="I17" s="270"/>
      <c r="J17" s="269" t="s">
        <v>285</v>
      </c>
      <c r="K17" s="270"/>
      <c r="L17" s="269">
        <v>889</v>
      </c>
      <c r="M17" s="270"/>
      <c r="N17" s="269">
        <v>906</v>
      </c>
      <c r="O17" s="270"/>
      <c r="P17" s="269">
        <v>924</v>
      </c>
      <c r="Q17" s="270"/>
      <c r="R17" s="269">
        <v>941</v>
      </c>
      <c r="S17" s="270"/>
      <c r="T17" s="269">
        <v>958</v>
      </c>
      <c r="U17" s="270"/>
      <c r="V17" s="269">
        <v>976</v>
      </c>
      <c r="W17" s="270"/>
      <c r="X17" s="269">
        <v>993</v>
      </c>
      <c r="Y17" s="270"/>
      <c r="Z17" s="269">
        <v>1011</v>
      </c>
      <c r="AA17" s="270"/>
      <c r="AB17" s="269">
        <v>1028</v>
      </c>
      <c r="AC17" s="270"/>
      <c r="AD17" s="269">
        <v>1045</v>
      </c>
      <c r="AE17" s="278"/>
      <c r="AF17" s="62">
        <v>84</v>
      </c>
      <c r="AG17" s="62" t="s">
        <v>74</v>
      </c>
      <c r="AH17" s="278">
        <v>3</v>
      </c>
      <c r="AI17" s="270"/>
      <c r="AJ17" s="269">
        <v>6</v>
      </c>
      <c r="AK17" s="270"/>
      <c r="AL17" s="269">
        <v>9</v>
      </c>
      <c r="AM17" s="270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200" t="s">
        <v>287</v>
      </c>
      <c r="BA17" s="200"/>
      <c r="BB17" s="200">
        <v>8.7499999999999994E-2</v>
      </c>
      <c r="BC17" s="200"/>
      <c r="BD17" s="200">
        <v>892</v>
      </c>
      <c r="BE17" s="200"/>
      <c r="BF17" s="200">
        <v>910</v>
      </c>
      <c r="BG17" s="200"/>
      <c r="BH17" s="200">
        <v>928</v>
      </c>
      <c r="BI17" s="200"/>
      <c r="BJ17" s="200">
        <v>945</v>
      </c>
      <c r="BK17" s="200"/>
      <c r="BL17" s="200">
        <v>963</v>
      </c>
      <c r="BM17" s="200"/>
      <c r="BN17" s="200">
        <v>981</v>
      </c>
      <c r="BO17" s="200"/>
      <c r="BP17" s="200">
        <v>998</v>
      </c>
      <c r="BQ17" s="200"/>
      <c r="BR17" s="200">
        <v>1016</v>
      </c>
      <c r="BS17" s="200"/>
      <c r="BT17" s="200">
        <v>1033</v>
      </c>
      <c r="BU17" s="200"/>
      <c r="BV17" s="200">
        <v>1051</v>
      </c>
      <c r="BW17" s="259"/>
      <c r="BX17" s="62">
        <v>84</v>
      </c>
      <c r="BY17" s="62" t="s">
        <v>74</v>
      </c>
      <c r="BZ17" s="260">
        <v>3</v>
      </c>
      <c r="CA17" s="200"/>
      <c r="CB17" s="200">
        <v>6</v>
      </c>
      <c r="CC17" s="200"/>
      <c r="CD17" s="200">
        <v>9</v>
      </c>
      <c r="CE17" s="200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</row>
    <row r="18" spans="6:96" ht="48" customHeight="1" x14ac:dyDescent="0.25">
      <c r="F18" s="1"/>
      <c r="G18" s="1"/>
      <c r="H18" s="269" t="s">
        <v>289</v>
      </c>
      <c r="I18" s="270"/>
      <c r="J18" s="269">
        <v>1045</v>
      </c>
      <c r="K18" s="270"/>
      <c r="L18" s="269">
        <v>1063</v>
      </c>
      <c r="M18" s="270"/>
      <c r="N18" s="269">
        <v>1080</v>
      </c>
      <c r="O18" s="270"/>
      <c r="P18" s="269">
        <v>1097</v>
      </c>
      <c r="Q18" s="270"/>
      <c r="R18" s="269">
        <v>1115</v>
      </c>
      <c r="S18" s="270"/>
      <c r="T18" s="269">
        <v>1132</v>
      </c>
      <c r="U18" s="270"/>
      <c r="V18" s="269">
        <v>1149</v>
      </c>
      <c r="W18" s="270"/>
      <c r="X18" s="269">
        <v>1167</v>
      </c>
      <c r="Y18" s="270"/>
      <c r="Z18" s="269">
        <v>1184</v>
      </c>
      <c r="AA18" s="270"/>
      <c r="AB18" s="269">
        <v>1201</v>
      </c>
      <c r="AC18" s="270"/>
      <c r="AD18" s="269">
        <v>1219</v>
      </c>
      <c r="AE18" s="278"/>
      <c r="AF18" s="62">
        <v>83</v>
      </c>
      <c r="AG18" s="62" t="s">
        <v>74</v>
      </c>
      <c r="AH18" s="278">
        <v>3</v>
      </c>
      <c r="AI18" s="270"/>
      <c r="AJ18" s="269">
        <v>6</v>
      </c>
      <c r="AK18" s="270"/>
      <c r="AL18" s="269">
        <v>9</v>
      </c>
      <c r="AM18" s="270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200" t="s">
        <v>289</v>
      </c>
      <c r="BA18" s="200"/>
      <c r="BB18" s="200">
        <v>1051</v>
      </c>
      <c r="BC18" s="200"/>
      <c r="BD18" s="200">
        <v>1069</v>
      </c>
      <c r="BE18" s="200"/>
      <c r="BF18" s="200">
        <v>1086</v>
      </c>
      <c r="BG18" s="200"/>
      <c r="BH18" s="200">
        <v>1104</v>
      </c>
      <c r="BI18" s="200"/>
      <c r="BJ18" s="200">
        <v>1122</v>
      </c>
      <c r="BK18" s="200"/>
      <c r="BL18" s="200">
        <v>1139</v>
      </c>
      <c r="BM18" s="200"/>
      <c r="BN18" s="200">
        <v>1157</v>
      </c>
      <c r="BO18" s="200"/>
      <c r="BP18" s="200">
        <v>1175</v>
      </c>
      <c r="BQ18" s="200"/>
      <c r="BR18" s="200">
        <v>1192</v>
      </c>
      <c r="BS18" s="200"/>
      <c r="BT18" s="200">
        <v>1210</v>
      </c>
      <c r="BU18" s="200"/>
      <c r="BV18" s="200">
        <v>1228</v>
      </c>
      <c r="BW18" s="259"/>
      <c r="BX18" s="62">
        <v>83</v>
      </c>
      <c r="BY18" s="62" t="s">
        <v>74</v>
      </c>
      <c r="BZ18" s="260">
        <v>3</v>
      </c>
      <c r="CA18" s="200"/>
      <c r="CB18" s="200">
        <v>6</v>
      </c>
      <c r="CC18" s="200"/>
      <c r="CD18" s="200">
        <v>9</v>
      </c>
      <c r="CE18" s="200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</row>
    <row r="19" spans="6:96" ht="48" customHeight="1" x14ac:dyDescent="0.25">
      <c r="F19" s="1"/>
      <c r="G19" s="1"/>
      <c r="H19" s="269" t="s">
        <v>291</v>
      </c>
      <c r="I19" s="270"/>
      <c r="J19" s="269">
        <v>1219</v>
      </c>
      <c r="K19" s="270"/>
      <c r="L19" s="269">
        <v>1236</v>
      </c>
      <c r="M19" s="270"/>
      <c r="N19" s="269">
        <v>1253</v>
      </c>
      <c r="O19" s="270"/>
      <c r="P19" s="269">
        <v>1271</v>
      </c>
      <c r="Q19" s="270"/>
      <c r="R19" s="269">
        <v>1288</v>
      </c>
      <c r="S19" s="270"/>
      <c r="T19" s="269">
        <v>1305</v>
      </c>
      <c r="U19" s="270"/>
      <c r="V19" s="269">
        <v>1323</v>
      </c>
      <c r="W19" s="270"/>
      <c r="X19" s="269">
        <v>1340</v>
      </c>
      <c r="Y19" s="270"/>
      <c r="Z19" s="269">
        <v>1357</v>
      </c>
      <c r="AA19" s="270"/>
      <c r="AB19" s="269">
        <v>1374</v>
      </c>
      <c r="AC19" s="270"/>
      <c r="AD19" s="269">
        <v>1392</v>
      </c>
      <c r="AE19" s="278"/>
      <c r="AF19" s="62">
        <v>82</v>
      </c>
      <c r="AG19" s="62" t="s">
        <v>74</v>
      </c>
      <c r="AH19" s="278">
        <v>3</v>
      </c>
      <c r="AI19" s="270"/>
      <c r="AJ19" s="269">
        <v>6</v>
      </c>
      <c r="AK19" s="270"/>
      <c r="AL19" s="269">
        <v>9</v>
      </c>
      <c r="AM19" s="270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200" t="s">
        <v>291</v>
      </c>
      <c r="BA19" s="200"/>
      <c r="BB19" s="200">
        <v>1228</v>
      </c>
      <c r="BC19" s="200"/>
      <c r="BD19" s="200">
        <v>1246</v>
      </c>
      <c r="BE19" s="200"/>
      <c r="BF19" s="200">
        <v>1263</v>
      </c>
      <c r="BG19" s="200"/>
      <c r="BH19" s="200">
        <v>1281</v>
      </c>
      <c r="BI19" s="200"/>
      <c r="BJ19" s="200">
        <v>1299</v>
      </c>
      <c r="BK19" s="200"/>
      <c r="BL19" s="200">
        <v>1317</v>
      </c>
      <c r="BM19" s="200"/>
      <c r="BN19" s="200">
        <v>1334</v>
      </c>
      <c r="BO19" s="200"/>
      <c r="BP19" s="200">
        <v>1352</v>
      </c>
      <c r="BQ19" s="200"/>
      <c r="BR19" s="200">
        <v>1370</v>
      </c>
      <c r="BS19" s="200"/>
      <c r="BT19" s="200">
        <v>1388</v>
      </c>
      <c r="BU19" s="200"/>
      <c r="BV19" s="200">
        <v>1405</v>
      </c>
      <c r="BW19" s="259"/>
      <c r="BX19" s="62">
        <v>82</v>
      </c>
      <c r="BY19" s="62" t="s">
        <v>74</v>
      </c>
      <c r="BZ19" s="260">
        <v>3</v>
      </c>
      <c r="CA19" s="200"/>
      <c r="CB19" s="200">
        <v>6</v>
      </c>
      <c r="CC19" s="200"/>
      <c r="CD19" s="200">
        <v>9</v>
      </c>
      <c r="CE19" s="200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</row>
    <row r="20" spans="6:96" ht="48" customHeight="1" x14ac:dyDescent="0.25">
      <c r="F20" s="1"/>
      <c r="G20" s="1"/>
      <c r="H20" s="269" t="s">
        <v>293</v>
      </c>
      <c r="I20" s="270"/>
      <c r="J20" s="269">
        <v>1392</v>
      </c>
      <c r="K20" s="270"/>
      <c r="L20" s="269">
        <v>1409</v>
      </c>
      <c r="M20" s="270"/>
      <c r="N20" s="269">
        <v>1426</v>
      </c>
      <c r="O20" s="270"/>
      <c r="P20" s="269">
        <v>1444</v>
      </c>
      <c r="Q20" s="270"/>
      <c r="R20" s="269">
        <v>1461</v>
      </c>
      <c r="S20" s="270"/>
      <c r="T20" s="269">
        <v>1478</v>
      </c>
      <c r="U20" s="270"/>
      <c r="V20" s="269">
        <v>1495</v>
      </c>
      <c r="W20" s="270"/>
      <c r="X20" s="269">
        <v>1513</v>
      </c>
      <c r="Y20" s="270"/>
      <c r="Z20" s="269">
        <v>1530</v>
      </c>
      <c r="AA20" s="270"/>
      <c r="AB20" s="269">
        <v>1547</v>
      </c>
      <c r="AC20" s="270"/>
      <c r="AD20" s="269">
        <v>1564</v>
      </c>
      <c r="AE20" s="278"/>
      <c r="AF20" s="62">
        <v>81</v>
      </c>
      <c r="AG20" s="62" t="s">
        <v>74</v>
      </c>
      <c r="AH20" s="278">
        <v>3</v>
      </c>
      <c r="AI20" s="270"/>
      <c r="AJ20" s="269">
        <v>6</v>
      </c>
      <c r="AK20" s="270"/>
      <c r="AL20" s="269">
        <v>9</v>
      </c>
      <c r="AM20" s="270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200" t="s">
        <v>293</v>
      </c>
      <c r="BA20" s="200"/>
      <c r="BB20" s="200">
        <v>1405</v>
      </c>
      <c r="BC20" s="200"/>
      <c r="BD20" s="200">
        <v>1423</v>
      </c>
      <c r="BE20" s="200"/>
      <c r="BF20" s="200">
        <v>1441</v>
      </c>
      <c r="BG20" s="200"/>
      <c r="BH20" s="200">
        <v>1459</v>
      </c>
      <c r="BI20" s="200"/>
      <c r="BJ20" s="200">
        <v>1477</v>
      </c>
      <c r="BK20" s="200"/>
      <c r="BL20" s="200">
        <v>1495</v>
      </c>
      <c r="BM20" s="200"/>
      <c r="BN20" s="200">
        <v>1512</v>
      </c>
      <c r="BO20" s="200"/>
      <c r="BP20" s="200">
        <v>1530</v>
      </c>
      <c r="BQ20" s="200"/>
      <c r="BR20" s="200">
        <v>1548</v>
      </c>
      <c r="BS20" s="200"/>
      <c r="BT20" s="200">
        <v>1566</v>
      </c>
      <c r="BU20" s="200"/>
      <c r="BV20" s="200">
        <v>1584</v>
      </c>
      <c r="BW20" s="259"/>
      <c r="BX20" s="62">
        <v>81</v>
      </c>
      <c r="BY20" s="62" t="s">
        <v>74</v>
      </c>
      <c r="BZ20" s="260">
        <v>3</v>
      </c>
      <c r="CA20" s="200"/>
      <c r="CB20" s="200">
        <v>6</v>
      </c>
      <c r="CC20" s="200"/>
      <c r="CD20" s="200">
        <v>9</v>
      </c>
      <c r="CE20" s="200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</row>
    <row r="21" spans="6:96" ht="48" customHeight="1" x14ac:dyDescent="0.25">
      <c r="F21" s="1"/>
      <c r="G21" s="1"/>
      <c r="H21" s="269" t="s">
        <v>295</v>
      </c>
      <c r="I21" s="270"/>
      <c r="J21" s="269">
        <v>1564</v>
      </c>
      <c r="K21" s="270"/>
      <c r="L21" s="269">
        <v>1582</v>
      </c>
      <c r="M21" s="270"/>
      <c r="N21" s="269">
        <v>1599</v>
      </c>
      <c r="O21" s="270"/>
      <c r="P21" s="269">
        <v>1616</v>
      </c>
      <c r="Q21" s="270"/>
      <c r="R21" s="269">
        <v>1633</v>
      </c>
      <c r="S21" s="270"/>
      <c r="T21" s="269">
        <v>1650</v>
      </c>
      <c r="U21" s="270"/>
      <c r="V21" s="269">
        <v>1668</v>
      </c>
      <c r="W21" s="270"/>
      <c r="X21" s="269">
        <v>1685</v>
      </c>
      <c r="Y21" s="270"/>
      <c r="Z21" s="269">
        <v>1702</v>
      </c>
      <c r="AA21" s="270"/>
      <c r="AB21" s="269">
        <v>1719</v>
      </c>
      <c r="AC21" s="270"/>
      <c r="AD21" s="269" t="s">
        <v>296</v>
      </c>
      <c r="AE21" s="278"/>
      <c r="AF21" s="62">
        <v>80</v>
      </c>
      <c r="AG21" s="62" t="s">
        <v>74</v>
      </c>
      <c r="AH21" s="278">
        <v>3</v>
      </c>
      <c r="AI21" s="270"/>
      <c r="AJ21" s="269">
        <v>6</v>
      </c>
      <c r="AK21" s="270"/>
      <c r="AL21" s="269">
        <v>9</v>
      </c>
      <c r="AM21" s="270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200" t="s">
        <v>295</v>
      </c>
      <c r="BA21" s="200"/>
      <c r="BB21" s="200">
        <v>1584</v>
      </c>
      <c r="BC21" s="200"/>
      <c r="BD21" s="200">
        <v>1602</v>
      </c>
      <c r="BE21" s="200"/>
      <c r="BF21" s="200">
        <v>1620</v>
      </c>
      <c r="BG21" s="200"/>
      <c r="BH21" s="200">
        <v>1638</v>
      </c>
      <c r="BI21" s="200"/>
      <c r="BJ21" s="200">
        <v>1655</v>
      </c>
      <c r="BK21" s="200"/>
      <c r="BL21" s="200">
        <v>1673</v>
      </c>
      <c r="BM21" s="200"/>
      <c r="BN21" s="200">
        <v>1691</v>
      </c>
      <c r="BO21" s="200"/>
      <c r="BP21" s="200">
        <v>1709</v>
      </c>
      <c r="BQ21" s="200"/>
      <c r="BR21" s="200">
        <v>1727</v>
      </c>
      <c r="BS21" s="200"/>
      <c r="BT21" s="200">
        <v>1745</v>
      </c>
      <c r="BU21" s="200"/>
      <c r="BV21" s="200">
        <v>0.17630000000000001</v>
      </c>
      <c r="BW21" s="259"/>
      <c r="BX21" s="62">
        <v>80</v>
      </c>
      <c r="BY21" s="62" t="s">
        <v>74</v>
      </c>
      <c r="BZ21" s="260">
        <v>3</v>
      </c>
      <c r="CA21" s="200"/>
      <c r="CB21" s="200">
        <v>6</v>
      </c>
      <c r="CC21" s="200"/>
      <c r="CD21" s="200">
        <v>9</v>
      </c>
      <c r="CE21" s="200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</row>
    <row r="22" spans="6:96" ht="48" customHeight="1" x14ac:dyDescent="0.25">
      <c r="F22" s="1"/>
      <c r="G22" s="1"/>
      <c r="H22" s="269" t="s">
        <v>298</v>
      </c>
      <c r="I22" s="270"/>
      <c r="J22" s="269" t="s">
        <v>296</v>
      </c>
      <c r="K22" s="270"/>
      <c r="L22" s="269">
        <v>1754</v>
      </c>
      <c r="M22" s="270"/>
      <c r="N22" s="269">
        <v>1771</v>
      </c>
      <c r="O22" s="270"/>
      <c r="P22" s="269">
        <v>1788</v>
      </c>
      <c r="Q22" s="270"/>
      <c r="R22" s="269">
        <v>1805</v>
      </c>
      <c r="S22" s="270"/>
      <c r="T22" s="269">
        <v>1822</v>
      </c>
      <c r="U22" s="270"/>
      <c r="V22" s="269">
        <v>1840</v>
      </c>
      <c r="W22" s="270"/>
      <c r="X22" s="269">
        <v>1857</v>
      </c>
      <c r="Y22" s="270"/>
      <c r="Z22" s="269">
        <v>1874</v>
      </c>
      <c r="AA22" s="270"/>
      <c r="AB22" s="269">
        <v>1891</v>
      </c>
      <c r="AC22" s="270"/>
      <c r="AD22" s="269">
        <v>1908</v>
      </c>
      <c r="AE22" s="278"/>
      <c r="AF22" s="62">
        <v>79</v>
      </c>
      <c r="AG22" s="62" t="s">
        <v>74</v>
      </c>
      <c r="AH22" s="278">
        <v>3</v>
      </c>
      <c r="AI22" s="270"/>
      <c r="AJ22" s="269">
        <v>6</v>
      </c>
      <c r="AK22" s="270"/>
      <c r="AL22" s="269">
        <v>9</v>
      </c>
      <c r="AM22" s="270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200" t="s">
        <v>298</v>
      </c>
      <c r="BA22" s="200"/>
      <c r="BB22" s="200">
        <v>0.17630000000000001</v>
      </c>
      <c r="BC22" s="200"/>
      <c r="BD22" s="200">
        <v>1781</v>
      </c>
      <c r="BE22" s="200"/>
      <c r="BF22" s="200">
        <v>1799</v>
      </c>
      <c r="BG22" s="200"/>
      <c r="BH22" s="200">
        <v>1817</v>
      </c>
      <c r="BI22" s="200"/>
      <c r="BJ22" s="200">
        <v>1835</v>
      </c>
      <c r="BK22" s="200"/>
      <c r="BL22" s="200">
        <v>1853</v>
      </c>
      <c r="BM22" s="200"/>
      <c r="BN22" s="200">
        <v>1871</v>
      </c>
      <c r="BO22" s="200"/>
      <c r="BP22" s="200">
        <v>1890</v>
      </c>
      <c r="BQ22" s="200"/>
      <c r="BR22" s="200">
        <v>1908</v>
      </c>
      <c r="BS22" s="200"/>
      <c r="BT22" s="200">
        <v>1926</v>
      </c>
      <c r="BU22" s="200"/>
      <c r="BV22" s="200">
        <v>1944</v>
      </c>
      <c r="BW22" s="259"/>
      <c r="BX22" s="62">
        <v>79</v>
      </c>
      <c r="BY22" s="62" t="s">
        <v>74</v>
      </c>
      <c r="BZ22" s="260">
        <v>3</v>
      </c>
      <c r="CA22" s="200"/>
      <c r="CB22" s="200">
        <v>6</v>
      </c>
      <c r="CC22" s="200"/>
      <c r="CD22" s="200">
        <v>9</v>
      </c>
      <c r="CE22" s="200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</row>
    <row r="23" spans="6:96" ht="48" customHeight="1" x14ac:dyDescent="0.25">
      <c r="F23" s="1"/>
      <c r="G23" s="1"/>
      <c r="H23" s="269" t="s">
        <v>300</v>
      </c>
      <c r="I23" s="270"/>
      <c r="J23" s="269">
        <v>1908</v>
      </c>
      <c r="K23" s="270"/>
      <c r="L23" s="269">
        <v>1925</v>
      </c>
      <c r="M23" s="270"/>
      <c r="N23" s="269">
        <v>1942</v>
      </c>
      <c r="O23" s="270"/>
      <c r="P23" s="269">
        <v>1959</v>
      </c>
      <c r="Q23" s="270"/>
      <c r="R23" s="269">
        <v>1977</v>
      </c>
      <c r="S23" s="270"/>
      <c r="T23" s="269">
        <v>1994</v>
      </c>
      <c r="U23" s="270"/>
      <c r="V23" s="269">
        <v>2011</v>
      </c>
      <c r="W23" s="270"/>
      <c r="X23" s="269">
        <v>2028</v>
      </c>
      <c r="Y23" s="270"/>
      <c r="Z23" s="269">
        <v>2045</v>
      </c>
      <c r="AA23" s="270"/>
      <c r="AB23" s="269">
        <v>2062</v>
      </c>
      <c r="AC23" s="270"/>
      <c r="AD23" s="269">
        <v>2079</v>
      </c>
      <c r="AE23" s="278"/>
      <c r="AF23" s="62">
        <v>78</v>
      </c>
      <c r="AG23" s="62" t="s">
        <v>74</v>
      </c>
      <c r="AH23" s="278">
        <v>3</v>
      </c>
      <c r="AI23" s="270"/>
      <c r="AJ23" s="269">
        <v>6</v>
      </c>
      <c r="AK23" s="270"/>
      <c r="AL23" s="269">
        <v>9</v>
      </c>
      <c r="AM23" s="270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200" t="s">
        <v>300</v>
      </c>
      <c r="BA23" s="200"/>
      <c r="BB23" s="200">
        <v>1944</v>
      </c>
      <c r="BC23" s="200"/>
      <c r="BD23" s="200">
        <v>1962</v>
      </c>
      <c r="BE23" s="200"/>
      <c r="BF23" s="200">
        <v>1980</v>
      </c>
      <c r="BG23" s="200"/>
      <c r="BH23" s="200">
        <v>1998</v>
      </c>
      <c r="BI23" s="200"/>
      <c r="BJ23" s="200">
        <v>2016</v>
      </c>
      <c r="BK23" s="200"/>
      <c r="BL23" s="200">
        <v>2035</v>
      </c>
      <c r="BM23" s="200"/>
      <c r="BN23" s="200">
        <v>2053</v>
      </c>
      <c r="BO23" s="200"/>
      <c r="BP23" s="200">
        <v>2071</v>
      </c>
      <c r="BQ23" s="200"/>
      <c r="BR23" s="200">
        <v>2089</v>
      </c>
      <c r="BS23" s="200"/>
      <c r="BT23" s="200">
        <v>2107</v>
      </c>
      <c r="BU23" s="200"/>
      <c r="BV23" s="200">
        <v>2126</v>
      </c>
      <c r="BW23" s="259"/>
      <c r="BX23" s="62">
        <v>78</v>
      </c>
      <c r="BY23" s="62" t="s">
        <v>74</v>
      </c>
      <c r="BZ23" s="260">
        <v>3</v>
      </c>
      <c r="CA23" s="200"/>
      <c r="CB23" s="200">
        <v>6</v>
      </c>
      <c r="CC23" s="200"/>
      <c r="CD23" s="200">
        <v>9</v>
      </c>
      <c r="CE23" s="200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</row>
    <row r="24" spans="6:96" ht="48" customHeight="1" x14ac:dyDescent="0.25">
      <c r="F24" s="1"/>
      <c r="G24" s="1"/>
      <c r="H24" s="269" t="s">
        <v>302</v>
      </c>
      <c r="I24" s="270"/>
      <c r="J24" s="269">
        <v>2079</v>
      </c>
      <c r="K24" s="270"/>
      <c r="L24" s="269">
        <v>2096</v>
      </c>
      <c r="M24" s="270"/>
      <c r="N24" s="269">
        <v>2113</v>
      </c>
      <c r="O24" s="270"/>
      <c r="P24" s="269">
        <v>2130</v>
      </c>
      <c r="Q24" s="270"/>
      <c r="R24" s="269">
        <v>2147</v>
      </c>
      <c r="S24" s="270"/>
      <c r="T24" s="269">
        <v>2164</v>
      </c>
      <c r="U24" s="270"/>
      <c r="V24" s="269">
        <v>2181</v>
      </c>
      <c r="W24" s="270"/>
      <c r="X24" s="269">
        <v>2198</v>
      </c>
      <c r="Y24" s="270"/>
      <c r="Z24" s="269">
        <v>2215</v>
      </c>
      <c r="AA24" s="270"/>
      <c r="AB24" s="269">
        <v>2233</v>
      </c>
      <c r="AC24" s="270"/>
      <c r="AD24" s="269">
        <v>2250</v>
      </c>
      <c r="AE24" s="278"/>
      <c r="AF24" s="62">
        <v>77</v>
      </c>
      <c r="AG24" s="62" t="s">
        <v>74</v>
      </c>
      <c r="AH24" s="278">
        <v>3</v>
      </c>
      <c r="AI24" s="270"/>
      <c r="AJ24" s="269">
        <v>6</v>
      </c>
      <c r="AK24" s="270"/>
      <c r="AL24" s="269">
        <v>9</v>
      </c>
      <c r="AM24" s="270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200" t="s">
        <v>302</v>
      </c>
      <c r="BA24" s="200"/>
      <c r="BB24" s="200">
        <v>2126</v>
      </c>
      <c r="BC24" s="200"/>
      <c r="BD24" s="200">
        <v>2144</v>
      </c>
      <c r="BE24" s="200"/>
      <c r="BF24" s="200">
        <v>2162</v>
      </c>
      <c r="BG24" s="200"/>
      <c r="BH24" s="200">
        <v>2180</v>
      </c>
      <c r="BI24" s="200"/>
      <c r="BJ24" s="200">
        <v>2199</v>
      </c>
      <c r="BK24" s="200"/>
      <c r="BL24" s="200">
        <v>2217</v>
      </c>
      <c r="BM24" s="200"/>
      <c r="BN24" s="200">
        <v>2235</v>
      </c>
      <c r="BO24" s="200"/>
      <c r="BP24" s="200">
        <v>2254</v>
      </c>
      <c r="BQ24" s="200"/>
      <c r="BR24" s="200">
        <v>2272</v>
      </c>
      <c r="BS24" s="200"/>
      <c r="BT24" s="200">
        <v>2290</v>
      </c>
      <c r="BU24" s="200"/>
      <c r="BV24" s="200">
        <v>2309</v>
      </c>
      <c r="BW24" s="259"/>
      <c r="BX24" s="62">
        <v>77</v>
      </c>
      <c r="BY24" s="62" t="s">
        <v>74</v>
      </c>
      <c r="BZ24" s="260">
        <v>3</v>
      </c>
      <c r="CA24" s="200"/>
      <c r="CB24" s="200">
        <v>6</v>
      </c>
      <c r="CC24" s="200"/>
      <c r="CD24" s="200">
        <v>9</v>
      </c>
      <c r="CE24" s="200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</row>
    <row r="25" spans="6:96" ht="48" customHeight="1" x14ac:dyDescent="0.25">
      <c r="F25" s="1"/>
      <c r="G25" s="1"/>
      <c r="H25" s="269" t="s">
        <v>304</v>
      </c>
      <c r="I25" s="270"/>
      <c r="J25" s="269">
        <v>2250</v>
      </c>
      <c r="K25" s="270"/>
      <c r="L25" s="269">
        <v>2267</v>
      </c>
      <c r="M25" s="270"/>
      <c r="N25" s="269">
        <v>2284</v>
      </c>
      <c r="O25" s="270"/>
      <c r="P25" s="269">
        <v>2300</v>
      </c>
      <c r="Q25" s="270"/>
      <c r="R25" s="269">
        <v>2317</v>
      </c>
      <c r="S25" s="270"/>
      <c r="T25" s="269">
        <v>2334</v>
      </c>
      <c r="U25" s="270"/>
      <c r="V25" s="269">
        <v>2351</v>
      </c>
      <c r="W25" s="270"/>
      <c r="X25" s="269">
        <v>2368</v>
      </c>
      <c r="Y25" s="270"/>
      <c r="Z25" s="269">
        <v>2385</v>
      </c>
      <c r="AA25" s="270"/>
      <c r="AB25" s="269">
        <v>2402</v>
      </c>
      <c r="AC25" s="270"/>
      <c r="AD25" s="269">
        <v>2419</v>
      </c>
      <c r="AE25" s="278"/>
      <c r="AF25" s="62">
        <v>76</v>
      </c>
      <c r="AG25" s="62" t="s">
        <v>74</v>
      </c>
      <c r="AH25" s="278">
        <v>3</v>
      </c>
      <c r="AI25" s="270"/>
      <c r="AJ25" s="269">
        <v>6</v>
      </c>
      <c r="AK25" s="270"/>
      <c r="AL25" s="269">
        <v>8</v>
      </c>
      <c r="AM25" s="270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200" t="s">
        <v>304</v>
      </c>
      <c r="BA25" s="200"/>
      <c r="BB25" s="200">
        <v>2309</v>
      </c>
      <c r="BC25" s="200"/>
      <c r="BD25" s="200">
        <v>2327</v>
      </c>
      <c r="BE25" s="200"/>
      <c r="BF25" s="200">
        <v>2345</v>
      </c>
      <c r="BG25" s="200"/>
      <c r="BH25" s="200">
        <v>2364</v>
      </c>
      <c r="BI25" s="200"/>
      <c r="BJ25" s="200">
        <v>2382</v>
      </c>
      <c r="BK25" s="200"/>
      <c r="BL25" s="200">
        <v>2401</v>
      </c>
      <c r="BM25" s="200"/>
      <c r="BN25" s="200">
        <v>2419</v>
      </c>
      <c r="BO25" s="200"/>
      <c r="BP25" s="200">
        <v>2438</v>
      </c>
      <c r="BQ25" s="200"/>
      <c r="BR25" s="200">
        <v>2456</v>
      </c>
      <c r="BS25" s="200"/>
      <c r="BT25" s="200">
        <v>2475</v>
      </c>
      <c r="BU25" s="200"/>
      <c r="BV25" s="200">
        <v>2493</v>
      </c>
      <c r="BW25" s="259"/>
      <c r="BX25" s="62">
        <v>76</v>
      </c>
      <c r="BY25" s="62" t="s">
        <v>74</v>
      </c>
      <c r="BZ25" s="260">
        <v>3</v>
      </c>
      <c r="CA25" s="200"/>
      <c r="CB25" s="200">
        <v>6</v>
      </c>
      <c r="CC25" s="200"/>
      <c r="CD25" s="200">
        <v>9</v>
      </c>
      <c r="CE25" s="200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</row>
    <row r="26" spans="6:96" ht="48" customHeight="1" x14ac:dyDescent="0.25">
      <c r="F26" s="1"/>
      <c r="G26" s="1"/>
      <c r="H26" s="269" t="s">
        <v>306</v>
      </c>
      <c r="I26" s="270"/>
      <c r="J26" s="269">
        <v>2419</v>
      </c>
      <c r="K26" s="270"/>
      <c r="L26" s="269">
        <v>2436</v>
      </c>
      <c r="M26" s="270"/>
      <c r="N26" s="269">
        <v>2453</v>
      </c>
      <c r="O26" s="270"/>
      <c r="P26" s="269">
        <v>2470</v>
      </c>
      <c r="Q26" s="270"/>
      <c r="R26" s="269">
        <v>2487</v>
      </c>
      <c r="S26" s="270"/>
      <c r="T26" s="269">
        <v>2504</v>
      </c>
      <c r="U26" s="270"/>
      <c r="V26" s="269">
        <v>2521</v>
      </c>
      <c r="W26" s="270"/>
      <c r="X26" s="269">
        <v>2538</v>
      </c>
      <c r="Y26" s="270"/>
      <c r="Z26" s="269">
        <v>2554</v>
      </c>
      <c r="AA26" s="270"/>
      <c r="AB26" s="269">
        <v>2571</v>
      </c>
      <c r="AC26" s="270"/>
      <c r="AD26" s="269" t="s">
        <v>307</v>
      </c>
      <c r="AE26" s="278"/>
      <c r="AF26" s="62">
        <v>75</v>
      </c>
      <c r="AG26" s="62" t="s">
        <v>74</v>
      </c>
      <c r="AH26" s="278">
        <v>3</v>
      </c>
      <c r="AI26" s="270"/>
      <c r="AJ26" s="269">
        <v>6</v>
      </c>
      <c r="AK26" s="270"/>
      <c r="AL26" s="269">
        <v>8</v>
      </c>
      <c r="AM26" s="270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200" t="s">
        <v>306</v>
      </c>
      <c r="BA26" s="200"/>
      <c r="BB26" s="200">
        <v>2493</v>
      </c>
      <c r="BC26" s="200"/>
      <c r="BD26" s="200">
        <v>2512</v>
      </c>
      <c r="BE26" s="200"/>
      <c r="BF26" s="200">
        <v>2530</v>
      </c>
      <c r="BG26" s="200"/>
      <c r="BH26" s="200">
        <v>2549</v>
      </c>
      <c r="BI26" s="200"/>
      <c r="BJ26" s="200">
        <v>2568</v>
      </c>
      <c r="BK26" s="200"/>
      <c r="BL26" s="200">
        <v>2586</v>
      </c>
      <c r="BM26" s="200"/>
      <c r="BN26" s="200">
        <v>2605</v>
      </c>
      <c r="BO26" s="200"/>
      <c r="BP26" s="200">
        <v>2623</v>
      </c>
      <c r="BQ26" s="200"/>
      <c r="BR26" s="200">
        <v>2642</v>
      </c>
      <c r="BS26" s="200"/>
      <c r="BT26" s="200">
        <v>2661</v>
      </c>
      <c r="BU26" s="200"/>
      <c r="BV26" s="200">
        <v>0.26790000000000003</v>
      </c>
      <c r="BW26" s="259"/>
      <c r="BX26" s="62">
        <v>75</v>
      </c>
      <c r="BY26" s="62" t="s">
        <v>74</v>
      </c>
      <c r="BZ26" s="260">
        <v>3</v>
      </c>
      <c r="CA26" s="200"/>
      <c r="CB26" s="200">
        <v>6</v>
      </c>
      <c r="CC26" s="200"/>
      <c r="CD26" s="200">
        <v>9</v>
      </c>
      <c r="CE26" s="200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</row>
    <row r="27" spans="6:96" ht="48" customHeight="1" x14ac:dyDescent="0.25">
      <c r="F27" s="1"/>
      <c r="G27" s="1"/>
      <c r="H27" s="269" t="s">
        <v>309</v>
      </c>
      <c r="I27" s="270"/>
      <c r="J27" s="269" t="s">
        <v>307</v>
      </c>
      <c r="K27" s="270"/>
      <c r="L27" s="269">
        <v>2605</v>
      </c>
      <c r="M27" s="270"/>
      <c r="N27" s="269">
        <v>2622</v>
      </c>
      <c r="O27" s="270"/>
      <c r="P27" s="269">
        <v>2639</v>
      </c>
      <c r="Q27" s="270"/>
      <c r="R27" s="269">
        <v>2656</v>
      </c>
      <c r="S27" s="270"/>
      <c r="T27" s="269">
        <v>2672</v>
      </c>
      <c r="U27" s="270"/>
      <c r="V27" s="269">
        <v>2689</v>
      </c>
      <c r="W27" s="270"/>
      <c r="X27" s="269">
        <v>2706</v>
      </c>
      <c r="Y27" s="270"/>
      <c r="Z27" s="269">
        <v>2723</v>
      </c>
      <c r="AA27" s="270"/>
      <c r="AB27" s="269">
        <v>2740</v>
      </c>
      <c r="AC27" s="270"/>
      <c r="AD27" s="269">
        <v>2756</v>
      </c>
      <c r="AE27" s="278"/>
      <c r="AF27" s="62">
        <v>74</v>
      </c>
      <c r="AG27" s="62" t="s">
        <v>74</v>
      </c>
      <c r="AH27" s="278">
        <v>3</v>
      </c>
      <c r="AI27" s="270"/>
      <c r="AJ27" s="269">
        <v>6</v>
      </c>
      <c r="AK27" s="270"/>
      <c r="AL27" s="269">
        <v>8</v>
      </c>
      <c r="AM27" s="270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200" t="s">
        <v>309</v>
      </c>
      <c r="BA27" s="200"/>
      <c r="BB27" s="200">
        <v>0.26790000000000003</v>
      </c>
      <c r="BC27" s="200"/>
      <c r="BD27" s="200">
        <v>2698</v>
      </c>
      <c r="BE27" s="200"/>
      <c r="BF27" s="200">
        <v>2717</v>
      </c>
      <c r="BG27" s="200"/>
      <c r="BH27" s="200">
        <v>2736</v>
      </c>
      <c r="BI27" s="200"/>
      <c r="BJ27" s="200">
        <v>2754</v>
      </c>
      <c r="BK27" s="200"/>
      <c r="BL27" s="200">
        <v>2773</v>
      </c>
      <c r="BM27" s="200"/>
      <c r="BN27" s="200">
        <v>2792</v>
      </c>
      <c r="BO27" s="200"/>
      <c r="BP27" s="200">
        <v>2811</v>
      </c>
      <c r="BQ27" s="200"/>
      <c r="BR27" s="200">
        <v>2830</v>
      </c>
      <c r="BS27" s="200"/>
      <c r="BT27" s="200">
        <v>2849</v>
      </c>
      <c r="BU27" s="200"/>
      <c r="BV27" s="200">
        <v>2867</v>
      </c>
      <c r="BW27" s="259"/>
      <c r="BX27" s="62">
        <v>74</v>
      </c>
      <c r="BY27" s="62" t="s">
        <v>74</v>
      </c>
      <c r="BZ27" s="260">
        <v>3</v>
      </c>
      <c r="CA27" s="200"/>
      <c r="CB27" s="200">
        <v>6</v>
      </c>
      <c r="CC27" s="200"/>
      <c r="CD27" s="200">
        <v>9</v>
      </c>
      <c r="CE27" s="200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</row>
    <row r="28" spans="6:96" ht="48" customHeight="1" x14ac:dyDescent="0.25">
      <c r="F28" s="1"/>
      <c r="G28" s="1"/>
      <c r="H28" s="269" t="s">
        <v>311</v>
      </c>
      <c r="I28" s="270"/>
      <c r="J28" s="269">
        <v>2756</v>
      </c>
      <c r="K28" s="270"/>
      <c r="L28" s="269">
        <v>2773</v>
      </c>
      <c r="M28" s="270"/>
      <c r="N28" s="269">
        <v>2790</v>
      </c>
      <c r="O28" s="270"/>
      <c r="P28" s="269">
        <v>2807</v>
      </c>
      <c r="Q28" s="270"/>
      <c r="R28" s="269">
        <v>2823</v>
      </c>
      <c r="S28" s="270"/>
      <c r="T28" s="269">
        <v>2840</v>
      </c>
      <c r="U28" s="270"/>
      <c r="V28" s="269">
        <v>2857</v>
      </c>
      <c r="W28" s="270"/>
      <c r="X28" s="269">
        <v>2874</v>
      </c>
      <c r="Y28" s="270"/>
      <c r="Z28" s="269">
        <v>2890</v>
      </c>
      <c r="AA28" s="270"/>
      <c r="AB28" s="269">
        <v>2907</v>
      </c>
      <c r="AC28" s="270"/>
      <c r="AD28" s="269">
        <v>2924</v>
      </c>
      <c r="AE28" s="278"/>
      <c r="AF28" s="62">
        <v>73</v>
      </c>
      <c r="AG28" s="62" t="s">
        <v>74</v>
      </c>
      <c r="AH28" s="278">
        <v>3</v>
      </c>
      <c r="AI28" s="270"/>
      <c r="AJ28" s="269">
        <v>6</v>
      </c>
      <c r="AK28" s="270"/>
      <c r="AL28" s="269">
        <v>8</v>
      </c>
      <c r="AM28" s="270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200" t="s">
        <v>311</v>
      </c>
      <c r="BA28" s="200"/>
      <c r="BB28" s="200">
        <v>2867</v>
      </c>
      <c r="BC28" s="200"/>
      <c r="BD28" s="200">
        <v>2886</v>
      </c>
      <c r="BE28" s="200"/>
      <c r="BF28" s="200">
        <v>2905</v>
      </c>
      <c r="BG28" s="200"/>
      <c r="BH28" s="200">
        <v>2924</v>
      </c>
      <c r="BI28" s="200"/>
      <c r="BJ28" s="200">
        <v>2943</v>
      </c>
      <c r="BK28" s="200"/>
      <c r="BL28" s="200">
        <v>2962</v>
      </c>
      <c r="BM28" s="200"/>
      <c r="BN28" s="200">
        <v>2981</v>
      </c>
      <c r="BO28" s="200"/>
      <c r="BP28" s="200">
        <v>3000</v>
      </c>
      <c r="BQ28" s="200"/>
      <c r="BR28" s="200">
        <v>3019</v>
      </c>
      <c r="BS28" s="200"/>
      <c r="BT28" s="200">
        <v>3038</v>
      </c>
      <c r="BU28" s="200"/>
      <c r="BV28" s="200">
        <v>3057</v>
      </c>
      <c r="BW28" s="259"/>
      <c r="BX28" s="62">
        <v>73</v>
      </c>
      <c r="BY28" s="62" t="s">
        <v>74</v>
      </c>
      <c r="BZ28" s="260">
        <v>3</v>
      </c>
      <c r="CA28" s="200"/>
      <c r="CB28" s="200">
        <v>6</v>
      </c>
      <c r="CC28" s="200"/>
      <c r="CD28" s="200">
        <v>9</v>
      </c>
      <c r="CE28" s="200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</row>
    <row r="29" spans="6:96" ht="48" customHeight="1" x14ac:dyDescent="0.25">
      <c r="F29" s="1"/>
      <c r="G29" s="1"/>
      <c r="H29" s="269" t="s">
        <v>313</v>
      </c>
      <c r="I29" s="270"/>
      <c r="J29" s="269">
        <v>2924</v>
      </c>
      <c r="K29" s="270"/>
      <c r="L29" s="269">
        <v>2940</v>
      </c>
      <c r="M29" s="270"/>
      <c r="N29" s="269">
        <v>2957</v>
      </c>
      <c r="O29" s="270"/>
      <c r="P29" s="269">
        <v>2974</v>
      </c>
      <c r="Q29" s="270"/>
      <c r="R29" s="269">
        <v>2990</v>
      </c>
      <c r="S29" s="270"/>
      <c r="T29" s="269">
        <v>3007</v>
      </c>
      <c r="U29" s="270"/>
      <c r="V29" s="269">
        <v>3024</v>
      </c>
      <c r="W29" s="270"/>
      <c r="X29" s="269">
        <v>3040</v>
      </c>
      <c r="Y29" s="270"/>
      <c r="Z29" s="269">
        <v>3057</v>
      </c>
      <c r="AA29" s="270"/>
      <c r="AB29" s="269">
        <v>3074</v>
      </c>
      <c r="AC29" s="270"/>
      <c r="AD29" s="269">
        <v>3090</v>
      </c>
      <c r="AE29" s="278"/>
      <c r="AF29" s="62">
        <v>72</v>
      </c>
      <c r="AG29" s="62" t="s">
        <v>74</v>
      </c>
      <c r="AH29" s="278">
        <v>3</v>
      </c>
      <c r="AI29" s="270"/>
      <c r="AJ29" s="269">
        <v>6</v>
      </c>
      <c r="AK29" s="270"/>
      <c r="AL29" s="269">
        <v>8</v>
      </c>
      <c r="AM29" s="270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200" t="s">
        <v>313</v>
      </c>
      <c r="BA29" s="200"/>
      <c r="BB29" s="200">
        <v>3057</v>
      </c>
      <c r="BC29" s="200"/>
      <c r="BD29" s="200">
        <v>3076</v>
      </c>
      <c r="BE29" s="200"/>
      <c r="BF29" s="200">
        <v>3096</v>
      </c>
      <c r="BG29" s="200"/>
      <c r="BH29" s="200">
        <v>3115</v>
      </c>
      <c r="BI29" s="200"/>
      <c r="BJ29" s="200">
        <v>3134</v>
      </c>
      <c r="BK29" s="200"/>
      <c r="BL29" s="200">
        <v>3153</v>
      </c>
      <c r="BM29" s="200"/>
      <c r="BN29" s="200">
        <v>3172</v>
      </c>
      <c r="BO29" s="200"/>
      <c r="BP29" s="200">
        <v>3191</v>
      </c>
      <c r="BQ29" s="200"/>
      <c r="BR29" s="200">
        <v>3211</v>
      </c>
      <c r="BS29" s="200"/>
      <c r="BT29" s="200">
        <v>3230</v>
      </c>
      <c r="BU29" s="200"/>
      <c r="BV29" s="200">
        <v>3249</v>
      </c>
      <c r="BW29" s="259"/>
      <c r="BX29" s="62">
        <v>72</v>
      </c>
      <c r="BY29" s="62" t="s">
        <v>74</v>
      </c>
      <c r="BZ29" s="260">
        <v>3</v>
      </c>
      <c r="CA29" s="200"/>
      <c r="CB29" s="200">
        <v>6</v>
      </c>
      <c r="CC29" s="200"/>
      <c r="CD29" s="200">
        <v>10</v>
      </c>
      <c r="CE29" s="200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</row>
    <row r="30" spans="6:96" ht="48" customHeight="1" x14ac:dyDescent="0.25">
      <c r="F30" s="1"/>
      <c r="G30" s="1"/>
      <c r="H30" s="269" t="s">
        <v>315</v>
      </c>
      <c r="I30" s="270"/>
      <c r="J30" s="269">
        <v>3090</v>
      </c>
      <c r="K30" s="270"/>
      <c r="L30" s="269">
        <v>3107</v>
      </c>
      <c r="M30" s="270"/>
      <c r="N30" s="269">
        <v>3123</v>
      </c>
      <c r="O30" s="270"/>
      <c r="P30" s="269">
        <v>3140</v>
      </c>
      <c r="Q30" s="270"/>
      <c r="R30" s="269">
        <v>3156</v>
      </c>
      <c r="S30" s="270"/>
      <c r="T30" s="269">
        <v>3173</v>
      </c>
      <c r="U30" s="270"/>
      <c r="V30" s="269">
        <v>3190</v>
      </c>
      <c r="W30" s="270"/>
      <c r="X30" s="269">
        <v>3206</v>
      </c>
      <c r="Y30" s="270"/>
      <c r="Z30" s="269">
        <v>3223</v>
      </c>
      <c r="AA30" s="270"/>
      <c r="AB30" s="269">
        <v>3239</v>
      </c>
      <c r="AC30" s="270"/>
      <c r="AD30" s="269">
        <v>3256</v>
      </c>
      <c r="AE30" s="278"/>
      <c r="AF30" s="62">
        <v>71</v>
      </c>
      <c r="AG30" s="62" t="s">
        <v>74</v>
      </c>
      <c r="AH30" s="278">
        <v>3</v>
      </c>
      <c r="AI30" s="270"/>
      <c r="AJ30" s="269">
        <v>6</v>
      </c>
      <c r="AK30" s="270"/>
      <c r="AL30" s="269">
        <v>8</v>
      </c>
      <c r="AM30" s="270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200" t="s">
        <v>315</v>
      </c>
      <c r="BA30" s="200"/>
      <c r="BB30" s="200">
        <v>3249</v>
      </c>
      <c r="BC30" s="200"/>
      <c r="BD30" s="200">
        <v>3269</v>
      </c>
      <c r="BE30" s="200"/>
      <c r="BF30" s="200">
        <v>3288</v>
      </c>
      <c r="BG30" s="200"/>
      <c r="BH30" s="200">
        <v>3307</v>
      </c>
      <c r="BI30" s="200"/>
      <c r="BJ30" s="200">
        <v>3327</v>
      </c>
      <c r="BK30" s="200"/>
      <c r="BL30" s="200">
        <v>3346</v>
      </c>
      <c r="BM30" s="200"/>
      <c r="BN30" s="200">
        <v>3365</v>
      </c>
      <c r="BO30" s="200"/>
      <c r="BP30" s="200">
        <v>3385</v>
      </c>
      <c r="BQ30" s="200"/>
      <c r="BR30" s="200">
        <v>3404</v>
      </c>
      <c r="BS30" s="200"/>
      <c r="BT30" s="200">
        <v>3424</v>
      </c>
      <c r="BU30" s="200"/>
      <c r="BV30" s="200">
        <v>3443</v>
      </c>
      <c r="BW30" s="259"/>
      <c r="BX30" s="62">
        <v>71</v>
      </c>
      <c r="BY30" s="62" t="s">
        <v>74</v>
      </c>
      <c r="BZ30" s="260">
        <v>3</v>
      </c>
      <c r="CA30" s="200"/>
      <c r="CB30" s="200">
        <v>6</v>
      </c>
      <c r="CC30" s="200"/>
      <c r="CD30" s="200">
        <v>10</v>
      </c>
      <c r="CE30" s="200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</row>
    <row r="31" spans="6:96" ht="48" customHeight="1" x14ac:dyDescent="0.25">
      <c r="F31" s="1"/>
      <c r="G31" s="1"/>
      <c r="H31" s="269" t="s">
        <v>317</v>
      </c>
      <c r="I31" s="270"/>
      <c r="J31" s="269">
        <v>3256</v>
      </c>
      <c r="K31" s="270"/>
      <c r="L31" s="269">
        <v>3272</v>
      </c>
      <c r="M31" s="270"/>
      <c r="N31" s="269">
        <v>3289</v>
      </c>
      <c r="O31" s="270"/>
      <c r="P31" s="269">
        <v>3305</v>
      </c>
      <c r="Q31" s="270"/>
      <c r="R31" s="269">
        <v>3322</v>
      </c>
      <c r="S31" s="270"/>
      <c r="T31" s="269">
        <v>3338</v>
      </c>
      <c r="U31" s="270"/>
      <c r="V31" s="269">
        <v>3355</v>
      </c>
      <c r="W31" s="270"/>
      <c r="X31" s="269">
        <v>3371</v>
      </c>
      <c r="Y31" s="270"/>
      <c r="Z31" s="269">
        <v>3387</v>
      </c>
      <c r="AA31" s="270"/>
      <c r="AB31" s="269">
        <v>3404</v>
      </c>
      <c r="AC31" s="270"/>
      <c r="AD31" s="269" t="s">
        <v>318</v>
      </c>
      <c r="AE31" s="278"/>
      <c r="AF31" s="62">
        <v>70</v>
      </c>
      <c r="AG31" s="62" t="s">
        <v>74</v>
      </c>
      <c r="AH31" s="278">
        <v>3</v>
      </c>
      <c r="AI31" s="270"/>
      <c r="AJ31" s="269">
        <v>5</v>
      </c>
      <c r="AK31" s="270"/>
      <c r="AL31" s="269">
        <v>8</v>
      </c>
      <c r="AM31" s="270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200" t="s">
        <v>317</v>
      </c>
      <c r="BA31" s="200"/>
      <c r="BB31" s="200">
        <v>3443</v>
      </c>
      <c r="BC31" s="200"/>
      <c r="BD31" s="200">
        <v>3463</v>
      </c>
      <c r="BE31" s="200"/>
      <c r="BF31" s="200">
        <v>3482</v>
      </c>
      <c r="BG31" s="200"/>
      <c r="BH31" s="200">
        <v>3502</v>
      </c>
      <c r="BI31" s="200"/>
      <c r="BJ31" s="200">
        <v>3522</v>
      </c>
      <c r="BK31" s="200"/>
      <c r="BL31" s="200">
        <v>3541</v>
      </c>
      <c r="BM31" s="200"/>
      <c r="BN31" s="200">
        <v>3561</v>
      </c>
      <c r="BO31" s="200"/>
      <c r="BP31" s="200">
        <v>3581</v>
      </c>
      <c r="BQ31" s="200"/>
      <c r="BR31" s="200">
        <v>3600</v>
      </c>
      <c r="BS31" s="200"/>
      <c r="BT31" s="200">
        <v>3620</v>
      </c>
      <c r="BU31" s="200"/>
      <c r="BV31" s="200">
        <v>0.36399999999999999</v>
      </c>
      <c r="BW31" s="259"/>
      <c r="BX31" s="62">
        <v>70</v>
      </c>
      <c r="BY31" s="62" t="s">
        <v>74</v>
      </c>
      <c r="BZ31" s="260">
        <v>3</v>
      </c>
      <c r="CA31" s="200"/>
      <c r="CB31" s="200">
        <v>7</v>
      </c>
      <c r="CC31" s="200"/>
      <c r="CD31" s="200">
        <v>10</v>
      </c>
      <c r="CE31" s="200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</row>
    <row r="32" spans="6:96" ht="48" customHeight="1" x14ac:dyDescent="0.25">
      <c r="F32" s="1"/>
      <c r="G32" s="1"/>
      <c r="H32" s="269" t="s">
        <v>320</v>
      </c>
      <c r="I32" s="270"/>
      <c r="J32" s="269" t="s">
        <v>318</v>
      </c>
      <c r="K32" s="270"/>
      <c r="L32" s="269">
        <v>3437</v>
      </c>
      <c r="M32" s="270"/>
      <c r="N32" s="269">
        <v>3453</v>
      </c>
      <c r="O32" s="270"/>
      <c r="P32" s="269">
        <v>3469</v>
      </c>
      <c r="Q32" s="270"/>
      <c r="R32" s="269">
        <v>3486</v>
      </c>
      <c r="S32" s="270"/>
      <c r="T32" s="269">
        <v>3502</v>
      </c>
      <c r="U32" s="270"/>
      <c r="V32" s="269">
        <v>3518</v>
      </c>
      <c r="W32" s="270"/>
      <c r="X32" s="269">
        <v>3535</v>
      </c>
      <c r="Y32" s="270"/>
      <c r="Z32" s="269">
        <v>3551</v>
      </c>
      <c r="AA32" s="270"/>
      <c r="AB32" s="269">
        <v>3567</v>
      </c>
      <c r="AC32" s="270"/>
      <c r="AD32" s="269">
        <v>3584</v>
      </c>
      <c r="AE32" s="278"/>
      <c r="AF32" s="62">
        <v>69</v>
      </c>
      <c r="AG32" s="62" t="s">
        <v>74</v>
      </c>
      <c r="AH32" s="278">
        <v>3</v>
      </c>
      <c r="AI32" s="270"/>
      <c r="AJ32" s="269">
        <v>5</v>
      </c>
      <c r="AK32" s="270"/>
      <c r="AL32" s="269">
        <v>8</v>
      </c>
      <c r="AM32" s="270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200" t="s">
        <v>320</v>
      </c>
      <c r="BA32" s="200"/>
      <c r="BB32" s="200">
        <v>0.36399999999999999</v>
      </c>
      <c r="BC32" s="200"/>
      <c r="BD32" s="200">
        <v>3659</v>
      </c>
      <c r="BE32" s="200"/>
      <c r="BF32" s="200">
        <v>3679</v>
      </c>
      <c r="BG32" s="200"/>
      <c r="BH32" s="200">
        <v>3699</v>
      </c>
      <c r="BI32" s="200"/>
      <c r="BJ32" s="200">
        <v>3719</v>
      </c>
      <c r="BK32" s="200"/>
      <c r="BL32" s="200">
        <v>3739</v>
      </c>
      <c r="BM32" s="200"/>
      <c r="BN32" s="200">
        <v>3759</v>
      </c>
      <c r="BO32" s="200"/>
      <c r="BP32" s="200">
        <v>3779</v>
      </c>
      <c r="BQ32" s="200"/>
      <c r="BR32" s="200">
        <v>3799</v>
      </c>
      <c r="BS32" s="200"/>
      <c r="BT32" s="200">
        <v>3819</v>
      </c>
      <c r="BU32" s="200"/>
      <c r="BV32" s="200">
        <v>3839</v>
      </c>
      <c r="BW32" s="259"/>
      <c r="BX32" s="62">
        <v>69</v>
      </c>
      <c r="BY32" s="62" t="s">
        <v>74</v>
      </c>
      <c r="BZ32" s="260">
        <v>3</v>
      </c>
      <c r="CA32" s="200"/>
      <c r="CB32" s="200">
        <v>7</v>
      </c>
      <c r="CC32" s="200"/>
      <c r="CD32" s="200">
        <v>10</v>
      </c>
      <c r="CE32" s="200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</row>
    <row r="33" spans="6:96" ht="48" customHeight="1" x14ac:dyDescent="0.25">
      <c r="F33" s="1"/>
      <c r="G33" s="1"/>
      <c r="H33" s="269" t="s">
        <v>322</v>
      </c>
      <c r="I33" s="270"/>
      <c r="J33" s="269">
        <v>3584</v>
      </c>
      <c r="K33" s="270"/>
      <c r="L33" s="269">
        <v>3600</v>
      </c>
      <c r="M33" s="270"/>
      <c r="N33" s="269">
        <v>3616</v>
      </c>
      <c r="O33" s="270"/>
      <c r="P33" s="269">
        <v>3633</v>
      </c>
      <c r="Q33" s="270"/>
      <c r="R33" s="269">
        <v>3649</v>
      </c>
      <c r="S33" s="270"/>
      <c r="T33" s="269">
        <v>3665</v>
      </c>
      <c r="U33" s="270"/>
      <c r="V33" s="269">
        <v>3681</v>
      </c>
      <c r="W33" s="270"/>
      <c r="X33" s="269">
        <v>3697</v>
      </c>
      <c r="Y33" s="270"/>
      <c r="Z33" s="269">
        <v>3714</v>
      </c>
      <c r="AA33" s="270"/>
      <c r="AB33" s="269">
        <v>3730</v>
      </c>
      <c r="AC33" s="270"/>
      <c r="AD33" s="269">
        <v>3746</v>
      </c>
      <c r="AE33" s="278"/>
      <c r="AF33" s="62">
        <v>68</v>
      </c>
      <c r="AG33" s="62" t="s">
        <v>74</v>
      </c>
      <c r="AH33" s="278">
        <v>3</v>
      </c>
      <c r="AI33" s="270"/>
      <c r="AJ33" s="269">
        <v>5</v>
      </c>
      <c r="AK33" s="270"/>
      <c r="AL33" s="269">
        <v>8</v>
      </c>
      <c r="AM33" s="270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200" t="s">
        <v>322</v>
      </c>
      <c r="BA33" s="200"/>
      <c r="BB33" s="200">
        <v>3839</v>
      </c>
      <c r="BC33" s="200"/>
      <c r="BD33" s="200">
        <v>3859</v>
      </c>
      <c r="BE33" s="200"/>
      <c r="BF33" s="200">
        <v>3879</v>
      </c>
      <c r="BG33" s="200"/>
      <c r="BH33" s="200">
        <v>3899</v>
      </c>
      <c r="BI33" s="200"/>
      <c r="BJ33" s="200">
        <v>3919</v>
      </c>
      <c r="BK33" s="200"/>
      <c r="BL33" s="200">
        <v>3939</v>
      </c>
      <c r="BM33" s="200"/>
      <c r="BN33" s="200">
        <v>3959</v>
      </c>
      <c r="BO33" s="200"/>
      <c r="BP33" s="200">
        <v>3979</v>
      </c>
      <c r="BQ33" s="200"/>
      <c r="BR33" s="200">
        <v>4000</v>
      </c>
      <c r="BS33" s="200"/>
      <c r="BT33" s="200">
        <v>4020</v>
      </c>
      <c r="BU33" s="200"/>
      <c r="BV33" s="200">
        <v>4040</v>
      </c>
      <c r="BW33" s="259"/>
      <c r="BX33" s="62">
        <v>68</v>
      </c>
      <c r="BY33" s="62" t="s">
        <v>74</v>
      </c>
      <c r="BZ33" s="260">
        <v>3</v>
      </c>
      <c r="CA33" s="200"/>
      <c r="CB33" s="200">
        <v>7</v>
      </c>
      <c r="CC33" s="200"/>
      <c r="CD33" s="200">
        <v>10</v>
      </c>
      <c r="CE33" s="200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</row>
    <row r="34" spans="6:96" ht="48" customHeight="1" x14ac:dyDescent="0.25">
      <c r="F34" s="1"/>
      <c r="G34" s="1"/>
      <c r="H34" s="269" t="s">
        <v>324</v>
      </c>
      <c r="I34" s="270"/>
      <c r="J34" s="269">
        <v>3746</v>
      </c>
      <c r="K34" s="270"/>
      <c r="L34" s="269">
        <v>3762</v>
      </c>
      <c r="M34" s="270"/>
      <c r="N34" s="269">
        <v>3778</v>
      </c>
      <c r="O34" s="270"/>
      <c r="P34" s="269">
        <v>3795</v>
      </c>
      <c r="Q34" s="270"/>
      <c r="R34" s="269">
        <v>3811</v>
      </c>
      <c r="S34" s="270"/>
      <c r="T34" s="269">
        <v>3827</v>
      </c>
      <c r="U34" s="270"/>
      <c r="V34" s="269">
        <v>3843</v>
      </c>
      <c r="W34" s="270"/>
      <c r="X34" s="269">
        <v>3859</v>
      </c>
      <c r="Y34" s="270"/>
      <c r="Z34" s="269">
        <v>3875</v>
      </c>
      <c r="AA34" s="270"/>
      <c r="AB34" s="269">
        <v>3891</v>
      </c>
      <c r="AC34" s="270"/>
      <c r="AD34" s="269">
        <v>3907</v>
      </c>
      <c r="AE34" s="278"/>
      <c r="AF34" s="62">
        <v>67</v>
      </c>
      <c r="AG34" s="62" t="s">
        <v>74</v>
      </c>
      <c r="AH34" s="278">
        <v>3</v>
      </c>
      <c r="AI34" s="270"/>
      <c r="AJ34" s="269">
        <v>5</v>
      </c>
      <c r="AK34" s="270"/>
      <c r="AL34" s="269">
        <v>8</v>
      </c>
      <c r="AM34" s="270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200" t="s">
        <v>324</v>
      </c>
      <c r="BA34" s="200"/>
      <c r="BB34" s="200">
        <v>4040</v>
      </c>
      <c r="BC34" s="200"/>
      <c r="BD34" s="200">
        <v>4061</v>
      </c>
      <c r="BE34" s="200"/>
      <c r="BF34" s="200">
        <v>4081</v>
      </c>
      <c r="BG34" s="200"/>
      <c r="BH34" s="200">
        <v>4101</v>
      </c>
      <c r="BI34" s="200"/>
      <c r="BJ34" s="200">
        <v>4122</v>
      </c>
      <c r="BK34" s="200"/>
      <c r="BL34" s="200">
        <v>4142</v>
      </c>
      <c r="BM34" s="200"/>
      <c r="BN34" s="200">
        <v>4163</v>
      </c>
      <c r="BO34" s="200"/>
      <c r="BP34" s="200">
        <v>4183</v>
      </c>
      <c r="BQ34" s="200"/>
      <c r="BR34" s="200">
        <v>4204</v>
      </c>
      <c r="BS34" s="200"/>
      <c r="BT34" s="200">
        <v>4224</v>
      </c>
      <c r="BU34" s="200"/>
      <c r="BV34" s="200">
        <v>4245</v>
      </c>
      <c r="BW34" s="259"/>
      <c r="BX34" s="62">
        <v>67</v>
      </c>
      <c r="BY34" s="62" t="s">
        <v>74</v>
      </c>
      <c r="BZ34" s="260">
        <v>3</v>
      </c>
      <c r="CA34" s="200"/>
      <c r="CB34" s="200">
        <v>7</v>
      </c>
      <c r="CC34" s="200"/>
      <c r="CD34" s="200">
        <v>10</v>
      </c>
      <c r="CE34" s="200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</row>
    <row r="35" spans="6:96" ht="48" customHeight="1" x14ac:dyDescent="0.25">
      <c r="F35" s="1"/>
      <c r="G35" s="1"/>
      <c r="H35" s="269" t="s">
        <v>326</v>
      </c>
      <c r="I35" s="270"/>
      <c r="J35" s="269">
        <v>3907</v>
      </c>
      <c r="K35" s="270"/>
      <c r="L35" s="269">
        <v>3923</v>
      </c>
      <c r="M35" s="270"/>
      <c r="N35" s="269">
        <v>3939</v>
      </c>
      <c r="O35" s="270"/>
      <c r="P35" s="269">
        <v>3955</v>
      </c>
      <c r="Q35" s="270"/>
      <c r="R35" s="269">
        <v>3971</v>
      </c>
      <c r="S35" s="270"/>
      <c r="T35" s="269">
        <v>3987</v>
      </c>
      <c r="U35" s="270"/>
      <c r="V35" s="269">
        <v>4003</v>
      </c>
      <c r="W35" s="270"/>
      <c r="X35" s="269">
        <v>4019</v>
      </c>
      <c r="Y35" s="270"/>
      <c r="Z35" s="269">
        <v>4035</v>
      </c>
      <c r="AA35" s="270"/>
      <c r="AB35" s="269">
        <v>4051</v>
      </c>
      <c r="AC35" s="270"/>
      <c r="AD35" s="269">
        <v>4067</v>
      </c>
      <c r="AE35" s="278"/>
      <c r="AF35" s="62">
        <v>66</v>
      </c>
      <c r="AG35" s="62" t="s">
        <v>74</v>
      </c>
      <c r="AH35" s="278">
        <v>3</v>
      </c>
      <c r="AI35" s="270"/>
      <c r="AJ35" s="269">
        <v>5</v>
      </c>
      <c r="AK35" s="270"/>
      <c r="AL35" s="269">
        <v>8</v>
      </c>
      <c r="AM35" s="270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200" t="s">
        <v>326</v>
      </c>
      <c r="BA35" s="200"/>
      <c r="BB35" s="200">
        <v>4245</v>
      </c>
      <c r="BC35" s="200"/>
      <c r="BD35" s="200">
        <v>4265</v>
      </c>
      <c r="BE35" s="200"/>
      <c r="BF35" s="200">
        <v>4286</v>
      </c>
      <c r="BG35" s="200"/>
      <c r="BH35" s="200">
        <v>4307</v>
      </c>
      <c r="BI35" s="200"/>
      <c r="BJ35" s="200">
        <v>4327</v>
      </c>
      <c r="BK35" s="200"/>
      <c r="BL35" s="200">
        <v>4348</v>
      </c>
      <c r="BM35" s="200"/>
      <c r="BN35" s="200">
        <v>4369</v>
      </c>
      <c r="BO35" s="200"/>
      <c r="BP35" s="200">
        <v>4390</v>
      </c>
      <c r="BQ35" s="200"/>
      <c r="BR35" s="200">
        <v>4411</v>
      </c>
      <c r="BS35" s="200"/>
      <c r="BT35" s="200">
        <v>4431</v>
      </c>
      <c r="BU35" s="200"/>
      <c r="BV35" s="200">
        <v>4452</v>
      </c>
      <c r="BW35" s="259"/>
      <c r="BX35" s="62">
        <v>66</v>
      </c>
      <c r="BY35" s="62" t="s">
        <v>74</v>
      </c>
      <c r="BZ35" s="260">
        <v>3</v>
      </c>
      <c r="CA35" s="200"/>
      <c r="CB35" s="200">
        <v>7</v>
      </c>
      <c r="CC35" s="200"/>
      <c r="CD35" s="200">
        <v>10</v>
      </c>
      <c r="CE35" s="200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</row>
    <row r="36" spans="6:96" ht="48" customHeight="1" x14ac:dyDescent="0.25">
      <c r="F36" s="1"/>
      <c r="G36" s="1"/>
      <c r="H36" s="269" t="s">
        <v>328</v>
      </c>
      <c r="I36" s="270"/>
      <c r="J36" s="269">
        <v>4067</v>
      </c>
      <c r="K36" s="270"/>
      <c r="L36" s="269">
        <v>4083</v>
      </c>
      <c r="M36" s="270"/>
      <c r="N36" s="269">
        <v>4099</v>
      </c>
      <c r="O36" s="270"/>
      <c r="P36" s="269">
        <v>4115</v>
      </c>
      <c r="Q36" s="270"/>
      <c r="R36" s="269">
        <v>4131</v>
      </c>
      <c r="S36" s="270"/>
      <c r="T36" s="269">
        <v>4147</v>
      </c>
      <c r="U36" s="270"/>
      <c r="V36" s="269">
        <v>4163</v>
      </c>
      <c r="W36" s="270"/>
      <c r="X36" s="269">
        <v>4179</v>
      </c>
      <c r="Y36" s="270"/>
      <c r="Z36" s="269">
        <v>4195</v>
      </c>
      <c r="AA36" s="270"/>
      <c r="AB36" s="269">
        <v>4210</v>
      </c>
      <c r="AC36" s="270"/>
      <c r="AD36" s="269" t="s">
        <v>329</v>
      </c>
      <c r="AE36" s="278"/>
      <c r="AF36" s="62">
        <v>65</v>
      </c>
      <c r="AG36" s="62" t="s">
        <v>74</v>
      </c>
      <c r="AH36" s="278">
        <v>3</v>
      </c>
      <c r="AI36" s="270"/>
      <c r="AJ36" s="269">
        <v>5</v>
      </c>
      <c r="AK36" s="270"/>
      <c r="AL36" s="269">
        <v>8</v>
      </c>
      <c r="AM36" s="270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200" t="s">
        <v>328</v>
      </c>
      <c r="BA36" s="200"/>
      <c r="BB36" s="200">
        <v>4452</v>
      </c>
      <c r="BC36" s="200"/>
      <c r="BD36" s="200">
        <v>4473</v>
      </c>
      <c r="BE36" s="200"/>
      <c r="BF36" s="200">
        <v>4494</v>
      </c>
      <c r="BG36" s="200"/>
      <c r="BH36" s="200">
        <v>4515</v>
      </c>
      <c r="BI36" s="200"/>
      <c r="BJ36" s="200">
        <v>4536</v>
      </c>
      <c r="BK36" s="200"/>
      <c r="BL36" s="200">
        <v>4557</v>
      </c>
      <c r="BM36" s="200"/>
      <c r="BN36" s="200">
        <v>4578</v>
      </c>
      <c r="BO36" s="200"/>
      <c r="BP36" s="200">
        <v>4599</v>
      </c>
      <c r="BQ36" s="200"/>
      <c r="BR36" s="200">
        <v>4621</v>
      </c>
      <c r="BS36" s="200"/>
      <c r="BT36" s="200">
        <v>4642</v>
      </c>
      <c r="BU36" s="200"/>
      <c r="BV36" s="200">
        <v>0.46629999999999999</v>
      </c>
      <c r="BW36" s="259"/>
      <c r="BX36" s="62">
        <v>65</v>
      </c>
      <c r="BY36" s="62" t="s">
        <v>74</v>
      </c>
      <c r="BZ36" s="260">
        <v>4</v>
      </c>
      <c r="CA36" s="200"/>
      <c r="CB36" s="200">
        <v>7</v>
      </c>
      <c r="CC36" s="200"/>
      <c r="CD36" s="200">
        <v>11</v>
      </c>
      <c r="CE36" s="200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</row>
    <row r="37" spans="6:96" ht="48" customHeight="1" x14ac:dyDescent="0.25">
      <c r="F37" s="1"/>
      <c r="G37" s="1"/>
      <c r="H37" s="269" t="s">
        <v>331</v>
      </c>
      <c r="I37" s="270"/>
      <c r="J37" s="269" t="s">
        <v>329</v>
      </c>
      <c r="K37" s="270"/>
      <c r="L37" s="269">
        <v>4242</v>
      </c>
      <c r="M37" s="270"/>
      <c r="N37" s="269">
        <v>4258</v>
      </c>
      <c r="O37" s="270"/>
      <c r="P37" s="269">
        <v>4274</v>
      </c>
      <c r="Q37" s="270"/>
      <c r="R37" s="269">
        <v>4289</v>
      </c>
      <c r="S37" s="270"/>
      <c r="T37" s="269">
        <v>4305</v>
      </c>
      <c r="U37" s="270"/>
      <c r="V37" s="269">
        <v>4321</v>
      </c>
      <c r="W37" s="270"/>
      <c r="X37" s="269">
        <v>4337</v>
      </c>
      <c r="Y37" s="270"/>
      <c r="Z37" s="269">
        <v>4352</v>
      </c>
      <c r="AA37" s="270"/>
      <c r="AB37" s="269">
        <v>4368</v>
      </c>
      <c r="AC37" s="270"/>
      <c r="AD37" s="269">
        <v>4384</v>
      </c>
      <c r="AE37" s="278"/>
      <c r="AF37" s="62">
        <v>64</v>
      </c>
      <c r="AG37" s="62" t="s">
        <v>74</v>
      </c>
      <c r="AH37" s="278">
        <v>3</v>
      </c>
      <c r="AI37" s="270"/>
      <c r="AJ37" s="269">
        <v>5</v>
      </c>
      <c r="AK37" s="270"/>
      <c r="AL37" s="269">
        <v>8</v>
      </c>
      <c r="AM37" s="270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200" t="s">
        <v>331</v>
      </c>
      <c r="BA37" s="200"/>
      <c r="BB37" s="200">
        <v>0.46629999999999999</v>
      </c>
      <c r="BC37" s="200"/>
      <c r="BD37" s="200">
        <v>4684</v>
      </c>
      <c r="BE37" s="200"/>
      <c r="BF37" s="200">
        <v>4706</v>
      </c>
      <c r="BG37" s="200"/>
      <c r="BH37" s="200">
        <v>4727</v>
      </c>
      <c r="BI37" s="200"/>
      <c r="BJ37" s="200">
        <v>4748</v>
      </c>
      <c r="BK37" s="200"/>
      <c r="BL37" s="200">
        <v>4770</v>
      </c>
      <c r="BM37" s="200"/>
      <c r="BN37" s="200">
        <v>4791</v>
      </c>
      <c r="BO37" s="200"/>
      <c r="BP37" s="200">
        <v>4813</v>
      </c>
      <c r="BQ37" s="200"/>
      <c r="BR37" s="200">
        <v>4834</v>
      </c>
      <c r="BS37" s="200"/>
      <c r="BT37" s="200">
        <v>4856</v>
      </c>
      <c r="BU37" s="200"/>
      <c r="BV37" s="200">
        <v>4877</v>
      </c>
      <c r="BW37" s="259"/>
      <c r="BX37" s="62">
        <v>64</v>
      </c>
      <c r="BY37" s="62" t="s">
        <v>74</v>
      </c>
      <c r="BZ37" s="260">
        <v>4</v>
      </c>
      <c r="CA37" s="200"/>
      <c r="CB37" s="200">
        <v>7</v>
      </c>
      <c r="CC37" s="200"/>
      <c r="CD37" s="200">
        <v>11</v>
      </c>
      <c r="CE37" s="200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</row>
    <row r="38" spans="6:96" ht="48" customHeight="1" x14ac:dyDescent="0.25">
      <c r="F38" s="1"/>
      <c r="G38" s="1"/>
      <c r="H38" s="269" t="s">
        <v>333</v>
      </c>
      <c r="I38" s="270"/>
      <c r="J38" s="269">
        <v>4384</v>
      </c>
      <c r="K38" s="270"/>
      <c r="L38" s="269">
        <v>4399</v>
      </c>
      <c r="M38" s="270"/>
      <c r="N38" s="269">
        <v>4415</v>
      </c>
      <c r="O38" s="270"/>
      <c r="P38" s="269">
        <v>4431</v>
      </c>
      <c r="Q38" s="270"/>
      <c r="R38" s="269">
        <v>4446</v>
      </c>
      <c r="S38" s="270"/>
      <c r="T38" s="269">
        <v>4462</v>
      </c>
      <c r="U38" s="270"/>
      <c r="V38" s="269">
        <v>4478</v>
      </c>
      <c r="W38" s="270"/>
      <c r="X38" s="269">
        <v>4493</v>
      </c>
      <c r="Y38" s="270"/>
      <c r="Z38" s="269">
        <v>4509</v>
      </c>
      <c r="AA38" s="270"/>
      <c r="AB38" s="269">
        <v>4524</v>
      </c>
      <c r="AC38" s="270"/>
      <c r="AD38" s="269">
        <v>4540</v>
      </c>
      <c r="AE38" s="278"/>
      <c r="AF38" s="62">
        <v>63</v>
      </c>
      <c r="AG38" s="62" t="s">
        <v>74</v>
      </c>
      <c r="AH38" s="278">
        <v>3</v>
      </c>
      <c r="AI38" s="270"/>
      <c r="AJ38" s="269">
        <v>5</v>
      </c>
      <c r="AK38" s="270"/>
      <c r="AL38" s="269">
        <v>8</v>
      </c>
      <c r="AM38" s="270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200" t="s">
        <v>333</v>
      </c>
      <c r="BA38" s="200"/>
      <c r="BB38" s="200">
        <v>4877</v>
      </c>
      <c r="BC38" s="200"/>
      <c r="BD38" s="200">
        <v>4899</v>
      </c>
      <c r="BE38" s="200"/>
      <c r="BF38" s="200">
        <v>4921</v>
      </c>
      <c r="BG38" s="200"/>
      <c r="BH38" s="200">
        <v>4942</v>
      </c>
      <c r="BI38" s="200"/>
      <c r="BJ38" s="200">
        <v>4964</v>
      </c>
      <c r="BK38" s="200"/>
      <c r="BL38" s="200">
        <v>4986</v>
      </c>
      <c r="BM38" s="200"/>
      <c r="BN38" s="200">
        <v>5008</v>
      </c>
      <c r="BO38" s="200"/>
      <c r="BP38" s="200">
        <v>5029</v>
      </c>
      <c r="BQ38" s="200"/>
      <c r="BR38" s="200">
        <v>5051</v>
      </c>
      <c r="BS38" s="200"/>
      <c r="BT38" s="200">
        <v>5073</v>
      </c>
      <c r="BU38" s="200"/>
      <c r="BV38" s="200">
        <v>5095</v>
      </c>
      <c r="BW38" s="259"/>
      <c r="BX38" s="62">
        <v>63</v>
      </c>
      <c r="BY38" s="62" t="s">
        <v>74</v>
      </c>
      <c r="BZ38" s="260">
        <v>4</v>
      </c>
      <c r="CA38" s="200"/>
      <c r="CB38" s="200">
        <v>7</v>
      </c>
      <c r="CC38" s="200"/>
      <c r="CD38" s="200">
        <v>11</v>
      </c>
      <c r="CE38" s="200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</row>
    <row r="39" spans="6:96" ht="48" customHeight="1" x14ac:dyDescent="0.25">
      <c r="F39" s="1"/>
      <c r="G39" s="1"/>
      <c r="H39" s="269" t="s">
        <v>335</v>
      </c>
      <c r="I39" s="270"/>
      <c r="J39" s="269">
        <v>4540</v>
      </c>
      <c r="K39" s="270"/>
      <c r="L39" s="269">
        <v>4555</v>
      </c>
      <c r="M39" s="270"/>
      <c r="N39" s="269">
        <v>4571</v>
      </c>
      <c r="O39" s="270"/>
      <c r="P39" s="269">
        <v>4586</v>
      </c>
      <c r="Q39" s="270"/>
      <c r="R39" s="269">
        <v>4602</v>
      </c>
      <c r="S39" s="270"/>
      <c r="T39" s="269">
        <v>4617</v>
      </c>
      <c r="U39" s="270"/>
      <c r="V39" s="269">
        <v>4633</v>
      </c>
      <c r="W39" s="270"/>
      <c r="X39" s="269">
        <v>4648</v>
      </c>
      <c r="Y39" s="270"/>
      <c r="Z39" s="269">
        <v>4664</v>
      </c>
      <c r="AA39" s="270"/>
      <c r="AB39" s="269">
        <v>4679</v>
      </c>
      <c r="AC39" s="270"/>
      <c r="AD39" s="269">
        <v>4695</v>
      </c>
      <c r="AE39" s="278"/>
      <c r="AF39" s="62">
        <v>62</v>
      </c>
      <c r="AG39" s="62" t="s">
        <v>74</v>
      </c>
      <c r="AH39" s="278">
        <v>3</v>
      </c>
      <c r="AI39" s="270"/>
      <c r="AJ39" s="269">
        <v>5</v>
      </c>
      <c r="AK39" s="270"/>
      <c r="AL39" s="269">
        <v>8</v>
      </c>
      <c r="AM39" s="270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200" t="s">
        <v>335</v>
      </c>
      <c r="BA39" s="200"/>
      <c r="BB39" s="200">
        <v>5095</v>
      </c>
      <c r="BC39" s="200"/>
      <c r="BD39" s="200">
        <v>5117</v>
      </c>
      <c r="BE39" s="200"/>
      <c r="BF39" s="200">
        <v>5139</v>
      </c>
      <c r="BG39" s="200"/>
      <c r="BH39" s="200">
        <v>5161</v>
      </c>
      <c r="BI39" s="200"/>
      <c r="BJ39" s="200">
        <v>5184</v>
      </c>
      <c r="BK39" s="200"/>
      <c r="BL39" s="200">
        <v>5206</v>
      </c>
      <c r="BM39" s="200"/>
      <c r="BN39" s="200">
        <v>5228</v>
      </c>
      <c r="BO39" s="200"/>
      <c r="BP39" s="200">
        <v>5250</v>
      </c>
      <c r="BQ39" s="200"/>
      <c r="BR39" s="200">
        <v>5272</v>
      </c>
      <c r="BS39" s="200"/>
      <c r="BT39" s="200">
        <v>5295</v>
      </c>
      <c r="BU39" s="200"/>
      <c r="BV39" s="200">
        <v>5317</v>
      </c>
      <c r="BW39" s="259"/>
      <c r="BX39" s="62">
        <v>62</v>
      </c>
      <c r="BY39" s="62" t="s">
        <v>74</v>
      </c>
      <c r="BZ39" s="260">
        <v>4</v>
      </c>
      <c r="CA39" s="200"/>
      <c r="CB39" s="200">
        <v>7</v>
      </c>
      <c r="CC39" s="200"/>
      <c r="CD39" s="200">
        <v>11</v>
      </c>
      <c r="CE39" s="200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</row>
    <row r="40" spans="6:96" ht="48" customHeight="1" x14ac:dyDescent="0.25">
      <c r="F40" s="1"/>
      <c r="G40" s="1"/>
      <c r="H40" s="269" t="s">
        <v>337</v>
      </c>
      <c r="I40" s="270"/>
      <c r="J40" s="269">
        <v>4695</v>
      </c>
      <c r="K40" s="270"/>
      <c r="L40" s="269">
        <v>4710</v>
      </c>
      <c r="M40" s="270"/>
      <c r="N40" s="269">
        <v>4726</v>
      </c>
      <c r="O40" s="270"/>
      <c r="P40" s="269">
        <v>4741</v>
      </c>
      <c r="Q40" s="270"/>
      <c r="R40" s="269">
        <v>4756</v>
      </c>
      <c r="S40" s="270"/>
      <c r="T40" s="269">
        <v>4772</v>
      </c>
      <c r="U40" s="270"/>
      <c r="V40" s="269">
        <v>4787</v>
      </c>
      <c r="W40" s="270"/>
      <c r="X40" s="269">
        <v>4802</v>
      </c>
      <c r="Y40" s="270"/>
      <c r="Z40" s="269">
        <v>4818</v>
      </c>
      <c r="AA40" s="270"/>
      <c r="AB40" s="269">
        <v>4833</v>
      </c>
      <c r="AC40" s="270"/>
      <c r="AD40" s="269">
        <v>4848</v>
      </c>
      <c r="AE40" s="278"/>
      <c r="AF40" s="62">
        <v>61</v>
      </c>
      <c r="AG40" s="62" t="s">
        <v>74</v>
      </c>
      <c r="AH40" s="278">
        <v>3</v>
      </c>
      <c r="AI40" s="270"/>
      <c r="AJ40" s="269">
        <v>5</v>
      </c>
      <c r="AK40" s="270"/>
      <c r="AL40" s="269">
        <v>8</v>
      </c>
      <c r="AM40" s="270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200" t="s">
        <v>337</v>
      </c>
      <c r="BA40" s="200"/>
      <c r="BB40" s="200">
        <v>5317</v>
      </c>
      <c r="BC40" s="200"/>
      <c r="BD40" s="200">
        <v>5340</v>
      </c>
      <c r="BE40" s="200"/>
      <c r="BF40" s="200">
        <v>5362</v>
      </c>
      <c r="BG40" s="200"/>
      <c r="BH40" s="200">
        <v>5384</v>
      </c>
      <c r="BI40" s="200"/>
      <c r="BJ40" s="200">
        <v>5407</v>
      </c>
      <c r="BK40" s="200"/>
      <c r="BL40" s="200">
        <v>5430</v>
      </c>
      <c r="BM40" s="200"/>
      <c r="BN40" s="200">
        <v>5452</v>
      </c>
      <c r="BO40" s="200"/>
      <c r="BP40" s="200">
        <v>5475</v>
      </c>
      <c r="BQ40" s="200"/>
      <c r="BR40" s="200">
        <v>5498</v>
      </c>
      <c r="BS40" s="200"/>
      <c r="BT40" s="200">
        <v>5520</v>
      </c>
      <c r="BU40" s="200"/>
      <c r="BV40" s="200">
        <v>5543</v>
      </c>
      <c r="BW40" s="259"/>
      <c r="BX40" s="62">
        <v>61</v>
      </c>
      <c r="BY40" s="62" t="s">
        <v>74</v>
      </c>
      <c r="BZ40" s="260">
        <v>4</v>
      </c>
      <c r="CA40" s="200"/>
      <c r="CB40" s="200">
        <v>8</v>
      </c>
      <c r="CC40" s="200"/>
      <c r="CD40" s="200">
        <v>11</v>
      </c>
      <c r="CE40" s="200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</row>
    <row r="41" spans="6:96" ht="48" customHeight="1" x14ac:dyDescent="0.25">
      <c r="F41" s="1"/>
      <c r="G41" s="1"/>
      <c r="H41" s="269" t="s">
        <v>339</v>
      </c>
      <c r="I41" s="270"/>
      <c r="J41" s="269">
        <v>4848</v>
      </c>
      <c r="K41" s="270"/>
      <c r="L41" s="269">
        <v>4863</v>
      </c>
      <c r="M41" s="270"/>
      <c r="N41" s="269">
        <v>4879</v>
      </c>
      <c r="O41" s="270"/>
      <c r="P41" s="269">
        <v>4894</v>
      </c>
      <c r="Q41" s="270"/>
      <c r="R41" s="269">
        <v>4909</v>
      </c>
      <c r="S41" s="270"/>
      <c r="T41" s="269">
        <v>4924</v>
      </c>
      <c r="U41" s="270"/>
      <c r="V41" s="269">
        <v>4939</v>
      </c>
      <c r="W41" s="270"/>
      <c r="X41" s="269">
        <v>4955</v>
      </c>
      <c r="Y41" s="270"/>
      <c r="Z41" s="269">
        <v>4970</v>
      </c>
      <c r="AA41" s="270"/>
      <c r="AB41" s="269">
        <v>4985</v>
      </c>
      <c r="AC41" s="270"/>
      <c r="AD41" s="269" t="s">
        <v>340</v>
      </c>
      <c r="AE41" s="278"/>
      <c r="AF41" s="62">
        <v>60</v>
      </c>
      <c r="AG41" s="62" t="s">
        <v>74</v>
      </c>
      <c r="AH41" s="278">
        <v>3</v>
      </c>
      <c r="AI41" s="270"/>
      <c r="AJ41" s="269">
        <v>5</v>
      </c>
      <c r="AK41" s="270"/>
      <c r="AL41" s="269">
        <v>8</v>
      </c>
      <c r="AM41" s="270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200" t="s">
        <v>339</v>
      </c>
      <c r="BA41" s="200"/>
      <c r="BB41" s="200">
        <v>5543</v>
      </c>
      <c r="BC41" s="200"/>
      <c r="BD41" s="200">
        <v>5566</v>
      </c>
      <c r="BE41" s="200"/>
      <c r="BF41" s="200">
        <v>5589</v>
      </c>
      <c r="BG41" s="200"/>
      <c r="BH41" s="200">
        <v>5612</v>
      </c>
      <c r="BI41" s="200"/>
      <c r="BJ41" s="200">
        <v>5635</v>
      </c>
      <c r="BK41" s="200"/>
      <c r="BL41" s="200">
        <v>5658</v>
      </c>
      <c r="BM41" s="200"/>
      <c r="BN41" s="200">
        <v>5681</v>
      </c>
      <c r="BO41" s="200"/>
      <c r="BP41" s="200">
        <v>5704</v>
      </c>
      <c r="BQ41" s="200"/>
      <c r="BR41" s="200">
        <v>5727</v>
      </c>
      <c r="BS41" s="200"/>
      <c r="BT41" s="200">
        <v>5750</v>
      </c>
      <c r="BU41" s="200"/>
      <c r="BV41" s="200">
        <v>0.57740000000000002</v>
      </c>
      <c r="BW41" s="259"/>
      <c r="BX41" s="62">
        <v>60</v>
      </c>
      <c r="BY41" s="62" t="s">
        <v>74</v>
      </c>
      <c r="BZ41" s="260">
        <v>4</v>
      </c>
      <c r="CA41" s="200"/>
      <c r="CB41" s="200">
        <v>8</v>
      </c>
      <c r="CC41" s="200"/>
      <c r="CD41" s="200">
        <v>12</v>
      </c>
      <c r="CE41" s="200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</row>
    <row r="42" spans="6:96" ht="48" customHeight="1" x14ac:dyDescent="0.25">
      <c r="F42" s="1"/>
      <c r="G42" s="1"/>
      <c r="H42" s="269" t="s">
        <v>342</v>
      </c>
      <c r="I42" s="270"/>
      <c r="J42" s="269" t="s">
        <v>340</v>
      </c>
      <c r="K42" s="270"/>
      <c r="L42" s="269">
        <v>5015</v>
      </c>
      <c r="M42" s="270"/>
      <c r="N42" s="269">
        <v>5030</v>
      </c>
      <c r="O42" s="270"/>
      <c r="P42" s="269">
        <v>5045</v>
      </c>
      <c r="Q42" s="270"/>
      <c r="R42" s="269">
        <v>5060</v>
      </c>
      <c r="S42" s="270"/>
      <c r="T42" s="269">
        <v>5075</v>
      </c>
      <c r="U42" s="270"/>
      <c r="V42" s="269">
        <v>5090</v>
      </c>
      <c r="W42" s="270"/>
      <c r="X42" s="269">
        <v>5105</v>
      </c>
      <c r="Y42" s="270"/>
      <c r="Z42" s="269">
        <v>5120</v>
      </c>
      <c r="AA42" s="270"/>
      <c r="AB42" s="269">
        <v>5135</v>
      </c>
      <c r="AC42" s="270"/>
      <c r="AD42" s="269">
        <v>5150</v>
      </c>
      <c r="AE42" s="278"/>
      <c r="AF42" s="62">
        <v>59</v>
      </c>
      <c r="AG42" s="62" t="s">
        <v>74</v>
      </c>
      <c r="AH42" s="278">
        <v>3</v>
      </c>
      <c r="AI42" s="270"/>
      <c r="AJ42" s="269">
        <v>5</v>
      </c>
      <c r="AK42" s="270"/>
      <c r="AL42" s="269">
        <v>8</v>
      </c>
      <c r="AM42" s="270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200" t="s">
        <v>342</v>
      </c>
      <c r="BA42" s="200"/>
      <c r="BB42" s="200">
        <v>0.57740000000000002</v>
      </c>
      <c r="BC42" s="200"/>
      <c r="BD42" s="200">
        <v>5797</v>
      </c>
      <c r="BE42" s="200"/>
      <c r="BF42" s="200">
        <v>5820</v>
      </c>
      <c r="BG42" s="200"/>
      <c r="BH42" s="200">
        <v>5844</v>
      </c>
      <c r="BI42" s="200"/>
      <c r="BJ42" s="200">
        <v>5867</v>
      </c>
      <c r="BK42" s="200"/>
      <c r="BL42" s="200">
        <v>5890</v>
      </c>
      <c r="BM42" s="200"/>
      <c r="BN42" s="200">
        <v>5914</v>
      </c>
      <c r="BO42" s="200"/>
      <c r="BP42" s="200">
        <v>5938</v>
      </c>
      <c r="BQ42" s="200"/>
      <c r="BR42" s="200">
        <v>5961</v>
      </c>
      <c r="BS42" s="200"/>
      <c r="BT42" s="200">
        <v>5985</v>
      </c>
      <c r="BU42" s="200"/>
      <c r="BV42" s="200">
        <v>6009</v>
      </c>
      <c r="BW42" s="259"/>
      <c r="BX42" s="62">
        <v>59</v>
      </c>
      <c r="BY42" s="62" t="s">
        <v>74</v>
      </c>
      <c r="BZ42" s="260">
        <v>4</v>
      </c>
      <c r="CA42" s="200"/>
      <c r="CB42" s="200">
        <v>8</v>
      </c>
      <c r="CC42" s="200"/>
      <c r="CD42" s="200">
        <v>12</v>
      </c>
      <c r="CE42" s="200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</row>
    <row r="43" spans="6:96" ht="48" customHeight="1" x14ac:dyDescent="0.25">
      <c r="F43" s="1"/>
      <c r="G43" s="1"/>
      <c r="H43" s="269" t="s">
        <v>344</v>
      </c>
      <c r="I43" s="270"/>
      <c r="J43" s="269">
        <v>5150</v>
      </c>
      <c r="K43" s="270"/>
      <c r="L43" s="269">
        <v>5165</v>
      </c>
      <c r="M43" s="270"/>
      <c r="N43" s="269">
        <v>5180</v>
      </c>
      <c r="O43" s="270"/>
      <c r="P43" s="269">
        <v>5195</v>
      </c>
      <c r="Q43" s="270"/>
      <c r="R43" s="269">
        <v>5210</v>
      </c>
      <c r="S43" s="270"/>
      <c r="T43" s="269">
        <v>5225</v>
      </c>
      <c r="U43" s="270"/>
      <c r="V43" s="269">
        <v>5240</v>
      </c>
      <c r="W43" s="270"/>
      <c r="X43" s="269">
        <v>5255</v>
      </c>
      <c r="Y43" s="270"/>
      <c r="Z43" s="269">
        <v>5270</v>
      </c>
      <c r="AA43" s="270"/>
      <c r="AB43" s="269">
        <v>5284</v>
      </c>
      <c r="AC43" s="270"/>
      <c r="AD43" s="269">
        <v>5299</v>
      </c>
      <c r="AE43" s="278"/>
      <c r="AF43" s="62">
        <v>58</v>
      </c>
      <c r="AG43" s="62" t="s">
        <v>74</v>
      </c>
      <c r="AH43" s="278">
        <v>2</v>
      </c>
      <c r="AI43" s="270"/>
      <c r="AJ43" s="269">
        <v>5</v>
      </c>
      <c r="AK43" s="270"/>
      <c r="AL43" s="269">
        <v>7</v>
      </c>
      <c r="AM43" s="270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200" t="s">
        <v>344</v>
      </c>
      <c r="BA43" s="200"/>
      <c r="BB43" s="200">
        <v>6009</v>
      </c>
      <c r="BC43" s="200"/>
      <c r="BD43" s="200">
        <v>6032</v>
      </c>
      <c r="BE43" s="200"/>
      <c r="BF43" s="200">
        <v>6056</v>
      </c>
      <c r="BG43" s="200"/>
      <c r="BH43" s="200">
        <v>6080</v>
      </c>
      <c r="BI43" s="200"/>
      <c r="BJ43" s="200">
        <v>6104</v>
      </c>
      <c r="BK43" s="200"/>
      <c r="BL43" s="200">
        <v>6128</v>
      </c>
      <c r="BM43" s="200"/>
      <c r="BN43" s="200">
        <v>6152</v>
      </c>
      <c r="BO43" s="200"/>
      <c r="BP43" s="200">
        <v>6176</v>
      </c>
      <c r="BQ43" s="200"/>
      <c r="BR43" s="200">
        <v>6200</v>
      </c>
      <c r="BS43" s="200"/>
      <c r="BT43" s="200">
        <v>6224</v>
      </c>
      <c r="BU43" s="200"/>
      <c r="BV43" s="200">
        <v>6249</v>
      </c>
      <c r="BW43" s="259"/>
      <c r="BX43" s="62">
        <v>58</v>
      </c>
      <c r="BY43" s="62" t="s">
        <v>74</v>
      </c>
      <c r="BZ43" s="260">
        <v>4</v>
      </c>
      <c r="CA43" s="200"/>
      <c r="CB43" s="200">
        <v>8</v>
      </c>
      <c r="CC43" s="200"/>
      <c r="CD43" s="200">
        <v>12</v>
      </c>
      <c r="CE43" s="200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</row>
    <row r="44" spans="6:96" ht="48" customHeight="1" x14ac:dyDescent="0.25">
      <c r="F44" s="1"/>
      <c r="G44" s="1"/>
      <c r="H44" s="269" t="s">
        <v>346</v>
      </c>
      <c r="I44" s="270"/>
      <c r="J44" s="269">
        <v>5299</v>
      </c>
      <c r="K44" s="270"/>
      <c r="L44" s="269">
        <v>5314</v>
      </c>
      <c r="M44" s="270"/>
      <c r="N44" s="269">
        <v>5329</v>
      </c>
      <c r="O44" s="270"/>
      <c r="P44" s="269">
        <v>5344</v>
      </c>
      <c r="Q44" s="270"/>
      <c r="R44" s="269">
        <v>5358</v>
      </c>
      <c r="S44" s="270"/>
      <c r="T44" s="269">
        <v>5373</v>
      </c>
      <c r="U44" s="270"/>
      <c r="V44" s="269">
        <v>5388</v>
      </c>
      <c r="W44" s="270"/>
      <c r="X44" s="269">
        <v>5402</v>
      </c>
      <c r="Y44" s="270"/>
      <c r="Z44" s="269">
        <v>5417</v>
      </c>
      <c r="AA44" s="270"/>
      <c r="AB44" s="269">
        <v>5432</v>
      </c>
      <c r="AC44" s="270"/>
      <c r="AD44" s="269">
        <v>5446</v>
      </c>
      <c r="AE44" s="278"/>
      <c r="AF44" s="62">
        <v>57</v>
      </c>
      <c r="AG44" s="62" t="s">
        <v>74</v>
      </c>
      <c r="AH44" s="278">
        <v>2</v>
      </c>
      <c r="AI44" s="270"/>
      <c r="AJ44" s="269">
        <v>5</v>
      </c>
      <c r="AK44" s="270"/>
      <c r="AL44" s="269">
        <v>7</v>
      </c>
      <c r="AM44" s="270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200" t="s">
        <v>346</v>
      </c>
      <c r="BA44" s="200"/>
      <c r="BB44" s="200">
        <v>6249</v>
      </c>
      <c r="BC44" s="200"/>
      <c r="BD44" s="200">
        <v>6273</v>
      </c>
      <c r="BE44" s="200"/>
      <c r="BF44" s="200">
        <v>6297</v>
      </c>
      <c r="BG44" s="200"/>
      <c r="BH44" s="200">
        <v>6322</v>
      </c>
      <c r="BI44" s="200"/>
      <c r="BJ44" s="200">
        <v>6346</v>
      </c>
      <c r="BK44" s="200"/>
      <c r="BL44" s="200">
        <v>6371</v>
      </c>
      <c r="BM44" s="200"/>
      <c r="BN44" s="200">
        <v>6395</v>
      </c>
      <c r="BO44" s="200"/>
      <c r="BP44" s="200">
        <v>6420</v>
      </c>
      <c r="BQ44" s="200"/>
      <c r="BR44" s="200">
        <v>6445</v>
      </c>
      <c r="BS44" s="200"/>
      <c r="BT44" s="200">
        <v>6469</v>
      </c>
      <c r="BU44" s="200"/>
      <c r="BV44" s="200">
        <v>6494</v>
      </c>
      <c r="BW44" s="259"/>
      <c r="BX44" s="62">
        <v>57</v>
      </c>
      <c r="BY44" s="62" t="s">
        <v>74</v>
      </c>
      <c r="BZ44" s="260">
        <v>4</v>
      </c>
      <c r="CA44" s="200"/>
      <c r="CB44" s="200">
        <v>8</v>
      </c>
      <c r="CC44" s="200"/>
      <c r="CD44" s="200">
        <v>12</v>
      </c>
      <c r="CE44" s="200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</row>
    <row r="45" spans="6:96" ht="48" customHeight="1" x14ac:dyDescent="0.25">
      <c r="F45" s="1"/>
      <c r="G45" s="1"/>
      <c r="H45" s="269" t="s">
        <v>348</v>
      </c>
      <c r="I45" s="270"/>
      <c r="J45" s="269">
        <v>5446</v>
      </c>
      <c r="K45" s="270"/>
      <c r="L45" s="269">
        <v>5461</v>
      </c>
      <c r="M45" s="270"/>
      <c r="N45" s="269">
        <v>5476</v>
      </c>
      <c r="O45" s="270"/>
      <c r="P45" s="269">
        <v>5490</v>
      </c>
      <c r="Q45" s="270"/>
      <c r="R45" s="269">
        <v>5505</v>
      </c>
      <c r="S45" s="270"/>
      <c r="T45" s="269">
        <v>5519</v>
      </c>
      <c r="U45" s="270"/>
      <c r="V45" s="269">
        <v>5534</v>
      </c>
      <c r="W45" s="270"/>
      <c r="X45" s="269">
        <v>5548</v>
      </c>
      <c r="Y45" s="270"/>
      <c r="Z45" s="269">
        <v>5563</v>
      </c>
      <c r="AA45" s="270"/>
      <c r="AB45" s="269">
        <v>5577</v>
      </c>
      <c r="AC45" s="270"/>
      <c r="AD45" s="269">
        <v>5592</v>
      </c>
      <c r="AE45" s="278"/>
      <c r="AF45" s="62">
        <v>56</v>
      </c>
      <c r="AG45" s="62" t="s">
        <v>74</v>
      </c>
      <c r="AH45" s="278">
        <v>2</v>
      </c>
      <c r="AI45" s="270"/>
      <c r="AJ45" s="269">
        <v>5</v>
      </c>
      <c r="AK45" s="270"/>
      <c r="AL45" s="269">
        <v>7</v>
      </c>
      <c r="AM45" s="270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200" t="s">
        <v>348</v>
      </c>
      <c r="BA45" s="200"/>
      <c r="BB45" s="200">
        <v>6494</v>
      </c>
      <c r="BC45" s="200"/>
      <c r="BD45" s="200">
        <v>6519</v>
      </c>
      <c r="BE45" s="200"/>
      <c r="BF45" s="200">
        <v>6544</v>
      </c>
      <c r="BG45" s="200"/>
      <c r="BH45" s="200">
        <v>6569</v>
      </c>
      <c r="BI45" s="200"/>
      <c r="BJ45" s="200">
        <v>6594</v>
      </c>
      <c r="BK45" s="200"/>
      <c r="BL45" s="200">
        <v>6619</v>
      </c>
      <c r="BM45" s="200"/>
      <c r="BN45" s="200">
        <v>6644</v>
      </c>
      <c r="BO45" s="200"/>
      <c r="BP45" s="200">
        <v>6669</v>
      </c>
      <c r="BQ45" s="200"/>
      <c r="BR45" s="200">
        <v>6694</v>
      </c>
      <c r="BS45" s="200"/>
      <c r="BT45" s="200">
        <v>6720</v>
      </c>
      <c r="BU45" s="200"/>
      <c r="BV45" s="200">
        <v>6745</v>
      </c>
      <c r="BW45" s="259"/>
      <c r="BX45" s="62">
        <v>56</v>
      </c>
      <c r="BY45" s="62" t="s">
        <v>74</v>
      </c>
      <c r="BZ45" s="260">
        <v>4</v>
      </c>
      <c r="CA45" s="200"/>
      <c r="CB45" s="200">
        <v>8</v>
      </c>
      <c r="CC45" s="200"/>
      <c r="CD45" s="200">
        <v>13</v>
      </c>
      <c r="CE45" s="200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</row>
    <row r="46" spans="6:96" ht="48" customHeight="1" x14ac:dyDescent="0.25">
      <c r="F46" s="1"/>
      <c r="G46" s="1"/>
      <c r="H46" s="269" t="s">
        <v>350</v>
      </c>
      <c r="I46" s="270"/>
      <c r="J46" s="269">
        <v>5592</v>
      </c>
      <c r="K46" s="270"/>
      <c r="L46" s="269">
        <v>5606</v>
      </c>
      <c r="M46" s="270"/>
      <c r="N46" s="269">
        <v>5621</v>
      </c>
      <c r="O46" s="270"/>
      <c r="P46" s="269">
        <v>5635</v>
      </c>
      <c r="Q46" s="270"/>
      <c r="R46" s="269">
        <v>5650</v>
      </c>
      <c r="S46" s="270"/>
      <c r="T46" s="269">
        <v>5664</v>
      </c>
      <c r="U46" s="270"/>
      <c r="V46" s="269">
        <v>5678</v>
      </c>
      <c r="W46" s="270"/>
      <c r="X46" s="269">
        <v>5693</v>
      </c>
      <c r="Y46" s="270"/>
      <c r="Z46" s="269">
        <v>5707</v>
      </c>
      <c r="AA46" s="270"/>
      <c r="AB46" s="269">
        <v>5721</v>
      </c>
      <c r="AC46" s="270"/>
      <c r="AD46" s="269" t="s">
        <v>351</v>
      </c>
      <c r="AE46" s="278"/>
      <c r="AF46" s="62">
        <v>55</v>
      </c>
      <c r="AG46" s="62" t="s">
        <v>74</v>
      </c>
      <c r="AH46" s="278">
        <v>2</v>
      </c>
      <c r="AI46" s="270"/>
      <c r="AJ46" s="269">
        <v>5</v>
      </c>
      <c r="AK46" s="270"/>
      <c r="AL46" s="269">
        <v>7</v>
      </c>
      <c r="AM46" s="270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200" t="s">
        <v>350</v>
      </c>
      <c r="BA46" s="200"/>
      <c r="BB46" s="200">
        <v>6745</v>
      </c>
      <c r="BC46" s="200"/>
      <c r="BD46" s="200">
        <v>6771</v>
      </c>
      <c r="BE46" s="200"/>
      <c r="BF46" s="200">
        <v>6796</v>
      </c>
      <c r="BG46" s="200"/>
      <c r="BH46" s="200">
        <v>6822</v>
      </c>
      <c r="BI46" s="200"/>
      <c r="BJ46" s="200">
        <v>6847</v>
      </c>
      <c r="BK46" s="200"/>
      <c r="BL46" s="200">
        <v>6873</v>
      </c>
      <c r="BM46" s="200"/>
      <c r="BN46" s="200">
        <v>6899</v>
      </c>
      <c r="BO46" s="200"/>
      <c r="BP46" s="200">
        <v>6924</v>
      </c>
      <c r="BQ46" s="200"/>
      <c r="BR46" s="200">
        <v>6950</v>
      </c>
      <c r="BS46" s="200"/>
      <c r="BT46" s="200">
        <v>6976</v>
      </c>
      <c r="BU46" s="200"/>
      <c r="BV46" s="200">
        <v>0.70020000000000004</v>
      </c>
      <c r="BW46" s="259"/>
      <c r="BX46" s="62">
        <v>55</v>
      </c>
      <c r="BY46" s="62" t="s">
        <v>74</v>
      </c>
      <c r="BZ46" s="260">
        <v>4</v>
      </c>
      <c r="CA46" s="200"/>
      <c r="CB46" s="200">
        <v>9</v>
      </c>
      <c r="CC46" s="200"/>
      <c r="CD46" s="200">
        <v>13</v>
      </c>
      <c r="CE46" s="200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</row>
    <row r="47" spans="6:96" ht="48" customHeight="1" x14ac:dyDescent="0.25">
      <c r="F47" s="1"/>
      <c r="G47" s="1"/>
      <c r="H47" s="269" t="s">
        <v>353</v>
      </c>
      <c r="I47" s="270"/>
      <c r="J47" s="269" t="s">
        <v>351</v>
      </c>
      <c r="K47" s="270"/>
      <c r="L47" s="269">
        <v>5750</v>
      </c>
      <c r="M47" s="270"/>
      <c r="N47" s="269">
        <v>5764</v>
      </c>
      <c r="O47" s="270"/>
      <c r="P47" s="269">
        <v>5779</v>
      </c>
      <c r="Q47" s="270"/>
      <c r="R47" s="269">
        <v>5793</v>
      </c>
      <c r="S47" s="270"/>
      <c r="T47" s="269">
        <v>5807</v>
      </c>
      <c r="U47" s="270"/>
      <c r="V47" s="269">
        <v>5821</v>
      </c>
      <c r="W47" s="270"/>
      <c r="X47" s="269">
        <v>5835</v>
      </c>
      <c r="Y47" s="270"/>
      <c r="Z47" s="269">
        <v>5850</v>
      </c>
      <c r="AA47" s="270"/>
      <c r="AB47" s="269">
        <v>5864</v>
      </c>
      <c r="AC47" s="270"/>
      <c r="AD47" s="269" t="s">
        <v>354</v>
      </c>
      <c r="AE47" s="278"/>
      <c r="AF47" s="62">
        <v>54</v>
      </c>
      <c r="AG47" s="62" t="s">
        <v>74</v>
      </c>
      <c r="AH47" s="278">
        <v>2</v>
      </c>
      <c r="AI47" s="270"/>
      <c r="AJ47" s="269">
        <v>5</v>
      </c>
      <c r="AK47" s="270"/>
      <c r="AL47" s="269">
        <v>7</v>
      </c>
      <c r="AM47" s="270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200" t="s">
        <v>353</v>
      </c>
      <c r="BA47" s="200"/>
      <c r="BB47" s="200">
        <v>0.70020000000000004</v>
      </c>
      <c r="BC47" s="200"/>
      <c r="BD47" s="200">
        <v>7028</v>
      </c>
      <c r="BE47" s="200"/>
      <c r="BF47" s="200">
        <v>7054</v>
      </c>
      <c r="BG47" s="200"/>
      <c r="BH47" s="200">
        <v>7080</v>
      </c>
      <c r="BI47" s="200"/>
      <c r="BJ47" s="200">
        <v>7107</v>
      </c>
      <c r="BK47" s="200"/>
      <c r="BL47" s="200">
        <v>7133</v>
      </c>
      <c r="BM47" s="200"/>
      <c r="BN47" s="200">
        <v>7159</v>
      </c>
      <c r="BO47" s="200"/>
      <c r="BP47" s="200">
        <v>7186</v>
      </c>
      <c r="BQ47" s="200"/>
      <c r="BR47" s="200">
        <v>7212</v>
      </c>
      <c r="BS47" s="200"/>
      <c r="BT47" s="200">
        <v>7239</v>
      </c>
      <c r="BU47" s="200"/>
      <c r="BV47" s="200">
        <v>7265</v>
      </c>
      <c r="BW47" s="259"/>
      <c r="BX47" s="62">
        <v>54</v>
      </c>
      <c r="BY47" s="62" t="s">
        <v>74</v>
      </c>
      <c r="BZ47" s="260">
        <v>4</v>
      </c>
      <c r="CA47" s="200"/>
      <c r="CB47" s="200">
        <v>8</v>
      </c>
      <c r="CC47" s="200"/>
      <c r="CD47" s="200">
        <v>13</v>
      </c>
      <c r="CE47" s="200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</row>
    <row r="48" spans="6:96" ht="48" customHeight="1" x14ac:dyDescent="0.25">
      <c r="F48" s="1"/>
      <c r="G48" s="1"/>
      <c r="H48" s="269" t="s">
        <v>356</v>
      </c>
      <c r="I48" s="270"/>
      <c r="J48" s="269">
        <v>5878</v>
      </c>
      <c r="K48" s="270"/>
      <c r="L48" s="269">
        <v>5892</v>
      </c>
      <c r="M48" s="270"/>
      <c r="N48" s="269">
        <v>5906</v>
      </c>
      <c r="O48" s="270"/>
      <c r="P48" s="269">
        <v>5920</v>
      </c>
      <c r="Q48" s="270"/>
      <c r="R48" s="269">
        <v>5934</v>
      </c>
      <c r="S48" s="270"/>
      <c r="T48" s="269">
        <v>5948</v>
      </c>
      <c r="U48" s="270"/>
      <c r="V48" s="269">
        <v>5962</v>
      </c>
      <c r="W48" s="270"/>
      <c r="X48" s="269">
        <v>5976</v>
      </c>
      <c r="Y48" s="270"/>
      <c r="Z48" s="269">
        <v>5990</v>
      </c>
      <c r="AA48" s="270"/>
      <c r="AB48" s="269">
        <v>6004</v>
      </c>
      <c r="AC48" s="270"/>
      <c r="AD48" s="269">
        <v>6018</v>
      </c>
      <c r="AE48" s="278"/>
      <c r="AF48" s="62">
        <v>53</v>
      </c>
      <c r="AG48" s="62" t="s">
        <v>74</v>
      </c>
      <c r="AH48" s="278">
        <v>2</v>
      </c>
      <c r="AI48" s="270"/>
      <c r="AJ48" s="269">
        <v>5</v>
      </c>
      <c r="AK48" s="270"/>
      <c r="AL48" s="269">
        <v>7</v>
      </c>
      <c r="AM48" s="270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200" t="s">
        <v>356</v>
      </c>
      <c r="BA48" s="200"/>
      <c r="BB48" s="200">
        <v>7265</v>
      </c>
      <c r="BC48" s="200"/>
      <c r="BD48" s="200">
        <v>7292</v>
      </c>
      <c r="BE48" s="200"/>
      <c r="BF48" s="200">
        <v>7319</v>
      </c>
      <c r="BG48" s="200"/>
      <c r="BH48" s="200">
        <v>7346</v>
      </c>
      <c r="BI48" s="200"/>
      <c r="BJ48" s="200">
        <v>7373</v>
      </c>
      <c r="BK48" s="200"/>
      <c r="BL48" s="200">
        <v>7400</v>
      </c>
      <c r="BM48" s="200"/>
      <c r="BN48" s="200">
        <v>7427</v>
      </c>
      <c r="BO48" s="200"/>
      <c r="BP48" s="200">
        <v>7454</v>
      </c>
      <c r="BQ48" s="200"/>
      <c r="BR48" s="200">
        <v>7481</v>
      </c>
      <c r="BS48" s="200"/>
      <c r="BT48" s="200">
        <v>7508</v>
      </c>
      <c r="BU48" s="200"/>
      <c r="BV48" s="200">
        <v>7536</v>
      </c>
      <c r="BW48" s="259"/>
      <c r="BX48" s="62">
        <v>53</v>
      </c>
      <c r="BY48" s="62" t="s">
        <v>74</v>
      </c>
      <c r="BZ48" s="260">
        <v>5</v>
      </c>
      <c r="CA48" s="200"/>
      <c r="CB48" s="200">
        <v>9</v>
      </c>
      <c r="CC48" s="200"/>
      <c r="CD48" s="200" t="s">
        <v>306</v>
      </c>
      <c r="CE48" s="200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</row>
    <row r="49" spans="6:96" ht="48" customHeight="1" x14ac:dyDescent="0.25">
      <c r="F49" s="1"/>
      <c r="G49" s="1"/>
      <c r="H49" s="269" t="s">
        <v>358</v>
      </c>
      <c r="I49" s="270"/>
      <c r="J49" s="269">
        <v>6018</v>
      </c>
      <c r="K49" s="270"/>
      <c r="L49" s="269">
        <v>6032</v>
      </c>
      <c r="M49" s="270"/>
      <c r="N49" s="269">
        <v>6046</v>
      </c>
      <c r="O49" s="270"/>
      <c r="P49" s="269">
        <v>6060</v>
      </c>
      <c r="Q49" s="270"/>
      <c r="R49" s="269">
        <v>6074</v>
      </c>
      <c r="S49" s="270"/>
      <c r="T49" s="269">
        <v>6088</v>
      </c>
      <c r="U49" s="270"/>
      <c r="V49" s="269">
        <v>6101</v>
      </c>
      <c r="W49" s="270"/>
      <c r="X49" s="269">
        <v>6115</v>
      </c>
      <c r="Y49" s="270"/>
      <c r="Z49" s="269">
        <v>6129</v>
      </c>
      <c r="AA49" s="270"/>
      <c r="AB49" s="269">
        <v>6143</v>
      </c>
      <c r="AC49" s="270"/>
      <c r="AD49" s="269">
        <v>6157</v>
      </c>
      <c r="AE49" s="278"/>
      <c r="AF49" s="62">
        <v>52</v>
      </c>
      <c r="AG49" s="62" t="s">
        <v>74</v>
      </c>
      <c r="AH49" s="278">
        <v>2</v>
      </c>
      <c r="AI49" s="270"/>
      <c r="AJ49" s="269">
        <v>5</v>
      </c>
      <c r="AK49" s="270"/>
      <c r="AL49" s="269">
        <v>7</v>
      </c>
      <c r="AM49" s="270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200" t="s">
        <v>358</v>
      </c>
      <c r="BA49" s="200"/>
      <c r="BB49" s="200">
        <v>7536</v>
      </c>
      <c r="BC49" s="200"/>
      <c r="BD49" s="200">
        <v>7563</v>
      </c>
      <c r="BE49" s="200"/>
      <c r="BF49" s="200">
        <v>7590</v>
      </c>
      <c r="BG49" s="200"/>
      <c r="BH49" s="200">
        <v>7618</v>
      </c>
      <c r="BI49" s="200"/>
      <c r="BJ49" s="200">
        <v>7646</v>
      </c>
      <c r="BK49" s="200"/>
      <c r="BL49" s="200">
        <v>7673</v>
      </c>
      <c r="BM49" s="200"/>
      <c r="BN49" s="200">
        <v>7701</v>
      </c>
      <c r="BO49" s="200"/>
      <c r="BP49" s="200">
        <v>7729</v>
      </c>
      <c r="BQ49" s="200"/>
      <c r="BR49" s="200">
        <v>7757</v>
      </c>
      <c r="BS49" s="200"/>
      <c r="BT49" s="200">
        <v>7785</v>
      </c>
      <c r="BU49" s="200"/>
      <c r="BV49" s="200">
        <v>7813</v>
      </c>
      <c r="BW49" s="259"/>
      <c r="BX49" s="62">
        <v>52</v>
      </c>
      <c r="BY49" s="62" t="s">
        <v>74</v>
      </c>
      <c r="BZ49" s="260">
        <v>5</v>
      </c>
      <c r="CA49" s="200"/>
      <c r="CB49" s="200">
        <v>9</v>
      </c>
      <c r="CC49" s="200"/>
      <c r="CD49" s="200">
        <v>14</v>
      </c>
      <c r="CE49" s="200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</row>
    <row r="50" spans="6:96" ht="48" customHeight="1" x14ac:dyDescent="0.25">
      <c r="F50" s="1"/>
      <c r="G50" s="1"/>
      <c r="H50" s="269" t="s">
        <v>360</v>
      </c>
      <c r="I50" s="270"/>
      <c r="J50" s="269">
        <v>6157</v>
      </c>
      <c r="K50" s="270"/>
      <c r="L50" s="269">
        <v>6170</v>
      </c>
      <c r="M50" s="270"/>
      <c r="N50" s="269">
        <v>6184</v>
      </c>
      <c r="O50" s="270"/>
      <c r="P50" s="269">
        <v>6198</v>
      </c>
      <c r="Q50" s="270"/>
      <c r="R50" s="269">
        <v>6211</v>
      </c>
      <c r="S50" s="270"/>
      <c r="T50" s="269">
        <v>6225</v>
      </c>
      <c r="U50" s="270"/>
      <c r="V50" s="269">
        <v>6239</v>
      </c>
      <c r="W50" s="270"/>
      <c r="X50" s="269">
        <v>6252</v>
      </c>
      <c r="Y50" s="270"/>
      <c r="Z50" s="269">
        <v>6266</v>
      </c>
      <c r="AA50" s="270"/>
      <c r="AB50" s="269">
        <v>6280</v>
      </c>
      <c r="AC50" s="270"/>
      <c r="AD50" s="269">
        <v>6293</v>
      </c>
      <c r="AE50" s="278"/>
      <c r="AF50" s="62">
        <v>51</v>
      </c>
      <c r="AG50" s="62" t="s">
        <v>74</v>
      </c>
      <c r="AH50" s="278">
        <v>2</v>
      </c>
      <c r="AI50" s="270"/>
      <c r="AJ50" s="269">
        <v>5</v>
      </c>
      <c r="AK50" s="270"/>
      <c r="AL50" s="269">
        <v>7</v>
      </c>
      <c r="AM50" s="270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200" t="s">
        <v>360</v>
      </c>
      <c r="BA50" s="200"/>
      <c r="BB50" s="200">
        <v>7813</v>
      </c>
      <c r="BC50" s="200"/>
      <c r="BD50" s="200">
        <v>7841</v>
      </c>
      <c r="BE50" s="200"/>
      <c r="BF50" s="200">
        <v>7869</v>
      </c>
      <c r="BG50" s="200"/>
      <c r="BH50" s="200">
        <v>7898</v>
      </c>
      <c r="BI50" s="200"/>
      <c r="BJ50" s="200">
        <v>7926</v>
      </c>
      <c r="BK50" s="200"/>
      <c r="BL50" s="200">
        <v>7954</v>
      </c>
      <c r="BM50" s="200"/>
      <c r="BN50" s="200">
        <v>7983</v>
      </c>
      <c r="BO50" s="200"/>
      <c r="BP50" s="200">
        <v>8012</v>
      </c>
      <c r="BQ50" s="200"/>
      <c r="BR50" s="200">
        <v>8040</v>
      </c>
      <c r="BS50" s="200"/>
      <c r="BT50" s="200">
        <v>8069</v>
      </c>
      <c r="BU50" s="200"/>
      <c r="BV50" s="200">
        <v>8098</v>
      </c>
      <c r="BW50" s="259"/>
      <c r="BX50" s="62">
        <v>51</v>
      </c>
      <c r="BY50" s="62" t="s">
        <v>74</v>
      </c>
      <c r="BZ50" s="260">
        <v>5</v>
      </c>
      <c r="CA50" s="200"/>
      <c r="CB50" s="200">
        <v>9</v>
      </c>
      <c r="CC50" s="200"/>
      <c r="CD50" s="200">
        <v>14</v>
      </c>
      <c r="CE50" s="200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</row>
    <row r="51" spans="6:96" ht="48" customHeight="1" x14ac:dyDescent="0.25">
      <c r="F51" s="1"/>
      <c r="G51" s="1"/>
      <c r="H51" s="269" t="s">
        <v>362</v>
      </c>
      <c r="I51" s="270"/>
      <c r="J51" s="269">
        <v>6293</v>
      </c>
      <c r="K51" s="270"/>
      <c r="L51" s="269">
        <v>6307</v>
      </c>
      <c r="M51" s="270"/>
      <c r="N51" s="269">
        <v>6320</v>
      </c>
      <c r="O51" s="270"/>
      <c r="P51" s="269">
        <v>6334</v>
      </c>
      <c r="Q51" s="270"/>
      <c r="R51" s="269">
        <v>6347</v>
      </c>
      <c r="S51" s="270"/>
      <c r="T51" s="269">
        <v>6361</v>
      </c>
      <c r="U51" s="270"/>
      <c r="V51" s="269">
        <v>6374</v>
      </c>
      <c r="W51" s="270"/>
      <c r="X51" s="269">
        <v>6388</v>
      </c>
      <c r="Y51" s="270"/>
      <c r="Z51" s="269">
        <v>6401</v>
      </c>
      <c r="AA51" s="270"/>
      <c r="AB51" s="269">
        <v>6414</v>
      </c>
      <c r="AC51" s="270"/>
      <c r="AD51" s="269" t="s">
        <v>363</v>
      </c>
      <c r="AE51" s="278"/>
      <c r="AF51" s="62">
        <v>50</v>
      </c>
      <c r="AG51" s="62" t="s">
        <v>74</v>
      </c>
      <c r="AH51" s="278">
        <v>2</v>
      </c>
      <c r="AI51" s="270"/>
      <c r="AJ51" s="269">
        <v>4</v>
      </c>
      <c r="AK51" s="270"/>
      <c r="AL51" s="269">
        <v>7</v>
      </c>
      <c r="AM51" s="270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200" t="s">
        <v>362</v>
      </c>
      <c r="BA51" s="200"/>
      <c r="BB51" s="200">
        <v>8098</v>
      </c>
      <c r="BC51" s="200"/>
      <c r="BD51" s="200">
        <v>8127</v>
      </c>
      <c r="BE51" s="200"/>
      <c r="BF51" s="200">
        <v>8156</v>
      </c>
      <c r="BG51" s="200"/>
      <c r="BH51" s="200">
        <v>8185</v>
      </c>
      <c r="BI51" s="200"/>
      <c r="BJ51" s="200">
        <v>8214</v>
      </c>
      <c r="BK51" s="200"/>
      <c r="BL51" s="200">
        <v>8243</v>
      </c>
      <c r="BM51" s="200"/>
      <c r="BN51" s="200">
        <v>8273</v>
      </c>
      <c r="BO51" s="200"/>
      <c r="BP51" s="200">
        <v>8302</v>
      </c>
      <c r="BQ51" s="200"/>
      <c r="BR51" s="200">
        <v>8332</v>
      </c>
      <c r="BS51" s="200"/>
      <c r="BT51" s="200">
        <v>8361</v>
      </c>
      <c r="BU51" s="200"/>
      <c r="BV51" s="200">
        <v>0.83909999999999996</v>
      </c>
      <c r="BW51" s="259"/>
      <c r="BX51" s="62">
        <v>50</v>
      </c>
      <c r="BY51" s="62" t="s">
        <v>74</v>
      </c>
      <c r="BZ51" s="260">
        <v>5</v>
      </c>
      <c r="CA51" s="200"/>
      <c r="CB51" s="200">
        <v>10</v>
      </c>
      <c r="CC51" s="200"/>
      <c r="CD51" s="200">
        <v>15</v>
      </c>
      <c r="CE51" s="200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</row>
    <row r="52" spans="6:96" ht="48" customHeight="1" x14ac:dyDescent="0.25">
      <c r="F52" s="1"/>
      <c r="G52" s="1"/>
      <c r="H52" s="269" t="s">
        <v>365</v>
      </c>
      <c r="I52" s="270"/>
      <c r="J52" s="269" t="s">
        <v>363</v>
      </c>
      <c r="K52" s="270"/>
      <c r="L52" s="269">
        <v>6441</v>
      </c>
      <c r="M52" s="270"/>
      <c r="N52" s="269">
        <v>6455</v>
      </c>
      <c r="O52" s="270"/>
      <c r="P52" s="269">
        <v>6468</v>
      </c>
      <c r="Q52" s="270"/>
      <c r="R52" s="269">
        <v>6481</v>
      </c>
      <c r="S52" s="270"/>
      <c r="T52" s="269">
        <v>6494</v>
      </c>
      <c r="U52" s="270"/>
      <c r="V52" s="269">
        <v>6508</v>
      </c>
      <c r="W52" s="270"/>
      <c r="X52" s="269">
        <v>6521</v>
      </c>
      <c r="Y52" s="270"/>
      <c r="Z52" s="269">
        <v>6534</v>
      </c>
      <c r="AA52" s="270"/>
      <c r="AB52" s="269">
        <v>6547</v>
      </c>
      <c r="AC52" s="270"/>
      <c r="AD52" s="269">
        <v>6561</v>
      </c>
      <c r="AE52" s="278"/>
      <c r="AF52" s="62">
        <v>49</v>
      </c>
      <c r="AG52" s="62" t="s">
        <v>74</v>
      </c>
      <c r="AH52" s="278">
        <v>2</v>
      </c>
      <c r="AI52" s="270"/>
      <c r="AJ52" s="269">
        <v>4</v>
      </c>
      <c r="AK52" s="270"/>
      <c r="AL52" s="269">
        <v>7</v>
      </c>
      <c r="AM52" s="270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200" t="s">
        <v>365</v>
      </c>
      <c r="BA52" s="200"/>
      <c r="BB52" s="200">
        <v>0.83909999999999996</v>
      </c>
      <c r="BC52" s="200"/>
      <c r="BD52" s="200">
        <v>8421</v>
      </c>
      <c r="BE52" s="200"/>
      <c r="BF52" s="200">
        <v>8451</v>
      </c>
      <c r="BG52" s="200"/>
      <c r="BH52" s="200">
        <v>8481</v>
      </c>
      <c r="BI52" s="200"/>
      <c r="BJ52" s="200">
        <v>8511</v>
      </c>
      <c r="BK52" s="200"/>
      <c r="BL52" s="200">
        <v>8541</v>
      </c>
      <c r="BM52" s="200"/>
      <c r="BN52" s="200">
        <v>8571</v>
      </c>
      <c r="BO52" s="200"/>
      <c r="BP52" s="200">
        <v>8601</v>
      </c>
      <c r="BQ52" s="200"/>
      <c r="BR52" s="200">
        <v>8632</v>
      </c>
      <c r="BS52" s="200"/>
      <c r="BT52" s="200">
        <v>8662</v>
      </c>
      <c r="BU52" s="200"/>
      <c r="BV52" s="200">
        <v>0.86929999999999996</v>
      </c>
      <c r="BW52" s="259"/>
      <c r="BX52" s="62">
        <v>49</v>
      </c>
      <c r="BY52" s="62" t="s">
        <v>74</v>
      </c>
      <c r="BZ52" s="260">
        <v>5</v>
      </c>
      <c r="CA52" s="200"/>
      <c r="CB52" s="200">
        <v>10</v>
      </c>
      <c r="CC52" s="200"/>
      <c r="CD52" s="200">
        <v>15</v>
      </c>
      <c r="CE52" s="200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</row>
    <row r="53" spans="6:96" ht="48" customHeight="1" x14ac:dyDescent="0.25">
      <c r="F53" s="1"/>
      <c r="G53" s="1"/>
      <c r="H53" s="269" t="s">
        <v>367</v>
      </c>
      <c r="I53" s="270"/>
      <c r="J53" s="269">
        <v>6561</v>
      </c>
      <c r="K53" s="270"/>
      <c r="L53" s="269">
        <v>6574</v>
      </c>
      <c r="M53" s="270"/>
      <c r="N53" s="269">
        <v>6587</v>
      </c>
      <c r="O53" s="270"/>
      <c r="P53" s="269">
        <v>6600</v>
      </c>
      <c r="Q53" s="270"/>
      <c r="R53" s="269">
        <v>6613</v>
      </c>
      <c r="S53" s="270"/>
      <c r="T53" s="269">
        <v>6626</v>
      </c>
      <c r="U53" s="270"/>
      <c r="V53" s="269">
        <v>6639</v>
      </c>
      <c r="W53" s="270"/>
      <c r="X53" s="269">
        <v>6652</v>
      </c>
      <c r="Y53" s="270"/>
      <c r="Z53" s="269">
        <v>6665</v>
      </c>
      <c r="AA53" s="270"/>
      <c r="AB53" s="269">
        <v>6678</v>
      </c>
      <c r="AC53" s="270"/>
      <c r="AD53" s="269">
        <v>6691</v>
      </c>
      <c r="AE53" s="278"/>
      <c r="AF53" s="62">
        <v>48</v>
      </c>
      <c r="AG53" s="62" t="s">
        <v>74</v>
      </c>
      <c r="AH53" s="278">
        <v>2</v>
      </c>
      <c r="AI53" s="270"/>
      <c r="AJ53" s="269">
        <v>4</v>
      </c>
      <c r="AK53" s="270"/>
      <c r="AL53" s="269">
        <v>7</v>
      </c>
      <c r="AM53" s="270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200" t="s">
        <v>367</v>
      </c>
      <c r="BA53" s="200"/>
      <c r="BB53" s="200">
        <v>8693</v>
      </c>
      <c r="BC53" s="200"/>
      <c r="BD53" s="200">
        <v>8724</v>
      </c>
      <c r="BE53" s="200"/>
      <c r="BF53" s="200">
        <v>8754</v>
      </c>
      <c r="BG53" s="200"/>
      <c r="BH53" s="200">
        <v>8785</v>
      </c>
      <c r="BI53" s="200"/>
      <c r="BJ53" s="200">
        <v>8816</v>
      </c>
      <c r="BK53" s="200"/>
      <c r="BL53" s="200">
        <v>8847</v>
      </c>
      <c r="BM53" s="200"/>
      <c r="BN53" s="200">
        <v>8878</v>
      </c>
      <c r="BO53" s="200"/>
      <c r="BP53" s="200">
        <v>8910</v>
      </c>
      <c r="BQ53" s="200"/>
      <c r="BR53" s="200">
        <v>8941</v>
      </c>
      <c r="BS53" s="200"/>
      <c r="BT53" s="200">
        <v>8972</v>
      </c>
      <c r="BU53" s="200"/>
      <c r="BV53" s="200">
        <v>9004</v>
      </c>
      <c r="BW53" s="259"/>
      <c r="BX53" s="62">
        <v>48</v>
      </c>
      <c r="BY53" s="62" t="s">
        <v>74</v>
      </c>
      <c r="BZ53" s="260">
        <v>5</v>
      </c>
      <c r="CA53" s="200"/>
      <c r="CB53" s="200">
        <v>10</v>
      </c>
      <c r="CC53" s="200"/>
      <c r="CD53" s="200">
        <v>16</v>
      </c>
      <c r="CE53" s="200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</row>
    <row r="54" spans="6:96" ht="48" customHeight="1" x14ac:dyDescent="0.25">
      <c r="F54" s="1"/>
      <c r="G54" s="1"/>
      <c r="H54" s="269" t="s">
        <v>369</v>
      </c>
      <c r="I54" s="270"/>
      <c r="J54" s="269">
        <v>6691</v>
      </c>
      <c r="K54" s="270"/>
      <c r="L54" s="269">
        <v>6704</v>
      </c>
      <c r="M54" s="270"/>
      <c r="N54" s="269">
        <v>6717</v>
      </c>
      <c r="O54" s="270"/>
      <c r="P54" s="269">
        <v>6730</v>
      </c>
      <c r="Q54" s="270"/>
      <c r="R54" s="269">
        <v>6743</v>
      </c>
      <c r="S54" s="270"/>
      <c r="T54" s="269">
        <v>6756</v>
      </c>
      <c r="U54" s="270"/>
      <c r="V54" s="269">
        <v>6769</v>
      </c>
      <c r="W54" s="270"/>
      <c r="X54" s="269">
        <v>6782</v>
      </c>
      <c r="Y54" s="270"/>
      <c r="Z54" s="269">
        <v>6794</v>
      </c>
      <c r="AA54" s="270"/>
      <c r="AB54" s="269">
        <v>6807</v>
      </c>
      <c r="AC54" s="270"/>
      <c r="AD54" s="269">
        <v>6820</v>
      </c>
      <c r="AE54" s="278"/>
      <c r="AF54" s="62">
        <v>47</v>
      </c>
      <c r="AG54" s="62" t="s">
        <v>74</v>
      </c>
      <c r="AH54" s="278">
        <v>2</v>
      </c>
      <c r="AI54" s="270"/>
      <c r="AJ54" s="269">
        <v>4</v>
      </c>
      <c r="AK54" s="270"/>
      <c r="AL54" s="269">
        <v>6</v>
      </c>
      <c r="AM54" s="270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200" t="s">
        <v>369</v>
      </c>
      <c r="BA54" s="200"/>
      <c r="BB54" s="200">
        <v>9004</v>
      </c>
      <c r="BC54" s="200"/>
      <c r="BD54" s="200">
        <v>9036</v>
      </c>
      <c r="BE54" s="200"/>
      <c r="BF54" s="200">
        <v>9067</v>
      </c>
      <c r="BG54" s="200"/>
      <c r="BH54" s="200">
        <v>9099</v>
      </c>
      <c r="BI54" s="200"/>
      <c r="BJ54" s="200">
        <v>9131</v>
      </c>
      <c r="BK54" s="200"/>
      <c r="BL54" s="200">
        <v>9163</v>
      </c>
      <c r="BM54" s="200"/>
      <c r="BN54" s="200">
        <v>9195</v>
      </c>
      <c r="BO54" s="200"/>
      <c r="BP54" s="200">
        <v>9228</v>
      </c>
      <c r="BQ54" s="200"/>
      <c r="BR54" s="200">
        <v>9260</v>
      </c>
      <c r="BS54" s="200"/>
      <c r="BT54" s="200">
        <v>9293</v>
      </c>
      <c r="BU54" s="200"/>
      <c r="BV54" s="200">
        <v>9325</v>
      </c>
      <c r="BW54" s="259"/>
      <c r="BX54" s="62">
        <v>47</v>
      </c>
      <c r="BY54" s="62" t="s">
        <v>74</v>
      </c>
      <c r="BZ54" s="260">
        <v>6</v>
      </c>
      <c r="CA54" s="200"/>
      <c r="CB54" s="200">
        <v>11</v>
      </c>
      <c r="CC54" s="200"/>
      <c r="CD54" s="200">
        <v>16</v>
      </c>
      <c r="CE54" s="200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</row>
    <row r="55" spans="6:96" ht="48" customHeight="1" x14ac:dyDescent="0.25">
      <c r="F55" s="1"/>
      <c r="G55" s="1"/>
      <c r="H55" s="269" t="s">
        <v>371</v>
      </c>
      <c r="I55" s="270"/>
      <c r="J55" s="269">
        <v>6820</v>
      </c>
      <c r="K55" s="270"/>
      <c r="L55" s="269">
        <v>6833</v>
      </c>
      <c r="M55" s="270"/>
      <c r="N55" s="269">
        <v>6845</v>
      </c>
      <c r="O55" s="270"/>
      <c r="P55" s="269">
        <v>6858</v>
      </c>
      <c r="Q55" s="270"/>
      <c r="R55" s="269">
        <v>6871</v>
      </c>
      <c r="S55" s="270"/>
      <c r="T55" s="269">
        <v>6884</v>
      </c>
      <c r="U55" s="270"/>
      <c r="V55" s="269">
        <v>6896</v>
      </c>
      <c r="W55" s="270"/>
      <c r="X55" s="269">
        <v>8909</v>
      </c>
      <c r="Y55" s="270"/>
      <c r="Z55" s="269">
        <v>6921</v>
      </c>
      <c r="AA55" s="270"/>
      <c r="AB55" s="269">
        <v>6934</v>
      </c>
      <c r="AC55" s="270"/>
      <c r="AD55" s="269">
        <v>6947</v>
      </c>
      <c r="AE55" s="278"/>
      <c r="AF55" s="62">
        <v>46</v>
      </c>
      <c r="AG55" s="62" t="s">
        <v>74</v>
      </c>
      <c r="AH55" s="278">
        <v>2</v>
      </c>
      <c r="AI55" s="270"/>
      <c r="AJ55" s="269">
        <v>4</v>
      </c>
      <c r="AK55" s="270"/>
      <c r="AL55" s="269">
        <v>6</v>
      </c>
      <c r="AM55" s="270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200" t="s">
        <v>371</v>
      </c>
      <c r="BA55" s="200"/>
      <c r="BB55" s="200">
        <v>9325</v>
      </c>
      <c r="BC55" s="200"/>
      <c r="BD55" s="200">
        <v>9358</v>
      </c>
      <c r="BE55" s="200"/>
      <c r="BF55" s="200">
        <v>9391</v>
      </c>
      <c r="BG55" s="200"/>
      <c r="BH55" s="200">
        <v>9424</v>
      </c>
      <c r="BI55" s="200"/>
      <c r="BJ55" s="200">
        <v>9457</v>
      </c>
      <c r="BK55" s="200"/>
      <c r="BL55" s="200">
        <v>9490</v>
      </c>
      <c r="BM55" s="200"/>
      <c r="BN55" s="200">
        <v>9523</v>
      </c>
      <c r="BO55" s="200"/>
      <c r="BP55" s="200">
        <v>9556</v>
      </c>
      <c r="BQ55" s="200"/>
      <c r="BR55" s="200">
        <v>9590</v>
      </c>
      <c r="BS55" s="200"/>
      <c r="BT55" s="200">
        <v>9623</v>
      </c>
      <c r="BU55" s="200"/>
      <c r="BV55" s="200">
        <v>0.9657</v>
      </c>
      <c r="BW55" s="259"/>
      <c r="BX55" s="62">
        <v>46</v>
      </c>
      <c r="BY55" s="62" t="s">
        <v>74</v>
      </c>
      <c r="BZ55" s="260">
        <v>6</v>
      </c>
      <c r="CA55" s="200"/>
      <c r="CB55" s="200">
        <v>11</v>
      </c>
      <c r="CC55" s="200"/>
      <c r="CD55" s="200">
        <v>17</v>
      </c>
      <c r="CE55" s="200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</row>
    <row r="56" spans="6:96" ht="48" customHeight="1" x14ac:dyDescent="0.25">
      <c r="F56" s="1"/>
      <c r="G56" s="1"/>
      <c r="H56" s="269" t="s">
        <v>373</v>
      </c>
      <c r="I56" s="270"/>
      <c r="J56" s="269">
        <v>6947</v>
      </c>
      <c r="K56" s="270"/>
      <c r="L56" s="269">
        <v>6959</v>
      </c>
      <c r="M56" s="270"/>
      <c r="N56" s="269">
        <v>6972</v>
      </c>
      <c r="O56" s="270"/>
      <c r="P56" s="269">
        <v>6984</v>
      </c>
      <c r="Q56" s="270"/>
      <c r="R56" s="269">
        <v>6997</v>
      </c>
      <c r="S56" s="270"/>
      <c r="T56" s="269">
        <v>7009</v>
      </c>
      <c r="U56" s="270"/>
      <c r="V56" s="269">
        <v>7022</v>
      </c>
      <c r="W56" s="270"/>
      <c r="X56" s="269">
        <v>7034</v>
      </c>
      <c r="Y56" s="270"/>
      <c r="Z56" s="269">
        <v>7046</v>
      </c>
      <c r="AA56" s="270"/>
      <c r="AB56" s="269">
        <v>7059</v>
      </c>
      <c r="AC56" s="270"/>
      <c r="AD56" s="269" t="s">
        <v>374</v>
      </c>
      <c r="AE56" s="278"/>
      <c r="AF56" s="62">
        <v>45</v>
      </c>
      <c r="AG56" s="62" t="s">
        <v>74</v>
      </c>
      <c r="AH56" s="278">
        <v>2</v>
      </c>
      <c r="AI56" s="270"/>
      <c r="AJ56" s="269">
        <v>4</v>
      </c>
      <c r="AK56" s="270"/>
      <c r="AL56" s="269">
        <v>6</v>
      </c>
      <c r="AM56" s="270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200" t="s">
        <v>373</v>
      </c>
      <c r="BA56" s="200"/>
      <c r="BB56" s="200">
        <v>9657</v>
      </c>
      <c r="BC56" s="200"/>
      <c r="BD56" s="200">
        <v>9691</v>
      </c>
      <c r="BE56" s="200"/>
      <c r="BF56" s="200">
        <v>9725</v>
      </c>
      <c r="BG56" s="200"/>
      <c r="BH56" s="200">
        <v>9759</v>
      </c>
      <c r="BI56" s="200"/>
      <c r="BJ56" s="200">
        <v>9793</v>
      </c>
      <c r="BK56" s="200"/>
      <c r="BL56" s="200">
        <v>9827</v>
      </c>
      <c r="BM56" s="200"/>
      <c r="BN56" s="200">
        <v>9861</v>
      </c>
      <c r="BO56" s="200"/>
      <c r="BP56" s="200">
        <v>9896</v>
      </c>
      <c r="BQ56" s="200"/>
      <c r="BR56" s="200">
        <v>9930</v>
      </c>
      <c r="BS56" s="200"/>
      <c r="BT56" s="200">
        <v>9965</v>
      </c>
      <c r="BU56" s="200"/>
      <c r="BV56" s="200">
        <v>1</v>
      </c>
      <c r="BW56" s="259"/>
      <c r="BX56" s="62">
        <v>45</v>
      </c>
      <c r="BY56" s="62" t="s">
        <v>74</v>
      </c>
      <c r="BZ56" s="260">
        <v>6</v>
      </c>
      <c r="CA56" s="200"/>
      <c r="CB56" s="200">
        <v>11</v>
      </c>
      <c r="CC56" s="200"/>
      <c r="CD56" s="200">
        <v>17</v>
      </c>
      <c r="CE56" s="200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</row>
    <row r="57" spans="6:96" ht="48" customHeight="1" x14ac:dyDescent="0.25">
      <c r="F57" s="1"/>
      <c r="G57" s="1"/>
      <c r="H57" s="269" t="s">
        <v>375</v>
      </c>
      <c r="I57" s="270"/>
      <c r="J57" s="269" t="s">
        <v>374</v>
      </c>
      <c r="K57" s="270"/>
      <c r="L57" s="269">
        <v>7083</v>
      </c>
      <c r="M57" s="270"/>
      <c r="N57" s="269">
        <v>7096</v>
      </c>
      <c r="O57" s="270"/>
      <c r="P57" s="269">
        <v>7108</v>
      </c>
      <c r="Q57" s="270"/>
      <c r="R57" s="269">
        <v>7120</v>
      </c>
      <c r="S57" s="270"/>
      <c r="T57" s="269">
        <v>7133</v>
      </c>
      <c r="U57" s="270"/>
      <c r="V57" s="269">
        <v>7145</v>
      </c>
      <c r="W57" s="270"/>
      <c r="X57" s="269">
        <v>7157</v>
      </c>
      <c r="Y57" s="270"/>
      <c r="Z57" s="269">
        <v>7169</v>
      </c>
      <c r="AA57" s="270"/>
      <c r="AB57" s="269">
        <v>7181</v>
      </c>
      <c r="AC57" s="270"/>
      <c r="AD57" s="269">
        <v>7193</v>
      </c>
      <c r="AE57" s="278"/>
      <c r="AF57" s="62">
        <v>44</v>
      </c>
      <c r="AG57" s="62" t="s">
        <v>74</v>
      </c>
      <c r="AH57" s="278">
        <v>2</v>
      </c>
      <c r="AI57" s="270"/>
      <c r="AJ57" s="269">
        <v>4</v>
      </c>
      <c r="AK57" s="270"/>
      <c r="AL57" s="269">
        <v>6</v>
      </c>
      <c r="AM57" s="270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200" t="s">
        <v>375</v>
      </c>
      <c r="BA57" s="200"/>
      <c r="BB57" s="200">
        <v>1</v>
      </c>
      <c r="BC57" s="200"/>
      <c r="BD57" s="200">
        <v>35</v>
      </c>
      <c r="BE57" s="200"/>
      <c r="BF57" s="200">
        <v>70</v>
      </c>
      <c r="BG57" s="200"/>
      <c r="BH57" s="200">
        <v>105</v>
      </c>
      <c r="BI57" s="200"/>
      <c r="BJ57" s="200">
        <v>141</v>
      </c>
      <c r="BK57" s="200"/>
      <c r="BL57" s="200">
        <v>176</v>
      </c>
      <c r="BM57" s="200"/>
      <c r="BN57" s="200">
        <v>212</v>
      </c>
      <c r="BO57" s="200"/>
      <c r="BP57" s="200">
        <v>247</v>
      </c>
      <c r="BQ57" s="200"/>
      <c r="BR57" s="200">
        <v>283</v>
      </c>
      <c r="BS57" s="200"/>
      <c r="BT57" s="200">
        <v>319</v>
      </c>
      <c r="BU57" s="200"/>
      <c r="BV57" s="200">
        <v>355</v>
      </c>
      <c r="BW57" s="259"/>
      <c r="BX57" s="62">
        <v>44</v>
      </c>
      <c r="BY57" s="62" t="s">
        <v>74</v>
      </c>
      <c r="BZ57" s="260">
        <v>6</v>
      </c>
      <c r="CA57" s="200"/>
      <c r="CB57" s="200">
        <v>12</v>
      </c>
      <c r="CC57" s="200"/>
      <c r="CD57" s="200">
        <v>18</v>
      </c>
      <c r="CE57" s="200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</row>
    <row r="58" spans="6:96" ht="48" customHeight="1" x14ac:dyDescent="0.25">
      <c r="F58" s="1"/>
      <c r="G58" s="1"/>
      <c r="H58" s="269" t="s">
        <v>372</v>
      </c>
      <c r="I58" s="270"/>
      <c r="J58" s="269">
        <v>7193</v>
      </c>
      <c r="K58" s="270"/>
      <c r="L58" s="269">
        <v>7206</v>
      </c>
      <c r="M58" s="270"/>
      <c r="N58" s="269">
        <v>7218</v>
      </c>
      <c r="O58" s="270"/>
      <c r="P58" s="269">
        <v>7230</v>
      </c>
      <c r="Q58" s="270"/>
      <c r="R58" s="269">
        <v>7242</v>
      </c>
      <c r="S58" s="270"/>
      <c r="T58" s="269">
        <v>7254</v>
      </c>
      <c r="U58" s="270"/>
      <c r="V58" s="269">
        <v>7266</v>
      </c>
      <c r="W58" s="270"/>
      <c r="X58" s="269">
        <v>7278</v>
      </c>
      <c r="Y58" s="270"/>
      <c r="Z58" s="269">
        <v>7290</v>
      </c>
      <c r="AA58" s="270"/>
      <c r="AB58" s="269">
        <v>7302</v>
      </c>
      <c r="AC58" s="270"/>
      <c r="AD58" s="269">
        <v>7314</v>
      </c>
      <c r="AE58" s="278"/>
      <c r="AF58" s="62">
        <v>43</v>
      </c>
      <c r="AG58" s="62" t="s">
        <v>74</v>
      </c>
      <c r="AH58" s="278">
        <v>2</v>
      </c>
      <c r="AI58" s="270"/>
      <c r="AJ58" s="269">
        <v>4</v>
      </c>
      <c r="AK58" s="270"/>
      <c r="AL58" s="269">
        <v>6</v>
      </c>
      <c r="AM58" s="270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200" t="s">
        <v>372</v>
      </c>
      <c r="BA58" s="200"/>
      <c r="BB58" s="200">
        <v>355</v>
      </c>
      <c r="BC58" s="200"/>
      <c r="BD58" s="200">
        <v>392</v>
      </c>
      <c r="BE58" s="200"/>
      <c r="BF58" s="200">
        <v>428</v>
      </c>
      <c r="BG58" s="200"/>
      <c r="BH58" s="200">
        <v>464</v>
      </c>
      <c r="BI58" s="200"/>
      <c r="BJ58" s="200">
        <v>501</v>
      </c>
      <c r="BK58" s="200"/>
      <c r="BL58" s="200">
        <v>538</v>
      </c>
      <c r="BM58" s="200"/>
      <c r="BN58" s="200">
        <v>575</v>
      </c>
      <c r="BO58" s="200"/>
      <c r="BP58" s="200">
        <v>612</v>
      </c>
      <c r="BQ58" s="200"/>
      <c r="BR58" s="200">
        <v>649</v>
      </c>
      <c r="BS58" s="200"/>
      <c r="BT58" s="200">
        <v>686</v>
      </c>
      <c r="BU58" s="200"/>
      <c r="BV58" s="200">
        <v>724</v>
      </c>
      <c r="BW58" s="259"/>
      <c r="BX58" s="62">
        <v>43</v>
      </c>
      <c r="BY58" s="62" t="s">
        <v>74</v>
      </c>
      <c r="BZ58" s="260">
        <v>6</v>
      </c>
      <c r="CA58" s="200"/>
      <c r="CB58" s="200">
        <v>12</v>
      </c>
      <c r="CC58" s="200"/>
      <c r="CD58" s="200">
        <v>18</v>
      </c>
      <c r="CE58" s="200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</row>
    <row r="59" spans="6:96" ht="48" customHeight="1" x14ac:dyDescent="0.25">
      <c r="F59" s="1"/>
      <c r="G59" s="1"/>
      <c r="H59" s="269" t="s">
        <v>370</v>
      </c>
      <c r="I59" s="270"/>
      <c r="J59" s="269">
        <v>7314</v>
      </c>
      <c r="K59" s="270"/>
      <c r="L59" s="269">
        <v>7325</v>
      </c>
      <c r="M59" s="270"/>
      <c r="N59" s="269">
        <v>7337</v>
      </c>
      <c r="O59" s="270"/>
      <c r="P59" s="269">
        <v>7349</v>
      </c>
      <c r="Q59" s="270"/>
      <c r="R59" s="269">
        <v>7361</v>
      </c>
      <c r="S59" s="270"/>
      <c r="T59" s="269">
        <v>7373</v>
      </c>
      <c r="U59" s="270"/>
      <c r="V59" s="269">
        <v>7385</v>
      </c>
      <c r="W59" s="270"/>
      <c r="X59" s="269">
        <v>7396</v>
      </c>
      <c r="Y59" s="270"/>
      <c r="Z59" s="269">
        <v>7408</v>
      </c>
      <c r="AA59" s="270"/>
      <c r="AB59" s="269">
        <v>7420</v>
      </c>
      <c r="AC59" s="270"/>
      <c r="AD59" s="269">
        <v>7431</v>
      </c>
      <c r="AE59" s="278"/>
      <c r="AF59" s="62">
        <v>42</v>
      </c>
      <c r="AG59" s="62" t="s">
        <v>74</v>
      </c>
      <c r="AH59" s="278">
        <v>2</v>
      </c>
      <c r="AI59" s="270"/>
      <c r="AJ59" s="269">
        <v>4</v>
      </c>
      <c r="AK59" s="270"/>
      <c r="AL59" s="269">
        <v>6</v>
      </c>
      <c r="AM59" s="270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200" t="s">
        <v>370</v>
      </c>
      <c r="BA59" s="200"/>
      <c r="BB59" s="200">
        <v>724</v>
      </c>
      <c r="BC59" s="200"/>
      <c r="BD59" s="200">
        <v>761</v>
      </c>
      <c r="BE59" s="200"/>
      <c r="BF59" s="200">
        <v>799</v>
      </c>
      <c r="BG59" s="200"/>
      <c r="BH59" s="200">
        <v>837</v>
      </c>
      <c r="BI59" s="200"/>
      <c r="BJ59" s="200">
        <v>875</v>
      </c>
      <c r="BK59" s="200"/>
      <c r="BL59" s="200">
        <v>913</v>
      </c>
      <c r="BM59" s="200"/>
      <c r="BN59" s="200">
        <v>951</v>
      </c>
      <c r="BO59" s="200"/>
      <c r="BP59" s="200">
        <v>990</v>
      </c>
      <c r="BQ59" s="200"/>
      <c r="BR59" s="200">
        <v>1028</v>
      </c>
      <c r="BS59" s="200"/>
      <c r="BT59" s="200">
        <v>1067</v>
      </c>
      <c r="BU59" s="200"/>
      <c r="BV59" s="200">
        <v>1106</v>
      </c>
      <c r="BW59" s="259"/>
      <c r="BX59" s="62">
        <v>42</v>
      </c>
      <c r="BY59" s="62" t="s">
        <v>74</v>
      </c>
      <c r="BZ59" s="260">
        <v>6</v>
      </c>
      <c r="CA59" s="200"/>
      <c r="CB59" s="200">
        <v>13</v>
      </c>
      <c r="CC59" s="200"/>
      <c r="CD59" s="200">
        <v>19</v>
      </c>
      <c r="CE59" s="200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</row>
    <row r="60" spans="6:96" ht="48" customHeight="1" x14ac:dyDescent="0.25">
      <c r="F60" s="1"/>
      <c r="G60" s="1"/>
      <c r="H60" s="269" t="s">
        <v>368</v>
      </c>
      <c r="I60" s="270"/>
      <c r="J60" s="269">
        <v>7431</v>
      </c>
      <c r="K60" s="270"/>
      <c r="L60" s="269">
        <v>7443</v>
      </c>
      <c r="M60" s="270"/>
      <c r="N60" s="269">
        <v>7455</v>
      </c>
      <c r="O60" s="270"/>
      <c r="P60" s="269">
        <v>7466</v>
      </c>
      <c r="Q60" s="270"/>
      <c r="R60" s="269">
        <v>7478</v>
      </c>
      <c r="S60" s="270"/>
      <c r="T60" s="269">
        <v>7490</v>
      </c>
      <c r="U60" s="270"/>
      <c r="V60" s="269">
        <v>7501</v>
      </c>
      <c r="W60" s="270"/>
      <c r="X60" s="269">
        <v>7513</v>
      </c>
      <c r="Y60" s="270"/>
      <c r="Z60" s="269">
        <v>7524</v>
      </c>
      <c r="AA60" s="270"/>
      <c r="AB60" s="269">
        <v>7536</v>
      </c>
      <c r="AC60" s="270"/>
      <c r="AD60" s="269">
        <v>7547</v>
      </c>
      <c r="AE60" s="278"/>
      <c r="AF60" s="62">
        <v>41</v>
      </c>
      <c r="AG60" s="62" t="s">
        <v>74</v>
      </c>
      <c r="AH60" s="278">
        <v>2</v>
      </c>
      <c r="AI60" s="270"/>
      <c r="AJ60" s="269">
        <v>4</v>
      </c>
      <c r="AK60" s="270"/>
      <c r="AL60" s="269">
        <v>6</v>
      </c>
      <c r="AM60" s="270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200" t="s">
        <v>368</v>
      </c>
      <c r="BA60" s="200"/>
      <c r="BB60" s="200">
        <v>1106</v>
      </c>
      <c r="BC60" s="200"/>
      <c r="BD60" s="200">
        <v>1145</v>
      </c>
      <c r="BE60" s="200"/>
      <c r="BF60" s="200">
        <v>1184</v>
      </c>
      <c r="BG60" s="200"/>
      <c r="BH60" s="200">
        <v>1224</v>
      </c>
      <c r="BI60" s="200"/>
      <c r="BJ60" s="200">
        <v>1263</v>
      </c>
      <c r="BK60" s="200"/>
      <c r="BL60" s="200">
        <v>1303</v>
      </c>
      <c r="BM60" s="200"/>
      <c r="BN60" s="200">
        <v>1343</v>
      </c>
      <c r="BO60" s="200"/>
      <c r="BP60" s="200">
        <v>1383</v>
      </c>
      <c r="BQ60" s="200"/>
      <c r="BR60" s="200">
        <v>1423</v>
      </c>
      <c r="BS60" s="200"/>
      <c r="BT60" s="200">
        <v>1463</v>
      </c>
      <c r="BU60" s="200"/>
      <c r="BV60" s="200">
        <v>1504</v>
      </c>
      <c r="BW60" s="259"/>
      <c r="BX60" s="62">
        <v>41</v>
      </c>
      <c r="BY60" s="62" t="s">
        <v>74</v>
      </c>
      <c r="BZ60" s="260">
        <v>7</v>
      </c>
      <c r="CA60" s="200"/>
      <c r="CB60" s="200">
        <v>13</v>
      </c>
      <c r="CC60" s="200"/>
      <c r="CD60" s="200">
        <v>20</v>
      </c>
      <c r="CE60" s="200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</row>
    <row r="61" spans="6:96" ht="48" customHeight="1" x14ac:dyDescent="0.25">
      <c r="F61" s="1"/>
      <c r="G61" s="1"/>
      <c r="H61" s="269" t="s">
        <v>366</v>
      </c>
      <c r="I61" s="270"/>
      <c r="J61" s="269">
        <v>7547</v>
      </c>
      <c r="K61" s="270"/>
      <c r="L61" s="269">
        <v>7559</v>
      </c>
      <c r="M61" s="270"/>
      <c r="N61" s="269">
        <v>7570</v>
      </c>
      <c r="O61" s="270"/>
      <c r="P61" s="269">
        <v>7581</v>
      </c>
      <c r="Q61" s="270"/>
      <c r="R61" s="269">
        <v>7593</v>
      </c>
      <c r="S61" s="270"/>
      <c r="T61" s="269">
        <v>7604</v>
      </c>
      <c r="U61" s="270"/>
      <c r="V61" s="269">
        <v>7615</v>
      </c>
      <c r="W61" s="270"/>
      <c r="X61" s="269">
        <v>7627</v>
      </c>
      <c r="Y61" s="270"/>
      <c r="Z61" s="269">
        <v>7638</v>
      </c>
      <c r="AA61" s="270"/>
      <c r="AB61" s="269">
        <v>7649</v>
      </c>
      <c r="AC61" s="270"/>
      <c r="AD61" s="269" t="s">
        <v>376</v>
      </c>
      <c r="AE61" s="278"/>
      <c r="AF61" s="62">
        <v>40</v>
      </c>
      <c r="AG61" s="62" t="s">
        <v>74</v>
      </c>
      <c r="AH61" s="278">
        <v>2</v>
      </c>
      <c r="AI61" s="270"/>
      <c r="AJ61" s="269">
        <v>4</v>
      </c>
      <c r="AK61" s="270"/>
      <c r="AL61" s="269">
        <v>6</v>
      </c>
      <c r="AM61" s="270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200" t="s">
        <v>366</v>
      </c>
      <c r="BA61" s="200"/>
      <c r="BB61" s="200">
        <v>1504</v>
      </c>
      <c r="BC61" s="200"/>
      <c r="BD61" s="200">
        <v>1544</v>
      </c>
      <c r="BE61" s="200"/>
      <c r="BF61" s="200">
        <v>1585</v>
      </c>
      <c r="BG61" s="200"/>
      <c r="BH61" s="200">
        <v>1626</v>
      </c>
      <c r="BI61" s="200"/>
      <c r="BJ61" s="200">
        <v>1667</v>
      </c>
      <c r="BK61" s="200"/>
      <c r="BL61" s="200">
        <v>1708</v>
      </c>
      <c r="BM61" s="200"/>
      <c r="BN61" s="200">
        <v>1750</v>
      </c>
      <c r="BO61" s="200"/>
      <c r="BP61" s="200">
        <v>1792</v>
      </c>
      <c r="BQ61" s="200"/>
      <c r="BR61" s="200">
        <v>1833</v>
      </c>
      <c r="BS61" s="200"/>
      <c r="BT61" s="200">
        <v>1875</v>
      </c>
      <c r="BU61" s="200"/>
      <c r="BV61" s="200">
        <v>1.1918</v>
      </c>
      <c r="BW61" s="259"/>
      <c r="BX61" s="62">
        <v>40</v>
      </c>
      <c r="BY61" s="62" t="s">
        <v>74</v>
      </c>
      <c r="BZ61" s="260">
        <v>7</v>
      </c>
      <c r="CA61" s="200"/>
      <c r="CB61" s="200">
        <v>14</v>
      </c>
      <c r="CC61" s="200"/>
      <c r="CD61" s="200">
        <v>21</v>
      </c>
      <c r="CE61" s="200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</row>
    <row r="62" spans="6:96" ht="48" customHeight="1" x14ac:dyDescent="0.25">
      <c r="F62" s="1"/>
      <c r="G62" s="1"/>
      <c r="H62" s="269" t="s">
        <v>364</v>
      </c>
      <c r="I62" s="270"/>
      <c r="J62" s="269" t="s">
        <v>376</v>
      </c>
      <c r="K62" s="270"/>
      <c r="L62" s="269">
        <v>7672</v>
      </c>
      <c r="M62" s="270"/>
      <c r="N62" s="269">
        <v>7683</v>
      </c>
      <c r="O62" s="270"/>
      <c r="P62" s="269">
        <v>7694</v>
      </c>
      <c r="Q62" s="270"/>
      <c r="R62" s="269">
        <v>7705</v>
      </c>
      <c r="S62" s="270"/>
      <c r="T62" s="269">
        <v>7716</v>
      </c>
      <c r="U62" s="270"/>
      <c r="V62" s="269">
        <v>7727</v>
      </c>
      <c r="W62" s="270"/>
      <c r="X62" s="269">
        <v>7738</v>
      </c>
      <c r="Y62" s="270"/>
      <c r="Z62" s="269">
        <v>7749</v>
      </c>
      <c r="AA62" s="270"/>
      <c r="AB62" s="269">
        <v>7760</v>
      </c>
      <c r="AC62" s="270"/>
      <c r="AD62" s="269">
        <v>7771</v>
      </c>
      <c r="AE62" s="278"/>
      <c r="AF62" s="62">
        <v>39</v>
      </c>
      <c r="AG62" s="62" t="s">
        <v>74</v>
      </c>
      <c r="AH62" s="278">
        <v>2</v>
      </c>
      <c r="AI62" s="270"/>
      <c r="AJ62" s="269">
        <v>4</v>
      </c>
      <c r="AK62" s="270"/>
      <c r="AL62" s="269">
        <v>6</v>
      </c>
      <c r="AM62" s="270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200" t="s">
        <v>364</v>
      </c>
      <c r="BA62" s="200"/>
      <c r="BB62" s="200">
        <v>1.1918</v>
      </c>
      <c r="BC62" s="200"/>
      <c r="BD62" s="200">
        <v>1960</v>
      </c>
      <c r="BE62" s="200"/>
      <c r="BF62" s="200">
        <v>2002</v>
      </c>
      <c r="BG62" s="200"/>
      <c r="BH62" s="200">
        <v>2045</v>
      </c>
      <c r="BI62" s="200"/>
      <c r="BJ62" s="200">
        <v>2088</v>
      </c>
      <c r="BK62" s="200"/>
      <c r="BL62" s="200">
        <v>2131</v>
      </c>
      <c r="BM62" s="200"/>
      <c r="BN62" s="200">
        <v>2174</v>
      </c>
      <c r="BO62" s="200"/>
      <c r="BP62" s="200">
        <v>2218</v>
      </c>
      <c r="BQ62" s="200"/>
      <c r="BR62" s="200">
        <v>2261</v>
      </c>
      <c r="BS62" s="200"/>
      <c r="BT62" s="200">
        <v>2305</v>
      </c>
      <c r="BU62" s="200"/>
      <c r="BV62" s="200">
        <v>2349</v>
      </c>
      <c r="BW62" s="259"/>
      <c r="BX62" s="62">
        <v>39</v>
      </c>
      <c r="BY62" s="62" t="s">
        <v>74</v>
      </c>
      <c r="BZ62" s="260">
        <v>7</v>
      </c>
      <c r="CA62" s="200"/>
      <c r="CB62" s="200">
        <v>14</v>
      </c>
      <c r="CC62" s="200"/>
      <c r="CD62" s="200">
        <v>22</v>
      </c>
      <c r="CE62" s="200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</row>
    <row r="63" spans="6:96" ht="48" customHeight="1" x14ac:dyDescent="0.25">
      <c r="F63" s="1"/>
      <c r="G63" s="1"/>
      <c r="H63" s="269" t="s">
        <v>361</v>
      </c>
      <c r="I63" s="270"/>
      <c r="J63" s="269">
        <v>7771</v>
      </c>
      <c r="K63" s="270"/>
      <c r="L63" s="269">
        <v>7782</v>
      </c>
      <c r="M63" s="270"/>
      <c r="N63" s="269">
        <v>7793</v>
      </c>
      <c r="O63" s="270"/>
      <c r="P63" s="269">
        <v>7804</v>
      </c>
      <c r="Q63" s="270"/>
      <c r="R63" s="269">
        <v>7815</v>
      </c>
      <c r="S63" s="270"/>
      <c r="T63" s="269">
        <v>7826</v>
      </c>
      <c r="U63" s="270"/>
      <c r="V63" s="269">
        <v>7837</v>
      </c>
      <c r="W63" s="270"/>
      <c r="X63" s="269">
        <v>7848</v>
      </c>
      <c r="Y63" s="270"/>
      <c r="Z63" s="269">
        <v>7859</v>
      </c>
      <c r="AA63" s="270"/>
      <c r="AB63" s="269">
        <v>7869</v>
      </c>
      <c r="AC63" s="270"/>
      <c r="AD63" s="269">
        <v>7880</v>
      </c>
      <c r="AE63" s="278"/>
      <c r="AF63" s="62">
        <v>38</v>
      </c>
      <c r="AG63" s="62" t="s">
        <v>74</v>
      </c>
      <c r="AH63" s="278">
        <v>2</v>
      </c>
      <c r="AI63" s="270"/>
      <c r="AJ63" s="269">
        <v>4</v>
      </c>
      <c r="AK63" s="270"/>
      <c r="AL63" s="269">
        <v>5</v>
      </c>
      <c r="AM63" s="270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200" t="s">
        <v>361</v>
      </c>
      <c r="BA63" s="200"/>
      <c r="BB63" s="200">
        <v>2349</v>
      </c>
      <c r="BC63" s="200"/>
      <c r="BD63" s="200">
        <v>2393</v>
      </c>
      <c r="BE63" s="200"/>
      <c r="BF63" s="200">
        <v>2437</v>
      </c>
      <c r="BG63" s="200"/>
      <c r="BH63" s="200">
        <v>2482</v>
      </c>
      <c r="BI63" s="200"/>
      <c r="BJ63" s="200">
        <v>2527</v>
      </c>
      <c r="BK63" s="200"/>
      <c r="BL63" s="200">
        <v>2572</v>
      </c>
      <c r="BM63" s="200"/>
      <c r="BN63" s="200">
        <v>2617</v>
      </c>
      <c r="BO63" s="200"/>
      <c r="BP63" s="200">
        <v>2662</v>
      </c>
      <c r="BQ63" s="200"/>
      <c r="BR63" s="200">
        <v>2708</v>
      </c>
      <c r="BS63" s="200"/>
      <c r="BT63" s="200">
        <v>2753</v>
      </c>
      <c r="BU63" s="200"/>
      <c r="BV63" s="200">
        <v>2799</v>
      </c>
      <c r="BW63" s="259"/>
      <c r="BX63" s="62">
        <v>38</v>
      </c>
      <c r="BY63" s="62" t="s">
        <v>74</v>
      </c>
      <c r="BZ63" s="260">
        <v>8</v>
      </c>
      <c r="CA63" s="200"/>
      <c r="CB63" s="200">
        <v>15</v>
      </c>
      <c r="CC63" s="200"/>
      <c r="CD63" s="200">
        <v>23</v>
      </c>
      <c r="CE63" s="200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</row>
    <row r="64" spans="6:96" ht="48" customHeight="1" x14ac:dyDescent="0.25">
      <c r="F64" s="1"/>
      <c r="G64" s="1"/>
      <c r="H64" s="269" t="s">
        <v>359</v>
      </c>
      <c r="I64" s="270"/>
      <c r="J64" s="269">
        <v>7880</v>
      </c>
      <c r="K64" s="270"/>
      <c r="L64" s="269">
        <v>7891</v>
      </c>
      <c r="M64" s="270"/>
      <c r="N64" s="269">
        <v>7902</v>
      </c>
      <c r="O64" s="270"/>
      <c r="P64" s="269">
        <v>7912</v>
      </c>
      <c r="Q64" s="270"/>
      <c r="R64" s="269">
        <v>7923</v>
      </c>
      <c r="S64" s="270"/>
      <c r="T64" s="269">
        <v>7934</v>
      </c>
      <c r="U64" s="270"/>
      <c r="V64" s="269">
        <v>7944</v>
      </c>
      <c r="W64" s="270"/>
      <c r="X64" s="269">
        <v>7955</v>
      </c>
      <c r="Y64" s="270"/>
      <c r="Z64" s="269">
        <v>7965</v>
      </c>
      <c r="AA64" s="270"/>
      <c r="AB64" s="269">
        <v>7976</v>
      </c>
      <c r="AC64" s="270"/>
      <c r="AD64" s="269">
        <v>7986</v>
      </c>
      <c r="AE64" s="278"/>
      <c r="AF64" s="62">
        <v>37</v>
      </c>
      <c r="AG64" s="62" t="s">
        <v>74</v>
      </c>
      <c r="AH64" s="278">
        <v>2</v>
      </c>
      <c r="AI64" s="270"/>
      <c r="AJ64" s="269">
        <v>4</v>
      </c>
      <c r="AK64" s="270"/>
      <c r="AL64" s="269">
        <v>5</v>
      </c>
      <c r="AM64" s="270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200" t="s">
        <v>359</v>
      </c>
      <c r="BA64" s="200"/>
      <c r="BB64" s="200">
        <v>2799</v>
      </c>
      <c r="BC64" s="200"/>
      <c r="BD64" s="200">
        <v>2846</v>
      </c>
      <c r="BE64" s="200"/>
      <c r="BF64" s="200">
        <v>2892</v>
      </c>
      <c r="BG64" s="200"/>
      <c r="BH64" s="200">
        <v>2938</v>
      </c>
      <c r="BI64" s="200"/>
      <c r="BJ64" s="200">
        <v>2985</v>
      </c>
      <c r="BK64" s="200"/>
      <c r="BL64" s="200">
        <v>3032</v>
      </c>
      <c r="BM64" s="200"/>
      <c r="BN64" s="200">
        <v>3079</v>
      </c>
      <c r="BO64" s="200"/>
      <c r="BP64" s="200">
        <v>3127</v>
      </c>
      <c r="BQ64" s="200"/>
      <c r="BR64" s="200">
        <v>3175</v>
      </c>
      <c r="BS64" s="200"/>
      <c r="BT64" s="200">
        <v>3222</v>
      </c>
      <c r="BU64" s="200"/>
      <c r="BV64" s="200">
        <v>3270</v>
      </c>
      <c r="BW64" s="259"/>
      <c r="BX64" s="62">
        <v>37</v>
      </c>
      <c r="BY64" s="62" t="s">
        <v>74</v>
      </c>
      <c r="BZ64" s="260">
        <v>8</v>
      </c>
      <c r="CA64" s="200"/>
      <c r="CB64" s="200">
        <v>16</v>
      </c>
      <c r="CC64" s="200"/>
      <c r="CD64" s="200">
        <v>24</v>
      </c>
      <c r="CE64" s="200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</row>
    <row r="65" spans="6:96" ht="48" customHeight="1" x14ac:dyDescent="0.25">
      <c r="F65" s="1"/>
      <c r="G65" s="1"/>
      <c r="H65" s="269" t="s">
        <v>357</v>
      </c>
      <c r="I65" s="270"/>
      <c r="J65" s="269">
        <v>7986</v>
      </c>
      <c r="K65" s="270"/>
      <c r="L65" s="269">
        <v>7997</v>
      </c>
      <c r="M65" s="270"/>
      <c r="N65" s="269">
        <v>8007</v>
      </c>
      <c r="O65" s="270"/>
      <c r="P65" s="269">
        <v>8018</v>
      </c>
      <c r="Q65" s="270"/>
      <c r="R65" s="269">
        <v>8028</v>
      </c>
      <c r="S65" s="270"/>
      <c r="T65" s="269">
        <v>8039</v>
      </c>
      <c r="U65" s="270"/>
      <c r="V65" s="269">
        <v>8049</v>
      </c>
      <c r="W65" s="270"/>
      <c r="X65" s="269">
        <v>8059</v>
      </c>
      <c r="Y65" s="270"/>
      <c r="Z65" s="269">
        <v>8070</v>
      </c>
      <c r="AA65" s="270"/>
      <c r="AB65" s="269">
        <v>8080</v>
      </c>
      <c r="AC65" s="270"/>
      <c r="AD65" s="269">
        <v>8090</v>
      </c>
      <c r="AE65" s="278"/>
      <c r="AF65" s="62">
        <v>36</v>
      </c>
      <c r="AG65" s="62" t="s">
        <v>74</v>
      </c>
      <c r="AH65" s="278">
        <v>2</v>
      </c>
      <c r="AI65" s="270"/>
      <c r="AJ65" s="269">
        <v>3</v>
      </c>
      <c r="AK65" s="270"/>
      <c r="AL65" s="269">
        <v>5</v>
      </c>
      <c r="AM65" s="270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200" t="s">
        <v>357</v>
      </c>
      <c r="BA65" s="200"/>
      <c r="BB65" s="200">
        <v>3270</v>
      </c>
      <c r="BC65" s="200"/>
      <c r="BD65" s="200">
        <v>3319</v>
      </c>
      <c r="BE65" s="200"/>
      <c r="BF65" s="200">
        <v>3367</v>
      </c>
      <c r="BG65" s="200"/>
      <c r="BH65" s="200">
        <v>3416</v>
      </c>
      <c r="BI65" s="200"/>
      <c r="BJ65" s="200">
        <v>3465</v>
      </c>
      <c r="BK65" s="200"/>
      <c r="BL65" s="200">
        <v>3514</v>
      </c>
      <c r="BM65" s="200"/>
      <c r="BN65" s="200">
        <v>3564</v>
      </c>
      <c r="BO65" s="200"/>
      <c r="BP65" s="200">
        <v>3613</v>
      </c>
      <c r="BQ65" s="200"/>
      <c r="BR65" s="200">
        <v>3663</v>
      </c>
      <c r="BS65" s="200"/>
      <c r="BT65" s="200">
        <v>3713</v>
      </c>
      <c r="BU65" s="200"/>
      <c r="BV65" s="200">
        <v>3764</v>
      </c>
      <c r="BW65" s="259"/>
      <c r="BX65" s="62">
        <v>36</v>
      </c>
      <c r="BY65" s="62" t="s">
        <v>74</v>
      </c>
      <c r="BZ65" s="260">
        <v>8</v>
      </c>
      <c r="CA65" s="200"/>
      <c r="CB65" s="200">
        <v>16</v>
      </c>
      <c r="CC65" s="200"/>
      <c r="CD65" s="200">
        <v>25</v>
      </c>
      <c r="CE65" s="200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</row>
    <row r="66" spans="6:96" ht="48" customHeight="1" x14ac:dyDescent="0.25">
      <c r="F66" s="1"/>
      <c r="G66" s="1"/>
      <c r="H66" s="269" t="s">
        <v>355</v>
      </c>
      <c r="I66" s="270"/>
      <c r="J66" s="269">
        <v>8090</v>
      </c>
      <c r="K66" s="270"/>
      <c r="L66" s="269">
        <v>8100</v>
      </c>
      <c r="M66" s="270"/>
      <c r="N66" s="269">
        <v>8111</v>
      </c>
      <c r="O66" s="270"/>
      <c r="P66" s="269">
        <v>8121</v>
      </c>
      <c r="Q66" s="270"/>
      <c r="R66" s="269">
        <v>8131</v>
      </c>
      <c r="S66" s="270"/>
      <c r="T66" s="269">
        <v>8141</v>
      </c>
      <c r="U66" s="270"/>
      <c r="V66" s="269">
        <v>8151</v>
      </c>
      <c r="W66" s="270"/>
      <c r="X66" s="269">
        <v>8161</v>
      </c>
      <c r="Y66" s="270"/>
      <c r="Z66" s="269">
        <v>8171</v>
      </c>
      <c r="AA66" s="270"/>
      <c r="AB66" s="269">
        <v>8181</v>
      </c>
      <c r="AC66" s="270"/>
      <c r="AD66" s="269" t="s">
        <v>377</v>
      </c>
      <c r="AE66" s="278"/>
      <c r="AF66" s="62">
        <v>35</v>
      </c>
      <c r="AG66" s="62" t="s">
        <v>74</v>
      </c>
      <c r="AH66" s="278">
        <v>2</v>
      </c>
      <c r="AI66" s="270"/>
      <c r="AJ66" s="269">
        <v>3</v>
      </c>
      <c r="AK66" s="270"/>
      <c r="AL66" s="269">
        <v>5</v>
      </c>
      <c r="AM66" s="270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200" t="s">
        <v>355</v>
      </c>
      <c r="BA66" s="200"/>
      <c r="BB66" s="200">
        <v>3764</v>
      </c>
      <c r="BC66" s="200"/>
      <c r="BD66" s="200">
        <v>3814</v>
      </c>
      <c r="BE66" s="200"/>
      <c r="BF66" s="200">
        <v>3865</v>
      </c>
      <c r="BG66" s="200"/>
      <c r="BH66" s="200">
        <v>3916</v>
      </c>
      <c r="BI66" s="200"/>
      <c r="BJ66" s="200">
        <v>3968</v>
      </c>
      <c r="BK66" s="200"/>
      <c r="BL66" s="200">
        <v>4019</v>
      </c>
      <c r="BM66" s="200"/>
      <c r="BN66" s="200">
        <v>4071</v>
      </c>
      <c r="BO66" s="200"/>
      <c r="BP66" s="200">
        <v>4124</v>
      </c>
      <c r="BQ66" s="200"/>
      <c r="BR66" s="200">
        <v>4176</v>
      </c>
      <c r="BS66" s="200"/>
      <c r="BT66" s="200">
        <v>4229</v>
      </c>
      <c r="BU66" s="200"/>
      <c r="BV66" s="200">
        <v>1.4280999999999999</v>
      </c>
      <c r="BW66" s="259"/>
      <c r="BX66" s="62">
        <v>35</v>
      </c>
      <c r="BY66" s="62" t="s">
        <v>74</v>
      </c>
      <c r="BZ66" s="260">
        <v>9</v>
      </c>
      <c r="CA66" s="200"/>
      <c r="CB66" s="200">
        <v>17</v>
      </c>
      <c r="CC66" s="200"/>
      <c r="CD66" s="200">
        <v>26</v>
      </c>
      <c r="CE66" s="200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</row>
    <row r="67" spans="6:96" ht="48" customHeight="1" x14ac:dyDescent="0.25">
      <c r="F67" s="1"/>
      <c r="G67" s="1"/>
      <c r="H67" s="269" t="s">
        <v>352</v>
      </c>
      <c r="I67" s="270"/>
      <c r="J67" s="269" t="s">
        <v>377</v>
      </c>
      <c r="K67" s="270"/>
      <c r="L67" s="269">
        <v>8202</v>
      </c>
      <c r="M67" s="270"/>
      <c r="N67" s="269">
        <v>8211</v>
      </c>
      <c r="O67" s="270"/>
      <c r="P67" s="269">
        <v>8221</v>
      </c>
      <c r="Q67" s="270"/>
      <c r="R67" s="269">
        <v>8231</v>
      </c>
      <c r="S67" s="270"/>
      <c r="T67" s="269">
        <v>8241</v>
      </c>
      <c r="U67" s="270"/>
      <c r="V67" s="269">
        <v>8251</v>
      </c>
      <c r="W67" s="270"/>
      <c r="X67" s="269">
        <v>8261</v>
      </c>
      <c r="Y67" s="270"/>
      <c r="Z67" s="269">
        <v>8271</v>
      </c>
      <c r="AA67" s="270"/>
      <c r="AB67" s="269">
        <v>8281</v>
      </c>
      <c r="AC67" s="270"/>
      <c r="AD67" s="269">
        <v>8290</v>
      </c>
      <c r="AE67" s="278"/>
      <c r="AF67" s="62">
        <v>34</v>
      </c>
      <c r="AG67" s="62" t="s">
        <v>74</v>
      </c>
      <c r="AH67" s="278">
        <v>2</v>
      </c>
      <c r="AI67" s="270"/>
      <c r="AJ67" s="269">
        <v>3</v>
      </c>
      <c r="AK67" s="270"/>
      <c r="AL67" s="269">
        <v>5</v>
      </c>
      <c r="AM67" s="270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200" t="s">
        <v>352</v>
      </c>
      <c r="BA67" s="200"/>
      <c r="BB67" s="200">
        <v>1.4280999999999999</v>
      </c>
      <c r="BC67" s="200"/>
      <c r="BD67" s="200">
        <v>4335</v>
      </c>
      <c r="BE67" s="200"/>
      <c r="BF67" s="200">
        <v>4388</v>
      </c>
      <c r="BG67" s="200"/>
      <c r="BH67" s="200">
        <v>4442</v>
      </c>
      <c r="BI67" s="200"/>
      <c r="BJ67" s="200">
        <v>4496</v>
      </c>
      <c r="BK67" s="200"/>
      <c r="BL67" s="200">
        <v>4550</v>
      </c>
      <c r="BM67" s="200"/>
      <c r="BN67" s="200">
        <v>4605</v>
      </c>
      <c r="BO67" s="200"/>
      <c r="BP67" s="200">
        <v>4659</v>
      </c>
      <c r="BQ67" s="200"/>
      <c r="BR67" s="200">
        <v>4715</v>
      </c>
      <c r="BS67" s="200"/>
      <c r="BT67" s="200">
        <v>4770</v>
      </c>
      <c r="BU67" s="200"/>
      <c r="BV67" s="200">
        <v>4826</v>
      </c>
      <c r="BW67" s="259"/>
      <c r="BX67" s="62">
        <v>34</v>
      </c>
      <c r="BY67" s="62" t="s">
        <v>74</v>
      </c>
      <c r="BZ67" s="260">
        <v>9</v>
      </c>
      <c r="CA67" s="200"/>
      <c r="CB67" s="200">
        <v>18</v>
      </c>
      <c r="CC67" s="200"/>
      <c r="CD67" s="200">
        <v>27</v>
      </c>
      <c r="CE67" s="200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</row>
    <row r="68" spans="6:96" ht="48" customHeight="1" x14ac:dyDescent="0.25">
      <c r="F68" s="1"/>
      <c r="G68" s="1"/>
      <c r="H68" s="269" t="s">
        <v>349</v>
      </c>
      <c r="I68" s="270"/>
      <c r="J68" s="269">
        <v>8290</v>
      </c>
      <c r="K68" s="270"/>
      <c r="L68" s="269">
        <v>8300</v>
      </c>
      <c r="M68" s="270"/>
      <c r="N68" s="269">
        <v>8310</v>
      </c>
      <c r="O68" s="270"/>
      <c r="P68" s="269">
        <v>8320</v>
      </c>
      <c r="Q68" s="270"/>
      <c r="R68" s="269">
        <v>8329</v>
      </c>
      <c r="S68" s="270"/>
      <c r="T68" s="269">
        <v>8339</v>
      </c>
      <c r="U68" s="270"/>
      <c r="V68" s="269">
        <v>8348</v>
      </c>
      <c r="W68" s="270"/>
      <c r="X68" s="269">
        <v>8358</v>
      </c>
      <c r="Y68" s="270"/>
      <c r="Z68" s="269">
        <v>8368</v>
      </c>
      <c r="AA68" s="270"/>
      <c r="AB68" s="269">
        <v>8377</v>
      </c>
      <c r="AC68" s="270"/>
      <c r="AD68" s="269">
        <v>8387</v>
      </c>
      <c r="AE68" s="278"/>
      <c r="AF68" s="62">
        <v>33</v>
      </c>
      <c r="AG68" s="62" t="s">
        <v>74</v>
      </c>
      <c r="AH68" s="278">
        <v>2</v>
      </c>
      <c r="AI68" s="270"/>
      <c r="AJ68" s="269">
        <v>3</v>
      </c>
      <c r="AK68" s="270"/>
      <c r="AL68" s="269">
        <v>5</v>
      </c>
      <c r="AM68" s="270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200" t="s">
        <v>349</v>
      </c>
      <c r="BA68" s="200"/>
      <c r="BB68" s="200">
        <v>4826</v>
      </c>
      <c r="BC68" s="200"/>
      <c r="BD68" s="200">
        <v>4882</v>
      </c>
      <c r="BE68" s="200"/>
      <c r="BF68" s="200">
        <v>4938</v>
      </c>
      <c r="BG68" s="200"/>
      <c r="BH68" s="200">
        <v>4994</v>
      </c>
      <c r="BI68" s="200"/>
      <c r="BJ68" s="200">
        <v>5051</v>
      </c>
      <c r="BK68" s="200"/>
      <c r="BL68" s="200">
        <v>5108</v>
      </c>
      <c r="BM68" s="200"/>
      <c r="BN68" s="200">
        <v>5166</v>
      </c>
      <c r="BO68" s="200"/>
      <c r="BP68" s="200">
        <v>5224</v>
      </c>
      <c r="BQ68" s="200"/>
      <c r="BR68" s="200">
        <v>5282</v>
      </c>
      <c r="BS68" s="200"/>
      <c r="BT68" s="200">
        <v>5340</v>
      </c>
      <c r="BU68" s="200"/>
      <c r="BV68" s="200">
        <v>5399</v>
      </c>
      <c r="BW68" s="259"/>
      <c r="BX68" s="62">
        <v>33</v>
      </c>
      <c r="BY68" s="62" t="s">
        <v>74</v>
      </c>
      <c r="BZ68" s="260">
        <v>10</v>
      </c>
      <c r="CA68" s="200"/>
      <c r="CB68" s="200">
        <v>19</v>
      </c>
      <c r="CC68" s="200"/>
      <c r="CD68" s="200">
        <v>29</v>
      </c>
      <c r="CE68" s="200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</row>
    <row r="69" spans="6:96" ht="48" customHeight="1" x14ac:dyDescent="0.25">
      <c r="F69" s="1"/>
      <c r="G69" s="1"/>
      <c r="H69" s="269" t="s">
        <v>347</v>
      </c>
      <c r="I69" s="270"/>
      <c r="J69" s="269">
        <v>8387</v>
      </c>
      <c r="K69" s="270"/>
      <c r="L69" s="269">
        <v>8396</v>
      </c>
      <c r="M69" s="270"/>
      <c r="N69" s="269">
        <v>8406</v>
      </c>
      <c r="O69" s="270"/>
      <c r="P69" s="269">
        <v>8415</v>
      </c>
      <c r="Q69" s="270"/>
      <c r="R69" s="269">
        <v>8425</v>
      </c>
      <c r="S69" s="270"/>
      <c r="T69" s="269">
        <v>8434</v>
      </c>
      <c r="U69" s="270"/>
      <c r="V69" s="269">
        <v>8443</v>
      </c>
      <c r="W69" s="270"/>
      <c r="X69" s="269">
        <v>8453</v>
      </c>
      <c r="Y69" s="270"/>
      <c r="Z69" s="269">
        <v>8462</v>
      </c>
      <c r="AA69" s="270"/>
      <c r="AB69" s="269">
        <v>8471</v>
      </c>
      <c r="AC69" s="270"/>
      <c r="AD69" s="269">
        <v>8480</v>
      </c>
      <c r="AE69" s="278"/>
      <c r="AF69" s="62">
        <v>32</v>
      </c>
      <c r="AG69" s="62" t="s">
        <v>74</v>
      </c>
      <c r="AH69" s="278">
        <v>2</v>
      </c>
      <c r="AI69" s="270"/>
      <c r="AJ69" s="269">
        <v>3</v>
      </c>
      <c r="AK69" s="270"/>
      <c r="AL69" s="269">
        <v>5</v>
      </c>
      <c r="AM69" s="270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200" t="s">
        <v>347</v>
      </c>
      <c r="BA69" s="200"/>
      <c r="BB69" s="200">
        <v>5399</v>
      </c>
      <c r="BC69" s="200"/>
      <c r="BD69" s="200">
        <v>5458</v>
      </c>
      <c r="BE69" s="200"/>
      <c r="BF69" s="200">
        <v>5517</v>
      </c>
      <c r="BG69" s="200"/>
      <c r="BH69" s="200">
        <v>5577</v>
      </c>
      <c r="BI69" s="200"/>
      <c r="BJ69" s="200">
        <v>5637</v>
      </c>
      <c r="BK69" s="200"/>
      <c r="BL69" s="200">
        <v>5697</v>
      </c>
      <c r="BM69" s="200"/>
      <c r="BN69" s="200">
        <v>5757</v>
      </c>
      <c r="BO69" s="200"/>
      <c r="BP69" s="200">
        <v>5818</v>
      </c>
      <c r="BQ69" s="200"/>
      <c r="BR69" s="200">
        <v>5880</v>
      </c>
      <c r="BS69" s="200"/>
      <c r="BT69" s="200">
        <v>5941</v>
      </c>
      <c r="BU69" s="200"/>
      <c r="BV69" s="200">
        <v>6003</v>
      </c>
      <c r="BW69" s="259"/>
      <c r="BX69" s="62">
        <v>32</v>
      </c>
      <c r="BY69" s="62" t="s">
        <v>74</v>
      </c>
      <c r="BZ69" s="260">
        <v>10</v>
      </c>
      <c r="CA69" s="200"/>
      <c r="CB69" s="200">
        <v>20</v>
      </c>
      <c r="CC69" s="200"/>
      <c r="CD69" s="200">
        <v>30</v>
      </c>
      <c r="CE69" s="200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</row>
    <row r="70" spans="6:96" ht="48" customHeight="1" x14ac:dyDescent="0.25">
      <c r="F70" s="1"/>
      <c r="G70" s="1"/>
      <c r="H70" s="269" t="s">
        <v>345</v>
      </c>
      <c r="I70" s="270"/>
      <c r="J70" s="269">
        <v>8480</v>
      </c>
      <c r="K70" s="270"/>
      <c r="L70" s="269">
        <v>8490</v>
      </c>
      <c r="M70" s="270"/>
      <c r="N70" s="269">
        <v>8499</v>
      </c>
      <c r="O70" s="270"/>
      <c r="P70" s="269">
        <v>8508</v>
      </c>
      <c r="Q70" s="270"/>
      <c r="R70" s="269">
        <v>8517</v>
      </c>
      <c r="S70" s="270"/>
      <c r="T70" s="269">
        <v>8526</v>
      </c>
      <c r="U70" s="270"/>
      <c r="V70" s="269">
        <v>8536</v>
      </c>
      <c r="W70" s="270"/>
      <c r="X70" s="269">
        <v>8545</v>
      </c>
      <c r="Y70" s="270"/>
      <c r="Z70" s="269">
        <v>8554</v>
      </c>
      <c r="AA70" s="270"/>
      <c r="AB70" s="269">
        <v>8563</v>
      </c>
      <c r="AC70" s="270"/>
      <c r="AD70" s="269">
        <v>8572</v>
      </c>
      <c r="AE70" s="278"/>
      <c r="AF70" s="62">
        <v>31</v>
      </c>
      <c r="AG70" s="62" t="s">
        <v>74</v>
      </c>
      <c r="AH70" s="278">
        <v>2</v>
      </c>
      <c r="AI70" s="270"/>
      <c r="AJ70" s="269">
        <v>3</v>
      </c>
      <c r="AK70" s="270"/>
      <c r="AL70" s="269">
        <v>5</v>
      </c>
      <c r="AM70" s="270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200" t="s">
        <v>345</v>
      </c>
      <c r="BA70" s="200"/>
      <c r="BB70" s="200">
        <v>6003</v>
      </c>
      <c r="BC70" s="200"/>
      <c r="BD70" s="200">
        <v>6066</v>
      </c>
      <c r="BE70" s="200"/>
      <c r="BF70" s="200">
        <v>6128</v>
      </c>
      <c r="BG70" s="200"/>
      <c r="BH70" s="200">
        <v>6191</v>
      </c>
      <c r="BI70" s="200"/>
      <c r="BJ70" s="200">
        <v>6255</v>
      </c>
      <c r="BK70" s="200"/>
      <c r="BL70" s="200">
        <v>6319</v>
      </c>
      <c r="BM70" s="200"/>
      <c r="BN70" s="200">
        <v>6383</v>
      </c>
      <c r="BO70" s="200"/>
      <c r="BP70" s="200">
        <v>6447</v>
      </c>
      <c r="BQ70" s="200"/>
      <c r="BR70" s="200">
        <v>6512</v>
      </c>
      <c r="BS70" s="200"/>
      <c r="BT70" s="200">
        <v>6577</v>
      </c>
      <c r="BU70" s="200"/>
      <c r="BV70" s="200">
        <v>6643</v>
      </c>
      <c r="BW70" s="259"/>
      <c r="BX70" s="62">
        <v>31</v>
      </c>
      <c r="BY70" s="62" t="s">
        <v>74</v>
      </c>
      <c r="BZ70" s="260">
        <v>11</v>
      </c>
      <c r="CA70" s="200"/>
      <c r="CB70" s="200">
        <v>21</v>
      </c>
      <c r="CC70" s="200"/>
      <c r="CD70" s="200">
        <v>32</v>
      </c>
      <c r="CE70" s="200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</row>
    <row r="71" spans="6:96" ht="48" customHeight="1" x14ac:dyDescent="0.25">
      <c r="F71" s="1"/>
      <c r="G71" s="1"/>
      <c r="H71" s="269" t="s">
        <v>343</v>
      </c>
      <c r="I71" s="270"/>
      <c r="J71" s="269">
        <v>8572</v>
      </c>
      <c r="K71" s="270"/>
      <c r="L71" s="269">
        <v>8581</v>
      </c>
      <c r="M71" s="270"/>
      <c r="N71" s="269">
        <v>8590</v>
      </c>
      <c r="O71" s="270"/>
      <c r="P71" s="269">
        <v>8599</v>
      </c>
      <c r="Q71" s="270"/>
      <c r="R71" s="269">
        <v>8607</v>
      </c>
      <c r="S71" s="270"/>
      <c r="T71" s="269">
        <v>8616</v>
      </c>
      <c r="U71" s="270"/>
      <c r="V71" s="269">
        <v>8625</v>
      </c>
      <c r="W71" s="270"/>
      <c r="X71" s="269">
        <v>8634</v>
      </c>
      <c r="Y71" s="270"/>
      <c r="Z71" s="269">
        <v>8643</v>
      </c>
      <c r="AA71" s="270"/>
      <c r="AB71" s="269">
        <v>8652</v>
      </c>
      <c r="AC71" s="270"/>
      <c r="AD71" s="269" t="s">
        <v>378</v>
      </c>
      <c r="AE71" s="278"/>
      <c r="AF71" s="62">
        <v>30</v>
      </c>
      <c r="AG71" s="62" t="s">
        <v>74</v>
      </c>
      <c r="AH71" s="278">
        <v>1</v>
      </c>
      <c r="AI71" s="270"/>
      <c r="AJ71" s="269">
        <v>3</v>
      </c>
      <c r="AK71" s="270"/>
      <c r="AL71" s="269">
        <v>4</v>
      </c>
      <c r="AM71" s="270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200" t="s">
        <v>343</v>
      </c>
      <c r="BA71" s="200"/>
      <c r="BB71" s="200">
        <v>6643</v>
      </c>
      <c r="BC71" s="200"/>
      <c r="BD71" s="200">
        <v>6709</v>
      </c>
      <c r="BE71" s="200"/>
      <c r="BF71" s="200">
        <v>6775</v>
      </c>
      <c r="BG71" s="200"/>
      <c r="BH71" s="200">
        <v>6842</v>
      </c>
      <c r="BI71" s="200"/>
      <c r="BJ71" s="200">
        <v>6909</v>
      </c>
      <c r="BK71" s="200"/>
      <c r="BL71" s="200">
        <v>6977</v>
      </c>
      <c r="BM71" s="200"/>
      <c r="BN71" s="200">
        <v>7045</v>
      </c>
      <c r="BO71" s="200"/>
      <c r="BP71" s="200">
        <v>7113</v>
      </c>
      <c r="BQ71" s="200"/>
      <c r="BR71" s="200">
        <v>7182</v>
      </c>
      <c r="BS71" s="200"/>
      <c r="BT71" s="200">
        <v>7251</v>
      </c>
      <c r="BU71" s="200"/>
      <c r="BV71" s="200">
        <v>1.7321</v>
      </c>
      <c r="BW71" s="259"/>
      <c r="BX71" s="62">
        <v>30</v>
      </c>
      <c r="BY71" s="62" t="s">
        <v>74</v>
      </c>
      <c r="BZ71" s="260">
        <v>11</v>
      </c>
      <c r="CA71" s="200"/>
      <c r="CB71" s="200">
        <v>23</v>
      </c>
      <c r="CC71" s="200"/>
      <c r="CD71" s="200">
        <v>34</v>
      </c>
      <c r="CE71" s="200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</row>
    <row r="72" spans="6:96" ht="48" customHeight="1" x14ac:dyDescent="0.25">
      <c r="F72" s="1"/>
      <c r="G72" s="1"/>
      <c r="H72" s="269" t="s">
        <v>341</v>
      </c>
      <c r="I72" s="270"/>
      <c r="J72" s="269" t="s">
        <v>378</v>
      </c>
      <c r="K72" s="270"/>
      <c r="L72" s="269">
        <v>8669</v>
      </c>
      <c r="M72" s="270"/>
      <c r="N72" s="269">
        <v>8678</v>
      </c>
      <c r="O72" s="270"/>
      <c r="P72" s="269">
        <v>8686</v>
      </c>
      <c r="Q72" s="270"/>
      <c r="R72" s="269">
        <v>8695</v>
      </c>
      <c r="S72" s="270"/>
      <c r="T72" s="269">
        <v>8704</v>
      </c>
      <c r="U72" s="270"/>
      <c r="V72" s="269">
        <v>8712</v>
      </c>
      <c r="W72" s="270"/>
      <c r="X72" s="269">
        <v>8721</v>
      </c>
      <c r="Y72" s="270"/>
      <c r="Z72" s="269">
        <v>8729</v>
      </c>
      <c r="AA72" s="270"/>
      <c r="AB72" s="269">
        <v>8738</v>
      </c>
      <c r="AC72" s="270"/>
      <c r="AD72" s="269">
        <v>8746</v>
      </c>
      <c r="AE72" s="278"/>
      <c r="AF72" s="62">
        <v>29</v>
      </c>
      <c r="AG72" s="62" t="s">
        <v>74</v>
      </c>
      <c r="AH72" s="278">
        <v>1</v>
      </c>
      <c r="AI72" s="270"/>
      <c r="AJ72" s="269">
        <v>3</v>
      </c>
      <c r="AK72" s="270"/>
      <c r="AL72" s="269">
        <v>4</v>
      </c>
      <c r="AM72" s="270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200" t="s">
        <v>341</v>
      </c>
      <c r="BA72" s="200"/>
      <c r="BB72" s="200">
        <v>1.732</v>
      </c>
      <c r="BC72" s="200"/>
      <c r="BD72" s="200">
        <v>1.7390000000000001</v>
      </c>
      <c r="BE72" s="200"/>
      <c r="BF72" s="200">
        <v>1.746</v>
      </c>
      <c r="BG72" s="200"/>
      <c r="BH72" s="200">
        <v>1.7529999999999999</v>
      </c>
      <c r="BI72" s="200"/>
      <c r="BJ72" s="200">
        <v>1.76</v>
      </c>
      <c r="BK72" s="200"/>
      <c r="BL72" s="200">
        <v>1.7669999999999999</v>
      </c>
      <c r="BM72" s="200"/>
      <c r="BN72" s="200">
        <v>1.7749999999999999</v>
      </c>
      <c r="BO72" s="200"/>
      <c r="BP72" s="200">
        <v>1.782</v>
      </c>
      <c r="BQ72" s="200"/>
      <c r="BR72" s="200">
        <v>1.7889999999999999</v>
      </c>
      <c r="BS72" s="200"/>
      <c r="BT72" s="200">
        <v>1.7969999999999999</v>
      </c>
      <c r="BU72" s="200"/>
      <c r="BV72" s="200">
        <v>1.804</v>
      </c>
      <c r="BW72" s="259"/>
      <c r="BX72" s="62">
        <v>29</v>
      </c>
      <c r="BY72" s="62" t="s">
        <v>74</v>
      </c>
      <c r="BZ72" s="260">
        <v>1</v>
      </c>
      <c r="CA72" s="200"/>
      <c r="CB72" s="200">
        <v>2</v>
      </c>
      <c r="CC72" s="200"/>
      <c r="CD72" s="200">
        <v>4</v>
      </c>
      <c r="CE72" s="200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</row>
    <row r="73" spans="6:96" ht="48" customHeight="1" x14ac:dyDescent="0.25">
      <c r="F73" s="1"/>
      <c r="G73" s="1"/>
      <c r="H73" s="269" t="s">
        <v>338</v>
      </c>
      <c r="I73" s="270"/>
      <c r="J73" s="269">
        <v>8746</v>
      </c>
      <c r="K73" s="270"/>
      <c r="L73" s="269">
        <v>8755</v>
      </c>
      <c r="M73" s="270"/>
      <c r="N73" s="269">
        <v>8763</v>
      </c>
      <c r="O73" s="270"/>
      <c r="P73" s="269">
        <v>8771</v>
      </c>
      <c r="Q73" s="270"/>
      <c r="R73" s="269">
        <v>8780</v>
      </c>
      <c r="S73" s="270"/>
      <c r="T73" s="269">
        <v>8788</v>
      </c>
      <c r="U73" s="270"/>
      <c r="V73" s="269">
        <v>8796</v>
      </c>
      <c r="W73" s="270"/>
      <c r="X73" s="269">
        <v>8805</v>
      </c>
      <c r="Y73" s="270"/>
      <c r="Z73" s="269">
        <v>8813</v>
      </c>
      <c r="AA73" s="270"/>
      <c r="AB73" s="269">
        <v>8821</v>
      </c>
      <c r="AC73" s="270"/>
      <c r="AD73" s="269">
        <v>8829</v>
      </c>
      <c r="AE73" s="278"/>
      <c r="AF73" s="62">
        <v>28</v>
      </c>
      <c r="AG73" s="62" t="s">
        <v>74</v>
      </c>
      <c r="AH73" s="278">
        <v>1</v>
      </c>
      <c r="AI73" s="270"/>
      <c r="AJ73" s="269">
        <v>3</v>
      </c>
      <c r="AK73" s="270"/>
      <c r="AL73" s="269">
        <v>4</v>
      </c>
      <c r="AM73" s="270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200" t="s">
        <v>338</v>
      </c>
      <c r="BA73" s="200"/>
      <c r="BB73" s="200">
        <v>1.804</v>
      </c>
      <c r="BC73" s="200"/>
      <c r="BD73" s="200">
        <v>1.8109999999999999</v>
      </c>
      <c r="BE73" s="200"/>
      <c r="BF73" s="200">
        <v>1.819</v>
      </c>
      <c r="BG73" s="200"/>
      <c r="BH73" s="200">
        <v>1.827</v>
      </c>
      <c r="BI73" s="200"/>
      <c r="BJ73" s="200">
        <v>1.8340000000000001</v>
      </c>
      <c r="BK73" s="200"/>
      <c r="BL73" s="200">
        <v>1.8420000000000001</v>
      </c>
      <c r="BM73" s="200"/>
      <c r="BN73" s="200">
        <v>1.849</v>
      </c>
      <c r="BO73" s="200"/>
      <c r="BP73" s="200">
        <v>1.857</v>
      </c>
      <c r="BQ73" s="200"/>
      <c r="BR73" s="200">
        <v>1.865</v>
      </c>
      <c r="BS73" s="200"/>
      <c r="BT73" s="200">
        <v>1.873</v>
      </c>
      <c r="BU73" s="200"/>
      <c r="BV73" s="200">
        <v>1.881</v>
      </c>
      <c r="BW73" s="259"/>
      <c r="BX73" s="62">
        <v>28</v>
      </c>
      <c r="BY73" s="62" t="s">
        <v>74</v>
      </c>
      <c r="BZ73" s="260">
        <v>1</v>
      </c>
      <c r="CA73" s="200"/>
      <c r="CB73" s="200">
        <v>3</v>
      </c>
      <c r="CC73" s="200"/>
      <c r="CD73" s="200">
        <v>4</v>
      </c>
      <c r="CE73" s="200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</row>
    <row r="74" spans="6:96" ht="48" customHeight="1" x14ac:dyDescent="0.25">
      <c r="F74" s="1"/>
      <c r="G74" s="1"/>
      <c r="H74" s="269" t="s">
        <v>336</v>
      </c>
      <c r="I74" s="270"/>
      <c r="J74" s="269">
        <v>8829</v>
      </c>
      <c r="K74" s="270"/>
      <c r="L74" s="269">
        <v>8838</v>
      </c>
      <c r="M74" s="270"/>
      <c r="N74" s="269">
        <v>8846</v>
      </c>
      <c r="O74" s="270"/>
      <c r="P74" s="269">
        <v>8854</v>
      </c>
      <c r="Q74" s="270"/>
      <c r="R74" s="269">
        <v>8862</v>
      </c>
      <c r="S74" s="270"/>
      <c r="T74" s="269">
        <v>8870</v>
      </c>
      <c r="U74" s="270"/>
      <c r="V74" s="269">
        <v>8878</v>
      </c>
      <c r="W74" s="270"/>
      <c r="X74" s="269">
        <v>8886</v>
      </c>
      <c r="Y74" s="270"/>
      <c r="Z74" s="269">
        <v>8894</v>
      </c>
      <c r="AA74" s="270"/>
      <c r="AB74" s="269">
        <v>8902</v>
      </c>
      <c r="AC74" s="270"/>
      <c r="AD74" s="269">
        <v>8910</v>
      </c>
      <c r="AE74" s="278"/>
      <c r="AF74" s="62">
        <v>27</v>
      </c>
      <c r="AG74" s="62" t="s">
        <v>74</v>
      </c>
      <c r="AH74" s="278">
        <v>1</v>
      </c>
      <c r="AI74" s="270"/>
      <c r="AJ74" s="269">
        <v>3</v>
      </c>
      <c r="AK74" s="270"/>
      <c r="AL74" s="269">
        <v>4</v>
      </c>
      <c r="AM74" s="270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200" t="s">
        <v>336</v>
      </c>
      <c r="BA74" s="200"/>
      <c r="BB74" s="200">
        <v>1.881</v>
      </c>
      <c r="BC74" s="200"/>
      <c r="BD74" s="200">
        <v>1.889</v>
      </c>
      <c r="BE74" s="200"/>
      <c r="BF74" s="200">
        <v>1.897</v>
      </c>
      <c r="BG74" s="200"/>
      <c r="BH74" s="200">
        <v>1.905</v>
      </c>
      <c r="BI74" s="200"/>
      <c r="BJ74" s="200">
        <v>1.913</v>
      </c>
      <c r="BK74" s="200"/>
      <c r="BL74" s="200">
        <v>1.921</v>
      </c>
      <c r="BM74" s="200"/>
      <c r="BN74" s="200">
        <v>1.929</v>
      </c>
      <c r="BO74" s="200"/>
      <c r="BP74" s="200">
        <v>1.9370000000000001</v>
      </c>
      <c r="BQ74" s="200"/>
      <c r="BR74" s="200">
        <v>1.946</v>
      </c>
      <c r="BS74" s="200"/>
      <c r="BT74" s="200">
        <v>1.954</v>
      </c>
      <c r="BU74" s="200"/>
      <c r="BV74" s="200">
        <v>1.9630000000000001</v>
      </c>
      <c r="BW74" s="259"/>
      <c r="BX74" s="62">
        <v>27</v>
      </c>
      <c r="BY74" s="62" t="s">
        <v>74</v>
      </c>
      <c r="BZ74" s="260">
        <v>1</v>
      </c>
      <c r="CA74" s="200"/>
      <c r="CB74" s="200">
        <v>3</v>
      </c>
      <c r="CC74" s="200"/>
      <c r="CD74" s="200">
        <v>4</v>
      </c>
      <c r="CE74" s="200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</row>
    <row r="75" spans="6:96" ht="48" customHeight="1" x14ac:dyDescent="0.25">
      <c r="F75" s="1"/>
      <c r="G75" s="1"/>
      <c r="H75" s="269" t="s">
        <v>334</v>
      </c>
      <c r="I75" s="270"/>
      <c r="J75" s="269">
        <v>8910</v>
      </c>
      <c r="K75" s="270"/>
      <c r="L75" s="269">
        <v>8918</v>
      </c>
      <c r="M75" s="270"/>
      <c r="N75" s="269">
        <v>8926</v>
      </c>
      <c r="O75" s="270"/>
      <c r="P75" s="269">
        <v>8934</v>
      </c>
      <c r="Q75" s="270"/>
      <c r="R75" s="269">
        <v>8942</v>
      </c>
      <c r="S75" s="270"/>
      <c r="T75" s="269">
        <v>8949</v>
      </c>
      <c r="U75" s="270"/>
      <c r="V75" s="269">
        <v>8957</v>
      </c>
      <c r="W75" s="270"/>
      <c r="X75" s="269">
        <v>8965</v>
      </c>
      <c r="Y75" s="270"/>
      <c r="Z75" s="269">
        <v>8973</v>
      </c>
      <c r="AA75" s="270"/>
      <c r="AB75" s="269">
        <v>8980</v>
      </c>
      <c r="AC75" s="270"/>
      <c r="AD75" s="269">
        <v>8988</v>
      </c>
      <c r="AE75" s="278"/>
      <c r="AF75" s="62">
        <v>26</v>
      </c>
      <c r="AG75" s="62" t="s">
        <v>74</v>
      </c>
      <c r="AH75" s="278">
        <v>1</v>
      </c>
      <c r="AI75" s="270"/>
      <c r="AJ75" s="269">
        <v>3</v>
      </c>
      <c r="AK75" s="270"/>
      <c r="AL75" s="269">
        <v>4</v>
      </c>
      <c r="AM75" s="270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200" t="s">
        <v>334</v>
      </c>
      <c r="BA75" s="200"/>
      <c r="BB75" s="200">
        <v>1.9630000000000001</v>
      </c>
      <c r="BC75" s="200"/>
      <c r="BD75" s="200">
        <v>1.9710000000000001</v>
      </c>
      <c r="BE75" s="200"/>
      <c r="BF75" s="200">
        <v>1.98</v>
      </c>
      <c r="BG75" s="200"/>
      <c r="BH75" s="200">
        <v>1.988</v>
      </c>
      <c r="BI75" s="200"/>
      <c r="BJ75" s="200">
        <v>1.9970000000000001</v>
      </c>
      <c r="BK75" s="200"/>
      <c r="BL75" s="200">
        <v>2.0059999999999998</v>
      </c>
      <c r="BM75" s="200"/>
      <c r="BN75" s="200">
        <v>2.0139999999999998</v>
      </c>
      <c r="BO75" s="200"/>
      <c r="BP75" s="200">
        <v>2.0230000000000001</v>
      </c>
      <c r="BQ75" s="200"/>
      <c r="BR75" s="200">
        <v>2.032</v>
      </c>
      <c r="BS75" s="200"/>
      <c r="BT75" s="200">
        <v>2.0409999999999999</v>
      </c>
      <c r="BU75" s="200"/>
      <c r="BV75" s="200">
        <v>2.0499999999999998</v>
      </c>
      <c r="BW75" s="259"/>
      <c r="BX75" s="62">
        <v>26</v>
      </c>
      <c r="BY75" s="62" t="s">
        <v>74</v>
      </c>
      <c r="BZ75" s="260">
        <v>1</v>
      </c>
      <c r="CA75" s="200"/>
      <c r="CB75" s="200">
        <v>3</v>
      </c>
      <c r="CC75" s="200"/>
      <c r="CD75" s="200">
        <v>4</v>
      </c>
      <c r="CE75" s="200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</row>
    <row r="76" spans="6:96" ht="48" customHeight="1" x14ac:dyDescent="0.25">
      <c r="F76" s="1"/>
      <c r="G76" s="1"/>
      <c r="H76" s="269" t="s">
        <v>332</v>
      </c>
      <c r="I76" s="270"/>
      <c r="J76" s="269">
        <v>8988</v>
      </c>
      <c r="K76" s="270"/>
      <c r="L76" s="269">
        <v>8996</v>
      </c>
      <c r="M76" s="270"/>
      <c r="N76" s="269">
        <v>9003</v>
      </c>
      <c r="O76" s="270"/>
      <c r="P76" s="269">
        <v>9011</v>
      </c>
      <c r="Q76" s="270"/>
      <c r="R76" s="269">
        <v>9018</v>
      </c>
      <c r="S76" s="270"/>
      <c r="T76" s="269">
        <v>9026</v>
      </c>
      <c r="U76" s="270"/>
      <c r="V76" s="269">
        <v>9033</v>
      </c>
      <c r="W76" s="270"/>
      <c r="X76" s="269">
        <v>9041</v>
      </c>
      <c r="Y76" s="270"/>
      <c r="Z76" s="269">
        <v>9048</v>
      </c>
      <c r="AA76" s="270"/>
      <c r="AB76" s="269">
        <v>9056</v>
      </c>
      <c r="AC76" s="270"/>
      <c r="AD76" s="269" t="s">
        <v>379</v>
      </c>
      <c r="AE76" s="278"/>
      <c r="AF76" s="62">
        <v>25</v>
      </c>
      <c r="AG76" s="62" t="s">
        <v>74</v>
      </c>
      <c r="AH76" s="278">
        <v>1</v>
      </c>
      <c r="AI76" s="270"/>
      <c r="AJ76" s="269">
        <v>3</v>
      </c>
      <c r="AK76" s="270"/>
      <c r="AL76" s="269">
        <v>4</v>
      </c>
      <c r="AM76" s="270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200" t="s">
        <v>332</v>
      </c>
      <c r="BA76" s="200"/>
      <c r="BB76" s="200">
        <v>2.0499999999999998</v>
      </c>
      <c r="BC76" s="200"/>
      <c r="BD76" s="200">
        <v>2.0590000000000002</v>
      </c>
      <c r="BE76" s="200"/>
      <c r="BF76" s="200">
        <v>2.069</v>
      </c>
      <c r="BG76" s="200"/>
      <c r="BH76" s="200">
        <v>2.0779999999999998</v>
      </c>
      <c r="BI76" s="200"/>
      <c r="BJ76" s="200">
        <v>2.0870000000000002</v>
      </c>
      <c r="BK76" s="200"/>
      <c r="BL76" s="200">
        <v>2.097</v>
      </c>
      <c r="BM76" s="200"/>
      <c r="BN76" s="200">
        <v>2.1059999999999999</v>
      </c>
      <c r="BO76" s="200"/>
      <c r="BP76" s="200">
        <v>2.1160000000000001</v>
      </c>
      <c r="BQ76" s="200"/>
      <c r="BR76" s="200">
        <v>2.125</v>
      </c>
      <c r="BS76" s="200"/>
      <c r="BT76" s="200">
        <v>2.1349999999999998</v>
      </c>
      <c r="BU76" s="200"/>
      <c r="BV76" s="200">
        <v>2.145</v>
      </c>
      <c r="BW76" s="259"/>
      <c r="BX76" s="62">
        <v>25</v>
      </c>
      <c r="BY76" s="62" t="s">
        <v>74</v>
      </c>
      <c r="BZ76" s="260">
        <v>2</v>
      </c>
      <c r="CA76" s="200"/>
      <c r="CB76" s="200">
        <v>3</v>
      </c>
      <c r="CC76" s="200"/>
      <c r="CD76" s="200">
        <v>5</v>
      </c>
      <c r="CE76" s="200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</row>
    <row r="77" spans="6:96" ht="48" customHeight="1" x14ac:dyDescent="0.25">
      <c r="F77" s="1"/>
      <c r="G77" s="1"/>
      <c r="H77" s="269" t="s">
        <v>330</v>
      </c>
      <c r="I77" s="270"/>
      <c r="J77" s="269" t="s">
        <v>379</v>
      </c>
      <c r="K77" s="270"/>
      <c r="L77" s="269">
        <v>9070</v>
      </c>
      <c r="M77" s="270"/>
      <c r="N77" s="269">
        <v>9078</v>
      </c>
      <c r="O77" s="270"/>
      <c r="P77" s="269">
        <v>9085</v>
      </c>
      <c r="Q77" s="270"/>
      <c r="R77" s="269">
        <v>9092</v>
      </c>
      <c r="S77" s="270"/>
      <c r="T77" s="269">
        <v>9100</v>
      </c>
      <c r="U77" s="270"/>
      <c r="V77" s="269">
        <v>9107</v>
      </c>
      <c r="W77" s="270"/>
      <c r="X77" s="269">
        <v>9114</v>
      </c>
      <c r="Y77" s="270"/>
      <c r="Z77" s="269">
        <v>9121</v>
      </c>
      <c r="AA77" s="270"/>
      <c r="AB77" s="269">
        <v>9128</v>
      </c>
      <c r="AC77" s="270"/>
      <c r="AD77" s="269">
        <v>9135</v>
      </c>
      <c r="AE77" s="278"/>
      <c r="AF77" s="62">
        <v>24</v>
      </c>
      <c r="AG77" s="62" t="s">
        <v>74</v>
      </c>
      <c r="AH77" s="278">
        <v>1</v>
      </c>
      <c r="AI77" s="270"/>
      <c r="AJ77" s="269">
        <v>2</v>
      </c>
      <c r="AK77" s="270"/>
      <c r="AL77" s="269">
        <v>4</v>
      </c>
      <c r="AM77" s="270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200" t="s">
        <v>330</v>
      </c>
      <c r="BA77" s="200"/>
      <c r="BB77" s="200">
        <v>2.145</v>
      </c>
      <c r="BC77" s="200"/>
      <c r="BD77" s="200">
        <v>2.1539999999999999</v>
      </c>
      <c r="BE77" s="200"/>
      <c r="BF77" s="200">
        <v>2.1640000000000001</v>
      </c>
      <c r="BG77" s="200"/>
      <c r="BH77" s="200">
        <v>2.1739999999999999</v>
      </c>
      <c r="BI77" s="200"/>
      <c r="BJ77" s="200">
        <v>2.1840000000000002</v>
      </c>
      <c r="BK77" s="200"/>
      <c r="BL77" s="200">
        <v>2.194</v>
      </c>
      <c r="BM77" s="200"/>
      <c r="BN77" s="200">
        <v>2.2040000000000002</v>
      </c>
      <c r="BO77" s="200"/>
      <c r="BP77" s="200">
        <v>2.2149999999999999</v>
      </c>
      <c r="BQ77" s="200"/>
      <c r="BR77" s="200">
        <v>2.2250000000000001</v>
      </c>
      <c r="BS77" s="200"/>
      <c r="BT77" s="200">
        <v>2.2360000000000002</v>
      </c>
      <c r="BU77" s="200"/>
      <c r="BV77" s="200">
        <v>2.246</v>
      </c>
      <c r="BW77" s="259"/>
      <c r="BX77" s="62">
        <v>24</v>
      </c>
      <c r="BY77" s="62" t="s">
        <v>74</v>
      </c>
      <c r="BZ77" s="260">
        <v>2</v>
      </c>
      <c r="CA77" s="200"/>
      <c r="CB77" s="200">
        <v>3</v>
      </c>
      <c r="CC77" s="200"/>
      <c r="CD77" s="200">
        <v>5</v>
      </c>
      <c r="CE77" s="200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</row>
    <row r="78" spans="6:96" ht="48" customHeight="1" x14ac:dyDescent="0.25">
      <c r="F78" s="1"/>
      <c r="G78" s="1"/>
      <c r="H78" s="269" t="s">
        <v>327</v>
      </c>
      <c r="I78" s="270"/>
      <c r="J78" s="269">
        <v>9135</v>
      </c>
      <c r="K78" s="270"/>
      <c r="L78" s="269">
        <v>9143</v>
      </c>
      <c r="M78" s="270"/>
      <c r="N78" s="269">
        <v>9150</v>
      </c>
      <c r="O78" s="270"/>
      <c r="P78" s="269">
        <v>9157</v>
      </c>
      <c r="Q78" s="270"/>
      <c r="R78" s="269">
        <v>9164</v>
      </c>
      <c r="S78" s="270"/>
      <c r="T78" s="269">
        <v>9171</v>
      </c>
      <c r="U78" s="270"/>
      <c r="V78" s="269">
        <v>9178</v>
      </c>
      <c r="W78" s="270"/>
      <c r="X78" s="269">
        <v>9184</v>
      </c>
      <c r="Y78" s="270"/>
      <c r="Z78" s="269">
        <v>9191</v>
      </c>
      <c r="AA78" s="270"/>
      <c r="AB78" s="269">
        <v>9198</v>
      </c>
      <c r="AC78" s="270"/>
      <c r="AD78" s="269">
        <v>9205</v>
      </c>
      <c r="AE78" s="278"/>
      <c r="AF78" s="62">
        <v>23</v>
      </c>
      <c r="AG78" s="62" t="s">
        <v>74</v>
      </c>
      <c r="AH78" s="278">
        <v>1</v>
      </c>
      <c r="AI78" s="270"/>
      <c r="AJ78" s="269">
        <v>2</v>
      </c>
      <c r="AK78" s="270"/>
      <c r="AL78" s="269">
        <v>3</v>
      </c>
      <c r="AM78" s="270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200" t="s">
        <v>327</v>
      </c>
      <c r="BA78" s="200"/>
      <c r="BB78" s="200">
        <v>2.246</v>
      </c>
      <c r="BC78" s="200"/>
      <c r="BD78" s="200">
        <v>2.2570000000000001</v>
      </c>
      <c r="BE78" s="200"/>
      <c r="BF78" s="200">
        <v>2.2669999999999999</v>
      </c>
      <c r="BG78" s="200"/>
      <c r="BH78" s="200">
        <v>2.278</v>
      </c>
      <c r="BI78" s="200"/>
      <c r="BJ78" s="200">
        <v>2.2890000000000001</v>
      </c>
      <c r="BK78" s="200"/>
      <c r="BL78" s="200">
        <v>2.2999999999999998</v>
      </c>
      <c r="BM78" s="200"/>
      <c r="BN78" s="200">
        <v>2.3109999999999999</v>
      </c>
      <c r="BO78" s="200"/>
      <c r="BP78" s="200">
        <v>2.3220000000000001</v>
      </c>
      <c r="BQ78" s="200"/>
      <c r="BR78" s="200">
        <v>2.3330000000000002</v>
      </c>
      <c r="BS78" s="200"/>
      <c r="BT78" s="200">
        <v>2.3439999999999999</v>
      </c>
      <c r="BU78" s="200"/>
      <c r="BV78" s="200">
        <v>2.3559999999999999</v>
      </c>
      <c r="BW78" s="259"/>
      <c r="BX78" s="62">
        <v>23</v>
      </c>
      <c r="BY78" s="62" t="s">
        <v>74</v>
      </c>
      <c r="BZ78" s="260">
        <v>2</v>
      </c>
      <c r="CA78" s="200"/>
      <c r="CB78" s="200">
        <v>4</v>
      </c>
      <c r="CC78" s="200"/>
      <c r="CD78" s="200">
        <v>5</v>
      </c>
      <c r="CE78" s="200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</row>
    <row r="79" spans="6:96" ht="48" customHeight="1" x14ac:dyDescent="0.25">
      <c r="F79" s="1"/>
      <c r="G79" s="1"/>
      <c r="H79" s="269" t="s">
        <v>325</v>
      </c>
      <c r="I79" s="270"/>
      <c r="J79" s="269">
        <v>9205</v>
      </c>
      <c r="K79" s="270"/>
      <c r="L79" s="269">
        <v>9212</v>
      </c>
      <c r="M79" s="270"/>
      <c r="N79" s="269">
        <v>9219</v>
      </c>
      <c r="O79" s="270"/>
      <c r="P79" s="269">
        <v>9225</v>
      </c>
      <c r="Q79" s="270"/>
      <c r="R79" s="269">
        <v>9232</v>
      </c>
      <c r="S79" s="270"/>
      <c r="T79" s="269">
        <v>9239</v>
      </c>
      <c r="U79" s="270"/>
      <c r="V79" s="269">
        <v>9245</v>
      </c>
      <c r="W79" s="270"/>
      <c r="X79" s="269">
        <v>9252</v>
      </c>
      <c r="Y79" s="270"/>
      <c r="Z79" s="269">
        <v>9259</v>
      </c>
      <c r="AA79" s="270"/>
      <c r="AB79" s="269">
        <v>9256</v>
      </c>
      <c r="AC79" s="270"/>
      <c r="AD79" s="269">
        <v>9272</v>
      </c>
      <c r="AE79" s="278"/>
      <c r="AF79" s="62">
        <v>22</v>
      </c>
      <c r="AG79" s="62" t="s">
        <v>74</v>
      </c>
      <c r="AH79" s="278">
        <v>1</v>
      </c>
      <c r="AI79" s="270"/>
      <c r="AJ79" s="269">
        <v>2</v>
      </c>
      <c r="AK79" s="270"/>
      <c r="AL79" s="269">
        <v>3</v>
      </c>
      <c r="AM79" s="270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200" t="s">
        <v>325</v>
      </c>
      <c r="BA79" s="200"/>
      <c r="BB79" s="200">
        <v>2.3559999999999999</v>
      </c>
      <c r="BC79" s="200"/>
      <c r="BD79" s="200">
        <v>2.367</v>
      </c>
      <c r="BE79" s="200"/>
      <c r="BF79" s="200">
        <v>2.379</v>
      </c>
      <c r="BG79" s="200"/>
      <c r="BH79" s="200">
        <v>2.391</v>
      </c>
      <c r="BI79" s="200"/>
      <c r="BJ79" s="200">
        <v>2.4020000000000001</v>
      </c>
      <c r="BK79" s="200"/>
      <c r="BL79" s="200">
        <v>2.4140000000000001</v>
      </c>
      <c r="BM79" s="200"/>
      <c r="BN79" s="200">
        <v>2.4260000000000002</v>
      </c>
      <c r="BO79" s="200"/>
      <c r="BP79" s="200">
        <v>2.4380000000000002</v>
      </c>
      <c r="BQ79" s="200"/>
      <c r="BR79" s="200">
        <v>2.4500000000000002</v>
      </c>
      <c r="BS79" s="200"/>
      <c r="BT79" s="200">
        <v>2.4630000000000001</v>
      </c>
      <c r="BU79" s="200"/>
      <c r="BV79" s="200">
        <v>2.4750000000000001</v>
      </c>
      <c r="BW79" s="259"/>
      <c r="BX79" s="62">
        <v>22</v>
      </c>
      <c r="BY79" s="62" t="s">
        <v>74</v>
      </c>
      <c r="BZ79" s="260">
        <v>2</v>
      </c>
      <c r="CA79" s="200"/>
      <c r="CB79" s="200">
        <v>4</v>
      </c>
      <c r="CC79" s="200"/>
      <c r="CD79" s="200">
        <v>6</v>
      </c>
      <c r="CE79" s="200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</row>
    <row r="80" spans="6:96" ht="48" customHeight="1" x14ac:dyDescent="0.25">
      <c r="F80" s="1"/>
      <c r="G80" s="1"/>
      <c r="H80" s="269" t="s">
        <v>323</v>
      </c>
      <c r="I80" s="270"/>
      <c r="J80" s="269">
        <v>9272</v>
      </c>
      <c r="K80" s="270"/>
      <c r="L80" s="269">
        <v>9278</v>
      </c>
      <c r="M80" s="270"/>
      <c r="N80" s="269">
        <v>9285</v>
      </c>
      <c r="O80" s="270"/>
      <c r="P80" s="269">
        <v>9291</v>
      </c>
      <c r="Q80" s="270"/>
      <c r="R80" s="269">
        <v>9298</v>
      </c>
      <c r="S80" s="270"/>
      <c r="T80" s="269">
        <v>9304</v>
      </c>
      <c r="U80" s="270"/>
      <c r="V80" s="269">
        <v>9311</v>
      </c>
      <c r="W80" s="270"/>
      <c r="X80" s="269">
        <v>9317</v>
      </c>
      <c r="Y80" s="270"/>
      <c r="Z80" s="269">
        <v>9323</v>
      </c>
      <c r="AA80" s="270"/>
      <c r="AB80" s="269">
        <v>9330</v>
      </c>
      <c r="AC80" s="270"/>
      <c r="AD80" s="269">
        <v>9336</v>
      </c>
      <c r="AE80" s="278"/>
      <c r="AF80" s="62">
        <v>21</v>
      </c>
      <c r="AG80" s="62" t="s">
        <v>74</v>
      </c>
      <c r="AH80" s="278">
        <v>1</v>
      </c>
      <c r="AI80" s="270"/>
      <c r="AJ80" s="269">
        <v>2</v>
      </c>
      <c r="AK80" s="270"/>
      <c r="AL80" s="269">
        <v>3</v>
      </c>
      <c r="AM80" s="270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200" t="s">
        <v>323</v>
      </c>
      <c r="BA80" s="200"/>
      <c r="BB80" s="200">
        <v>2.4750000000000001</v>
      </c>
      <c r="BC80" s="200"/>
      <c r="BD80" s="200">
        <v>2.488</v>
      </c>
      <c r="BE80" s="200"/>
      <c r="BF80" s="200">
        <v>2.5</v>
      </c>
      <c r="BG80" s="200"/>
      <c r="BH80" s="200">
        <v>2.5129999999999999</v>
      </c>
      <c r="BI80" s="200"/>
      <c r="BJ80" s="200">
        <v>2.5259999999999998</v>
      </c>
      <c r="BK80" s="200"/>
      <c r="BL80" s="200">
        <v>2.5390000000000001</v>
      </c>
      <c r="BM80" s="200"/>
      <c r="BN80" s="200">
        <v>2.552</v>
      </c>
      <c r="BO80" s="200"/>
      <c r="BP80" s="200">
        <v>2.5649999999999999</v>
      </c>
      <c r="BQ80" s="200"/>
      <c r="BR80" s="200">
        <v>2.5779999999999998</v>
      </c>
      <c r="BS80" s="200"/>
      <c r="BT80" s="200">
        <v>2.5920000000000001</v>
      </c>
      <c r="BU80" s="200"/>
      <c r="BV80" s="200">
        <v>2.605</v>
      </c>
      <c r="BW80" s="259"/>
      <c r="BX80" s="62">
        <v>21</v>
      </c>
      <c r="BY80" s="62" t="s">
        <v>74</v>
      </c>
      <c r="BZ80" s="260">
        <v>2</v>
      </c>
      <c r="CA80" s="200"/>
      <c r="CB80" s="200">
        <v>4</v>
      </c>
      <c r="CC80" s="200"/>
      <c r="CD80" s="200">
        <v>6</v>
      </c>
      <c r="CE80" s="200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</row>
    <row r="81" spans="6:96" ht="48" customHeight="1" x14ac:dyDescent="0.25">
      <c r="F81" s="1"/>
      <c r="G81" s="1"/>
      <c r="H81" s="269" t="s">
        <v>321</v>
      </c>
      <c r="I81" s="270"/>
      <c r="J81" s="269">
        <v>9336</v>
      </c>
      <c r="K81" s="270"/>
      <c r="L81" s="269">
        <v>9342</v>
      </c>
      <c r="M81" s="270"/>
      <c r="N81" s="269">
        <v>9348</v>
      </c>
      <c r="O81" s="270"/>
      <c r="P81" s="269">
        <v>9354</v>
      </c>
      <c r="Q81" s="270"/>
      <c r="R81" s="269">
        <v>9361</v>
      </c>
      <c r="S81" s="270"/>
      <c r="T81" s="269">
        <v>9367</v>
      </c>
      <c r="U81" s="270"/>
      <c r="V81" s="269">
        <v>9373</v>
      </c>
      <c r="W81" s="270"/>
      <c r="X81" s="269">
        <v>9379</v>
      </c>
      <c r="Y81" s="270"/>
      <c r="Z81" s="269">
        <v>9383</v>
      </c>
      <c r="AA81" s="270"/>
      <c r="AB81" s="269">
        <v>9391</v>
      </c>
      <c r="AC81" s="270"/>
      <c r="AD81" s="269" t="s">
        <v>380</v>
      </c>
      <c r="AE81" s="278"/>
      <c r="AF81" s="62">
        <v>20</v>
      </c>
      <c r="AG81" s="62" t="s">
        <v>74</v>
      </c>
      <c r="AH81" s="278">
        <v>1</v>
      </c>
      <c r="AI81" s="270"/>
      <c r="AJ81" s="269">
        <v>2</v>
      </c>
      <c r="AK81" s="270"/>
      <c r="AL81" s="269">
        <v>3</v>
      </c>
      <c r="AM81" s="270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200" t="s">
        <v>321</v>
      </c>
      <c r="BA81" s="200"/>
      <c r="BB81" s="200">
        <v>2.605</v>
      </c>
      <c r="BC81" s="200"/>
      <c r="BD81" s="200">
        <v>2.6190000000000002</v>
      </c>
      <c r="BE81" s="200"/>
      <c r="BF81" s="200">
        <v>2.633</v>
      </c>
      <c r="BG81" s="200"/>
      <c r="BH81" s="200">
        <v>2.6459999999999999</v>
      </c>
      <c r="BI81" s="200"/>
      <c r="BJ81" s="200">
        <v>2.66</v>
      </c>
      <c r="BK81" s="200"/>
      <c r="BL81" s="200">
        <v>2.6749999999999998</v>
      </c>
      <c r="BM81" s="200"/>
      <c r="BN81" s="200">
        <v>2.6890000000000001</v>
      </c>
      <c r="BO81" s="200"/>
      <c r="BP81" s="200">
        <v>2.7029999999999998</v>
      </c>
      <c r="BQ81" s="200"/>
      <c r="BR81" s="200">
        <v>2.718</v>
      </c>
      <c r="BS81" s="200"/>
      <c r="BT81" s="200">
        <v>2.7330000000000001</v>
      </c>
      <c r="BU81" s="200"/>
      <c r="BV81" s="200">
        <v>2.7469999999999999</v>
      </c>
      <c r="BW81" s="259"/>
      <c r="BX81" s="62">
        <v>20</v>
      </c>
      <c r="BY81" s="62" t="s">
        <v>74</v>
      </c>
      <c r="BZ81" s="260">
        <v>2</v>
      </c>
      <c r="CA81" s="200"/>
      <c r="CB81" s="200">
        <v>5</v>
      </c>
      <c r="CC81" s="200"/>
      <c r="CD81" s="200">
        <v>7</v>
      </c>
      <c r="CE81" s="200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</row>
    <row r="82" spans="6:96" ht="48" customHeight="1" x14ac:dyDescent="0.25">
      <c r="F82" s="1"/>
      <c r="G82" s="1"/>
      <c r="H82" s="269" t="s">
        <v>319</v>
      </c>
      <c r="I82" s="270"/>
      <c r="J82" s="269">
        <v>9397</v>
      </c>
      <c r="K82" s="270"/>
      <c r="L82" s="269">
        <v>9403</v>
      </c>
      <c r="M82" s="270"/>
      <c r="N82" s="269">
        <v>9409</v>
      </c>
      <c r="O82" s="270"/>
      <c r="P82" s="269">
        <v>9415</v>
      </c>
      <c r="Q82" s="270"/>
      <c r="R82" s="269">
        <v>9421</v>
      </c>
      <c r="S82" s="270"/>
      <c r="T82" s="269">
        <v>9426</v>
      </c>
      <c r="U82" s="270"/>
      <c r="V82" s="269">
        <v>9432</v>
      </c>
      <c r="W82" s="270"/>
      <c r="X82" s="269">
        <v>9438</v>
      </c>
      <c r="Y82" s="270"/>
      <c r="Z82" s="269">
        <v>9444</v>
      </c>
      <c r="AA82" s="270"/>
      <c r="AB82" s="269">
        <v>9449</v>
      </c>
      <c r="AC82" s="270"/>
      <c r="AD82" s="269" t="s">
        <v>381</v>
      </c>
      <c r="AE82" s="278"/>
      <c r="AF82" s="62">
        <v>19</v>
      </c>
      <c r="AG82" s="62" t="s">
        <v>74</v>
      </c>
      <c r="AH82" s="278">
        <v>1</v>
      </c>
      <c r="AI82" s="270"/>
      <c r="AJ82" s="269">
        <v>2</v>
      </c>
      <c r="AK82" s="270"/>
      <c r="AL82" s="269">
        <v>3</v>
      </c>
      <c r="AM82" s="270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200" t="s">
        <v>319</v>
      </c>
      <c r="BA82" s="200"/>
      <c r="BB82" s="200">
        <v>2.7469999999999999</v>
      </c>
      <c r="BC82" s="200"/>
      <c r="BD82" s="200">
        <v>2.762</v>
      </c>
      <c r="BE82" s="200"/>
      <c r="BF82" s="200">
        <v>2.778</v>
      </c>
      <c r="BG82" s="200"/>
      <c r="BH82" s="200">
        <v>2.7930000000000001</v>
      </c>
      <c r="BI82" s="200"/>
      <c r="BJ82" s="200">
        <v>2.8079999999999998</v>
      </c>
      <c r="BK82" s="200"/>
      <c r="BL82" s="200">
        <v>2.8239999999999998</v>
      </c>
      <c r="BM82" s="200"/>
      <c r="BN82" s="200">
        <v>2.84</v>
      </c>
      <c r="BO82" s="200"/>
      <c r="BP82" s="200">
        <v>2.8559999999999999</v>
      </c>
      <c r="BQ82" s="200"/>
      <c r="BR82" s="200">
        <v>2.8719999999999999</v>
      </c>
      <c r="BS82" s="200"/>
      <c r="BT82" s="200">
        <v>2.8879999999999999</v>
      </c>
      <c r="BU82" s="200"/>
      <c r="BV82" s="200">
        <v>2.9039999999999999</v>
      </c>
      <c r="BW82" s="259"/>
      <c r="BX82" s="62">
        <v>19</v>
      </c>
      <c r="BY82" s="62" t="s">
        <v>74</v>
      </c>
      <c r="BZ82" s="260">
        <v>3</v>
      </c>
      <c r="CA82" s="200"/>
      <c r="CB82" s="200">
        <v>5</v>
      </c>
      <c r="CC82" s="200"/>
      <c r="CD82" s="200">
        <v>8</v>
      </c>
      <c r="CE82" s="200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</row>
    <row r="83" spans="6:96" ht="48" customHeight="1" x14ac:dyDescent="0.25">
      <c r="F83" s="1"/>
      <c r="G83" s="1"/>
      <c r="H83" s="269" t="s">
        <v>316</v>
      </c>
      <c r="I83" s="270"/>
      <c r="J83" s="269">
        <v>9455</v>
      </c>
      <c r="K83" s="270"/>
      <c r="L83" s="269">
        <v>9461</v>
      </c>
      <c r="M83" s="270"/>
      <c r="N83" s="269">
        <v>9466</v>
      </c>
      <c r="O83" s="270"/>
      <c r="P83" s="269">
        <v>9472</v>
      </c>
      <c r="Q83" s="270"/>
      <c r="R83" s="269">
        <v>9478</v>
      </c>
      <c r="S83" s="270"/>
      <c r="T83" s="269">
        <v>9483</v>
      </c>
      <c r="U83" s="270"/>
      <c r="V83" s="269">
        <v>9489</v>
      </c>
      <c r="W83" s="270"/>
      <c r="X83" s="269">
        <v>9494</v>
      </c>
      <c r="Y83" s="270"/>
      <c r="Z83" s="269">
        <v>9500</v>
      </c>
      <c r="AA83" s="270"/>
      <c r="AB83" s="269">
        <v>9505</v>
      </c>
      <c r="AC83" s="270"/>
      <c r="AD83" s="269">
        <v>9511</v>
      </c>
      <c r="AE83" s="278"/>
      <c r="AF83" s="62">
        <v>18</v>
      </c>
      <c r="AG83" s="62" t="s">
        <v>74</v>
      </c>
      <c r="AH83" s="278">
        <v>1</v>
      </c>
      <c r="AI83" s="270"/>
      <c r="AJ83" s="269">
        <v>2</v>
      </c>
      <c r="AK83" s="270"/>
      <c r="AL83" s="269">
        <v>3</v>
      </c>
      <c r="AM83" s="270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200" t="s">
        <v>316</v>
      </c>
      <c r="BA83" s="200"/>
      <c r="BB83" s="200">
        <v>2.9039999999999999</v>
      </c>
      <c r="BC83" s="200"/>
      <c r="BD83" s="200">
        <v>2.9209999999999998</v>
      </c>
      <c r="BE83" s="200"/>
      <c r="BF83" s="200">
        <v>2.9369999999999998</v>
      </c>
      <c r="BG83" s="200"/>
      <c r="BH83" s="200">
        <v>2.9540000000000002</v>
      </c>
      <c r="BI83" s="200"/>
      <c r="BJ83" s="200">
        <v>2.9710000000000001</v>
      </c>
      <c r="BK83" s="200"/>
      <c r="BL83" s="200">
        <v>2.9889999999999999</v>
      </c>
      <c r="BM83" s="200"/>
      <c r="BN83" s="200">
        <v>3.0059999999999998</v>
      </c>
      <c r="BO83" s="200"/>
      <c r="BP83" s="200">
        <v>3.024</v>
      </c>
      <c r="BQ83" s="200"/>
      <c r="BR83" s="200">
        <v>3.0419999999999998</v>
      </c>
      <c r="BS83" s="200"/>
      <c r="BT83" s="200">
        <v>3.06</v>
      </c>
      <c r="BU83" s="200"/>
      <c r="BV83" s="200">
        <v>3.0779999999999998</v>
      </c>
      <c r="BW83" s="259"/>
      <c r="BX83" s="62">
        <v>18</v>
      </c>
      <c r="BY83" s="62" t="s">
        <v>74</v>
      </c>
      <c r="BZ83" s="260">
        <v>3</v>
      </c>
      <c r="CA83" s="200"/>
      <c r="CB83" s="200">
        <v>6</v>
      </c>
      <c r="CC83" s="200"/>
      <c r="CD83" s="200">
        <v>9</v>
      </c>
      <c r="CE83" s="200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</row>
    <row r="84" spans="6:96" ht="48" customHeight="1" x14ac:dyDescent="0.25">
      <c r="F84" s="1"/>
      <c r="G84" s="1"/>
      <c r="H84" s="269" t="s">
        <v>314</v>
      </c>
      <c r="I84" s="270"/>
      <c r="J84" s="269">
        <v>9511</v>
      </c>
      <c r="K84" s="270"/>
      <c r="L84" s="269">
        <v>9516</v>
      </c>
      <c r="M84" s="270"/>
      <c r="N84" s="269">
        <v>9521</v>
      </c>
      <c r="O84" s="270"/>
      <c r="P84" s="269">
        <v>9527</v>
      </c>
      <c r="Q84" s="270"/>
      <c r="R84" s="269">
        <v>9532</v>
      </c>
      <c r="S84" s="270"/>
      <c r="T84" s="269">
        <v>9537</v>
      </c>
      <c r="U84" s="270"/>
      <c r="V84" s="269">
        <v>9542</v>
      </c>
      <c r="W84" s="270"/>
      <c r="X84" s="269">
        <v>9548</v>
      </c>
      <c r="Y84" s="270"/>
      <c r="Z84" s="269">
        <v>9553</v>
      </c>
      <c r="AA84" s="270"/>
      <c r="AB84" s="269">
        <v>9558</v>
      </c>
      <c r="AC84" s="270"/>
      <c r="AD84" s="269">
        <v>9563</v>
      </c>
      <c r="AE84" s="278"/>
      <c r="AF84" s="62">
        <v>17</v>
      </c>
      <c r="AG84" s="62" t="s">
        <v>74</v>
      </c>
      <c r="AH84" s="278">
        <v>1</v>
      </c>
      <c r="AI84" s="270"/>
      <c r="AJ84" s="269">
        <v>2</v>
      </c>
      <c r="AK84" s="270"/>
      <c r="AL84" s="269">
        <v>3</v>
      </c>
      <c r="AM84" s="270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200" t="s">
        <v>314</v>
      </c>
      <c r="BA84" s="200"/>
      <c r="BB84" s="200">
        <v>3.0779999999999998</v>
      </c>
      <c r="BC84" s="200"/>
      <c r="BD84" s="200">
        <v>3.0960000000000001</v>
      </c>
      <c r="BE84" s="200"/>
      <c r="BF84" s="200">
        <v>3.1150000000000002</v>
      </c>
      <c r="BG84" s="200"/>
      <c r="BH84" s="200">
        <v>3.133</v>
      </c>
      <c r="BI84" s="200"/>
      <c r="BJ84" s="200">
        <v>3.1520000000000001</v>
      </c>
      <c r="BK84" s="200"/>
      <c r="BL84" s="200">
        <v>3.1720000000000002</v>
      </c>
      <c r="BM84" s="200"/>
      <c r="BN84" s="200">
        <v>3.1909999999999998</v>
      </c>
      <c r="BO84" s="200"/>
      <c r="BP84" s="200">
        <v>3.2109999999999999</v>
      </c>
      <c r="BQ84" s="200"/>
      <c r="BR84" s="200">
        <v>3.23</v>
      </c>
      <c r="BS84" s="200"/>
      <c r="BT84" s="200">
        <v>3.2509999999999999</v>
      </c>
      <c r="BU84" s="200"/>
      <c r="BV84" s="200">
        <v>3.2709999999999999</v>
      </c>
      <c r="BW84" s="259"/>
      <c r="BX84" s="62">
        <v>17</v>
      </c>
      <c r="BY84" s="62" t="s">
        <v>74</v>
      </c>
      <c r="BZ84" s="260">
        <v>3</v>
      </c>
      <c r="CA84" s="200"/>
      <c r="CB84" s="200">
        <v>6</v>
      </c>
      <c r="CC84" s="200"/>
      <c r="CD84" s="200">
        <v>10</v>
      </c>
      <c r="CE84" s="200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</row>
    <row r="85" spans="6:96" ht="48" customHeight="1" x14ac:dyDescent="0.25">
      <c r="F85" s="1"/>
      <c r="G85" s="1"/>
      <c r="H85" s="269" t="s">
        <v>312</v>
      </c>
      <c r="I85" s="270"/>
      <c r="J85" s="269">
        <v>9563</v>
      </c>
      <c r="K85" s="270"/>
      <c r="L85" s="269">
        <v>9568</v>
      </c>
      <c r="M85" s="270"/>
      <c r="N85" s="269">
        <v>9573</v>
      </c>
      <c r="O85" s="270"/>
      <c r="P85" s="269">
        <v>9578</v>
      </c>
      <c r="Q85" s="270"/>
      <c r="R85" s="269">
        <v>9583</v>
      </c>
      <c r="S85" s="270"/>
      <c r="T85" s="269">
        <v>9588</v>
      </c>
      <c r="U85" s="270"/>
      <c r="V85" s="269">
        <v>9593</v>
      </c>
      <c r="W85" s="270"/>
      <c r="X85" s="269">
        <v>9598</v>
      </c>
      <c r="Y85" s="270"/>
      <c r="Z85" s="269">
        <v>9603</v>
      </c>
      <c r="AA85" s="270"/>
      <c r="AB85" s="269">
        <v>9608</v>
      </c>
      <c r="AC85" s="270"/>
      <c r="AD85" s="269">
        <v>9613</v>
      </c>
      <c r="AE85" s="278"/>
      <c r="AF85" s="62">
        <v>16</v>
      </c>
      <c r="AG85" s="62" t="s">
        <v>74</v>
      </c>
      <c r="AH85" s="278">
        <v>1</v>
      </c>
      <c r="AI85" s="270"/>
      <c r="AJ85" s="269">
        <v>2</v>
      </c>
      <c r="AK85" s="270"/>
      <c r="AL85" s="269">
        <v>2</v>
      </c>
      <c r="AM85" s="270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200" t="s">
        <v>312</v>
      </c>
      <c r="BA85" s="200"/>
      <c r="BB85" s="200">
        <v>3.2709999999999999</v>
      </c>
      <c r="BC85" s="200"/>
      <c r="BD85" s="200">
        <v>3.2909999999999999</v>
      </c>
      <c r="BE85" s="200"/>
      <c r="BF85" s="200">
        <v>3.3119999999999998</v>
      </c>
      <c r="BG85" s="200"/>
      <c r="BH85" s="200">
        <v>3.3330000000000002</v>
      </c>
      <c r="BI85" s="200"/>
      <c r="BJ85" s="200">
        <v>3.3540000000000001</v>
      </c>
      <c r="BK85" s="200"/>
      <c r="BL85" s="200">
        <v>3.3759999999999999</v>
      </c>
      <c r="BM85" s="200"/>
      <c r="BN85" s="153"/>
      <c r="BO85" s="153"/>
      <c r="BP85" s="153"/>
      <c r="BQ85" s="153"/>
      <c r="BR85" s="153"/>
      <c r="BS85" s="153"/>
      <c r="BT85" s="153"/>
      <c r="BU85" s="153"/>
      <c r="BV85" s="153"/>
      <c r="BW85" s="153"/>
      <c r="BX85" s="258"/>
      <c r="BY85" s="258"/>
      <c r="BZ85" s="200">
        <v>3</v>
      </c>
      <c r="CA85" s="200"/>
      <c r="CB85" s="200">
        <v>7</v>
      </c>
      <c r="CC85" s="200"/>
      <c r="CD85" s="200">
        <v>10</v>
      </c>
      <c r="CE85" s="200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</row>
    <row r="86" spans="6:96" ht="48" customHeight="1" x14ac:dyDescent="0.25">
      <c r="F86" s="1"/>
      <c r="G86" s="1"/>
      <c r="H86" s="269" t="s">
        <v>310</v>
      </c>
      <c r="I86" s="270"/>
      <c r="J86" s="269">
        <v>9613</v>
      </c>
      <c r="K86" s="270"/>
      <c r="L86" s="269">
        <v>9617</v>
      </c>
      <c r="M86" s="270"/>
      <c r="N86" s="269">
        <v>9622</v>
      </c>
      <c r="O86" s="270"/>
      <c r="P86" s="269">
        <v>9627</v>
      </c>
      <c r="Q86" s="270"/>
      <c r="R86" s="269">
        <v>9632</v>
      </c>
      <c r="S86" s="270"/>
      <c r="T86" s="269">
        <v>9636</v>
      </c>
      <c r="U86" s="270"/>
      <c r="V86" s="269">
        <v>9641</v>
      </c>
      <c r="W86" s="270"/>
      <c r="X86" s="269">
        <v>9646</v>
      </c>
      <c r="Y86" s="270"/>
      <c r="Z86" s="269">
        <v>9650</v>
      </c>
      <c r="AA86" s="270"/>
      <c r="AB86" s="269">
        <v>9655</v>
      </c>
      <c r="AC86" s="270"/>
      <c r="AD86" s="269" t="s">
        <v>382</v>
      </c>
      <c r="AE86" s="278"/>
      <c r="AF86" s="62">
        <v>15</v>
      </c>
      <c r="AG86" s="62" t="s">
        <v>74</v>
      </c>
      <c r="AH86" s="278">
        <v>1</v>
      </c>
      <c r="AI86" s="270"/>
      <c r="AJ86" s="269">
        <v>2</v>
      </c>
      <c r="AK86" s="270"/>
      <c r="AL86" s="269">
        <v>2</v>
      </c>
      <c r="AM86" s="270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53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  <c r="BL86" s="153"/>
      <c r="BM86" s="153"/>
      <c r="BN86" s="200">
        <v>3.3980000000000001</v>
      </c>
      <c r="BO86" s="200"/>
      <c r="BP86" s="200">
        <v>3.42</v>
      </c>
      <c r="BQ86" s="200"/>
      <c r="BR86" s="200">
        <v>3.4420000000000002</v>
      </c>
      <c r="BS86" s="200"/>
      <c r="BT86" s="200">
        <v>3.4649999999999999</v>
      </c>
      <c r="BU86" s="200"/>
      <c r="BV86" s="200">
        <v>3.4870000000000001</v>
      </c>
      <c r="BW86" s="200"/>
      <c r="BX86" s="200" t="s">
        <v>311</v>
      </c>
      <c r="BY86" s="200"/>
      <c r="BZ86" s="200">
        <v>4</v>
      </c>
      <c r="CA86" s="200"/>
      <c r="CB86" s="200">
        <v>7</v>
      </c>
      <c r="CC86" s="200"/>
      <c r="CD86" s="200">
        <v>11</v>
      </c>
      <c r="CE86" s="200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</row>
    <row r="87" spans="6:96" ht="48" customHeight="1" x14ac:dyDescent="0.25">
      <c r="F87" s="1"/>
      <c r="G87" s="1"/>
      <c r="H87" s="269" t="s">
        <v>308</v>
      </c>
      <c r="I87" s="270"/>
      <c r="J87" s="269">
        <v>9659</v>
      </c>
      <c r="K87" s="270"/>
      <c r="L87" s="269">
        <v>9664</v>
      </c>
      <c r="M87" s="270"/>
      <c r="N87" s="269">
        <v>9668</v>
      </c>
      <c r="O87" s="270"/>
      <c r="P87" s="269">
        <v>9673</v>
      </c>
      <c r="Q87" s="270"/>
      <c r="R87" s="269">
        <v>9677</v>
      </c>
      <c r="S87" s="270"/>
      <c r="T87" s="269">
        <v>9681</v>
      </c>
      <c r="U87" s="270"/>
      <c r="V87" s="269">
        <v>9686</v>
      </c>
      <c r="W87" s="270"/>
      <c r="X87" s="269">
        <v>9690</v>
      </c>
      <c r="Y87" s="270"/>
      <c r="Z87" s="269">
        <v>9694</v>
      </c>
      <c r="AA87" s="270"/>
      <c r="AB87" s="269">
        <v>9699</v>
      </c>
      <c r="AC87" s="270"/>
      <c r="AD87" s="269">
        <v>9703</v>
      </c>
      <c r="AE87" s="278"/>
      <c r="AF87" s="62">
        <v>14</v>
      </c>
      <c r="AG87" s="62" t="s">
        <v>74</v>
      </c>
      <c r="AH87" s="278">
        <v>1</v>
      </c>
      <c r="AI87" s="270"/>
      <c r="AJ87" s="269">
        <v>1</v>
      </c>
      <c r="AK87" s="270"/>
      <c r="AL87" s="269">
        <v>2</v>
      </c>
      <c r="AM87" s="270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200" t="s">
        <v>310</v>
      </c>
      <c r="BA87" s="200"/>
      <c r="BB87" s="200">
        <v>3.4870000000000001</v>
      </c>
      <c r="BC87" s="200"/>
      <c r="BD87" s="200">
        <v>3.5110000000000001</v>
      </c>
      <c r="BE87" s="200"/>
      <c r="BF87" s="200">
        <v>3.5339999999999998</v>
      </c>
      <c r="BG87" s="200"/>
      <c r="BH87" s="200">
        <v>3.5579999999999998</v>
      </c>
      <c r="BI87" s="200"/>
      <c r="BJ87" s="200">
        <v>3.5819999999999999</v>
      </c>
      <c r="BK87" s="200"/>
      <c r="BL87" s="200">
        <v>3.6059999999999999</v>
      </c>
      <c r="BM87" s="200"/>
      <c r="BN87" s="153"/>
      <c r="BO87" s="153"/>
      <c r="BP87" s="153"/>
      <c r="BQ87" s="153"/>
      <c r="BR87" s="153"/>
      <c r="BS87" s="153"/>
      <c r="BT87" s="153"/>
      <c r="BU87" s="153"/>
      <c r="BV87" s="153"/>
      <c r="BW87" s="153"/>
      <c r="BX87" s="153"/>
      <c r="BY87" s="153"/>
      <c r="BZ87" s="200">
        <v>4</v>
      </c>
      <c r="CA87" s="200"/>
      <c r="CB87" s="200">
        <v>8</v>
      </c>
      <c r="CC87" s="200"/>
      <c r="CD87" s="200">
        <v>12</v>
      </c>
      <c r="CE87" s="200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</row>
    <row r="88" spans="6:96" ht="48" customHeight="1" x14ac:dyDescent="0.25">
      <c r="F88" s="1"/>
      <c r="G88" s="1"/>
      <c r="H88" s="269" t="s">
        <v>305</v>
      </c>
      <c r="I88" s="270"/>
      <c r="J88" s="269">
        <v>9703</v>
      </c>
      <c r="K88" s="270"/>
      <c r="L88" s="269">
        <v>9707</v>
      </c>
      <c r="M88" s="270"/>
      <c r="N88" s="269">
        <v>9711</v>
      </c>
      <c r="O88" s="270"/>
      <c r="P88" s="269">
        <v>9715</v>
      </c>
      <c r="Q88" s="270"/>
      <c r="R88" s="269">
        <v>9720</v>
      </c>
      <c r="S88" s="270"/>
      <c r="T88" s="269">
        <v>9724</v>
      </c>
      <c r="U88" s="270"/>
      <c r="V88" s="269">
        <v>9728</v>
      </c>
      <c r="W88" s="270"/>
      <c r="X88" s="269">
        <v>9732</v>
      </c>
      <c r="Y88" s="270"/>
      <c r="Z88" s="269">
        <v>9736</v>
      </c>
      <c r="AA88" s="270"/>
      <c r="AB88" s="269">
        <v>9740</v>
      </c>
      <c r="AC88" s="270"/>
      <c r="AD88" s="269">
        <v>9744</v>
      </c>
      <c r="AE88" s="278"/>
      <c r="AF88" s="62">
        <v>13</v>
      </c>
      <c r="AG88" s="62" t="s">
        <v>74</v>
      </c>
      <c r="AH88" s="278">
        <v>1</v>
      </c>
      <c r="AI88" s="270"/>
      <c r="AJ88" s="269">
        <v>1</v>
      </c>
      <c r="AK88" s="270"/>
      <c r="AL88" s="269">
        <v>2</v>
      </c>
      <c r="AM88" s="270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53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53"/>
      <c r="BL88" s="153"/>
      <c r="BM88" s="153"/>
      <c r="BN88" s="200">
        <v>3.63</v>
      </c>
      <c r="BO88" s="200"/>
      <c r="BP88" s="200">
        <v>3.6549999999999998</v>
      </c>
      <c r="BQ88" s="200"/>
      <c r="BR88" s="200">
        <v>3.681</v>
      </c>
      <c r="BS88" s="200"/>
      <c r="BT88" s="200">
        <v>3.706</v>
      </c>
      <c r="BU88" s="200"/>
      <c r="BV88" s="200">
        <v>3.7320000000000002</v>
      </c>
      <c r="BW88" s="200"/>
      <c r="BX88" s="200" t="s">
        <v>309</v>
      </c>
      <c r="BY88" s="200"/>
      <c r="BZ88" s="200">
        <v>4</v>
      </c>
      <c r="CA88" s="200"/>
      <c r="CB88" s="200">
        <v>8</v>
      </c>
      <c r="CC88" s="200"/>
      <c r="CD88" s="200">
        <v>13</v>
      </c>
      <c r="CE88" s="200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</row>
    <row r="89" spans="6:96" ht="48" customHeight="1" x14ac:dyDescent="0.25">
      <c r="F89" s="1"/>
      <c r="G89" s="1"/>
      <c r="H89" s="269" t="s">
        <v>303</v>
      </c>
      <c r="I89" s="270"/>
      <c r="J89" s="269">
        <v>9744</v>
      </c>
      <c r="K89" s="270"/>
      <c r="L89" s="269">
        <v>9748</v>
      </c>
      <c r="M89" s="270"/>
      <c r="N89" s="269">
        <v>9751</v>
      </c>
      <c r="O89" s="270"/>
      <c r="P89" s="269">
        <v>9755</v>
      </c>
      <c r="Q89" s="270"/>
      <c r="R89" s="269">
        <v>9759</v>
      </c>
      <c r="S89" s="270"/>
      <c r="T89" s="269">
        <v>9763</v>
      </c>
      <c r="U89" s="270"/>
      <c r="V89" s="269">
        <v>9767</v>
      </c>
      <c r="W89" s="270"/>
      <c r="X89" s="269">
        <v>9770</v>
      </c>
      <c r="Y89" s="270"/>
      <c r="Z89" s="269">
        <v>9774</v>
      </c>
      <c r="AA89" s="270"/>
      <c r="AB89" s="269">
        <v>9778</v>
      </c>
      <c r="AC89" s="270"/>
      <c r="AD89" s="269">
        <v>9781</v>
      </c>
      <c r="AE89" s="278"/>
      <c r="AF89" s="62">
        <v>12</v>
      </c>
      <c r="AG89" s="62" t="s">
        <v>74</v>
      </c>
      <c r="AH89" s="278">
        <v>1</v>
      </c>
      <c r="AI89" s="270"/>
      <c r="AJ89" s="269">
        <v>1</v>
      </c>
      <c r="AK89" s="270"/>
      <c r="AL89" s="269">
        <v>2</v>
      </c>
      <c r="AM89" s="270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200" t="s">
        <v>308</v>
      </c>
      <c r="BA89" s="200"/>
      <c r="BB89" s="200">
        <v>3.7320000000000002</v>
      </c>
      <c r="BC89" s="200"/>
      <c r="BD89" s="200">
        <v>3.758</v>
      </c>
      <c r="BE89" s="200"/>
      <c r="BF89" s="200">
        <v>3.7850000000000001</v>
      </c>
      <c r="BG89" s="200"/>
      <c r="BH89" s="200">
        <v>3.8119999999999998</v>
      </c>
      <c r="BI89" s="200"/>
      <c r="BJ89" s="200">
        <v>3.839</v>
      </c>
      <c r="BK89" s="200"/>
      <c r="BL89" s="200">
        <v>3.867</v>
      </c>
      <c r="BM89" s="200"/>
      <c r="BN89" s="153"/>
      <c r="BO89" s="153"/>
      <c r="BP89" s="153"/>
      <c r="BQ89" s="153"/>
      <c r="BR89" s="153"/>
      <c r="BS89" s="153"/>
      <c r="BT89" s="153"/>
      <c r="BU89" s="153"/>
      <c r="BV89" s="153"/>
      <c r="BW89" s="153"/>
      <c r="BX89" s="153"/>
      <c r="BY89" s="153"/>
      <c r="BZ89" s="200">
        <v>4</v>
      </c>
      <c r="CA89" s="200"/>
      <c r="CB89" s="200">
        <v>9</v>
      </c>
      <c r="CC89" s="200"/>
      <c r="CD89" s="200">
        <v>13</v>
      </c>
      <c r="CE89" s="200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</row>
    <row r="90" spans="6:96" ht="48" customHeight="1" x14ac:dyDescent="0.25">
      <c r="F90" s="1"/>
      <c r="G90" s="1"/>
      <c r="H90" s="269" t="s">
        <v>301</v>
      </c>
      <c r="I90" s="270"/>
      <c r="J90" s="269">
        <v>9781</v>
      </c>
      <c r="K90" s="270"/>
      <c r="L90" s="269">
        <v>9785</v>
      </c>
      <c r="M90" s="270"/>
      <c r="N90" s="269">
        <v>9789</v>
      </c>
      <c r="O90" s="270"/>
      <c r="P90" s="269">
        <v>9792</v>
      </c>
      <c r="Q90" s="270"/>
      <c r="R90" s="269">
        <v>9796</v>
      </c>
      <c r="S90" s="270"/>
      <c r="T90" s="269">
        <v>9799</v>
      </c>
      <c r="U90" s="270"/>
      <c r="V90" s="269">
        <v>9803</v>
      </c>
      <c r="W90" s="270"/>
      <c r="X90" s="269">
        <v>9806</v>
      </c>
      <c r="Y90" s="270"/>
      <c r="Z90" s="269">
        <v>9810</v>
      </c>
      <c r="AA90" s="270"/>
      <c r="AB90" s="269">
        <v>9813</v>
      </c>
      <c r="AC90" s="270"/>
      <c r="AD90" s="269">
        <v>9816</v>
      </c>
      <c r="AE90" s="278"/>
      <c r="AF90" s="62">
        <v>11</v>
      </c>
      <c r="AG90" s="62" t="s">
        <v>74</v>
      </c>
      <c r="AH90" s="278">
        <v>1</v>
      </c>
      <c r="AI90" s="270"/>
      <c r="AJ90" s="269">
        <v>1</v>
      </c>
      <c r="AK90" s="270"/>
      <c r="AL90" s="269">
        <v>2</v>
      </c>
      <c r="AM90" s="270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53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53"/>
      <c r="BL90" s="153"/>
      <c r="BM90" s="153"/>
      <c r="BN90" s="200">
        <v>3.895</v>
      </c>
      <c r="BO90" s="200"/>
      <c r="BP90" s="200">
        <v>3.923</v>
      </c>
      <c r="BQ90" s="200"/>
      <c r="BR90" s="200">
        <v>3.952</v>
      </c>
      <c r="BS90" s="200"/>
      <c r="BT90" s="200">
        <v>3.9809999999999999</v>
      </c>
      <c r="BU90" s="200"/>
      <c r="BV90" s="200">
        <v>4.0110000000000001</v>
      </c>
      <c r="BW90" s="200"/>
      <c r="BX90" s="200" t="s">
        <v>306</v>
      </c>
      <c r="BY90" s="200"/>
      <c r="BZ90" s="200">
        <v>5</v>
      </c>
      <c r="CA90" s="200"/>
      <c r="CB90" s="200">
        <v>10</v>
      </c>
      <c r="CC90" s="200"/>
      <c r="CD90" s="200">
        <v>14</v>
      </c>
      <c r="CE90" s="200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</row>
    <row r="91" spans="6:96" ht="48" customHeight="1" x14ac:dyDescent="0.25">
      <c r="F91" s="1"/>
      <c r="G91" s="1"/>
      <c r="H91" s="269" t="s">
        <v>299</v>
      </c>
      <c r="I91" s="270"/>
      <c r="J91" s="269">
        <v>9816</v>
      </c>
      <c r="K91" s="270"/>
      <c r="L91" s="269">
        <v>9820</v>
      </c>
      <c r="M91" s="270"/>
      <c r="N91" s="269">
        <v>9823</v>
      </c>
      <c r="O91" s="270"/>
      <c r="P91" s="269">
        <v>9826</v>
      </c>
      <c r="Q91" s="270"/>
      <c r="R91" s="269">
        <v>9829</v>
      </c>
      <c r="S91" s="270"/>
      <c r="T91" s="269">
        <v>9833</v>
      </c>
      <c r="U91" s="270"/>
      <c r="V91" s="269">
        <v>9836</v>
      </c>
      <c r="W91" s="270"/>
      <c r="X91" s="269">
        <v>9839</v>
      </c>
      <c r="Y91" s="270"/>
      <c r="Z91" s="269">
        <v>9842</v>
      </c>
      <c r="AA91" s="270"/>
      <c r="AB91" s="269">
        <v>9845</v>
      </c>
      <c r="AC91" s="270"/>
      <c r="AD91" s="269" t="s">
        <v>383</v>
      </c>
      <c r="AE91" s="278"/>
      <c r="AF91" s="62">
        <v>10</v>
      </c>
      <c r="AG91" s="62" t="s">
        <v>74</v>
      </c>
      <c r="AH91" s="278">
        <v>1</v>
      </c>
      <c r="AI91" s="270"/>
      <c r="AJ91" s="269">
        <v>1</v>
      </c>
      <c r="AK91" s="270"/>
      <c r="AL91" s="269">
        <v>2</v>
      </c>
      <c r="AM91" s="270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255" t="s">
        <v>387</v>
      </c>
      <c r="BA91" s="255"/>
      <c r="BB91" s="257" t="s">
        <v>269</v>
      </c>
      <c r="BC91" s="257"/>
      <c r="BD91" s="257" t="s">
        <v>268</v>
      </c>
      <c r="BE91" s="257"/>
      <c r="BF91" s="257" t="s">
        <v>267</v>
      </c>
      <c r="BG91" s="257"/>
      <c r="BH91" s="257" t="s">
        <v>266</v>
      </c>
      <c r="BI91" s="257"/>
      <c r="BJ91" s="257" t="s">
        <v>265</v>
      </c>
      <c r="BK91" s="257"/>
      <c r="BL91" s="257" t="s">
        <v>264</v>
      </c>
      <c r="BM91" s="257"/>
      <c r="BN91" s="200" t="s">
        <v>263</v>
      </c>
      <c r="BO91" s="200"/>
      <c r="BP91" s="200" t="s">
        <v>262</v>
      </c>
      <c r="BQ91" s="200"/>
      <c r="BR91" s="200" t="s">
        <v>261</v>
      </c>
      <c r="BS91" s="200"/>
      <c r="BT91" s="200" t="s">
        <v>260</v>
      </c>
      <c r="BU91" s="200"/>
      <c r="BV91" s="200" t="s">
        <v>259</v>
      </c>
      <c r="BW91" s="200"/>
      <c r="BX91" s="255" t="s">
        <v>388</v>
      </c>
      <c r="BY91" s="255"/>
      <c r="BZ91" s="200" t="s">
        <v>271</v>
      </c>
      <c r="CA91" s="200"/>
      <c r="CB91" s="200" t="s">
        <v>272</v>
      </c>
      <c r="CC91" s="200"/>
      <c r="CD91" s="200" t="s">
        <v>273</v>
      </c>
      <c r="CE91" s="200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</row>
    <row r="92" spans="6:96" ht="48" customHeight="1" x14ac:dyDescent="0.25">
      <c r="F92" s="1"/>
      <c r="G92" s="1"/>
      <c r="H92" s="269" t="s">
        <v>297</v>
      </c>
      <c r="I92" s="270"/>
      <c r="J92" s="269" t="s">
        <v>383</v>
      </c>
      <c r="K92" s="270"/>
      <c r="L92" s="269">
        <v>9851</v>
      </c>
      <c r="M92" s="270"/>
      <c r="N92" s="269">
        <v>9854</v>
      </c>
      <c r="O92" s="270"/>
      <c r="P92" s="269">
        <v>9857</v>
      </c>
      <c r="Q92" s="270"/>
      <c r="R92" s="269">
        <v>9860</v>
      </c>
      <c r="S92" s="270"/>
      <c r="T92" s="269">
        <v>9863</v>
      </c>
      <c r="U92" s="270"/>
      <c r="V92" s="269">
        <v>9866</v>
      </c>
      <c r="W92" s="270"/>
      <c r="X92" s="269">
        <v>9869</v>
      </c>
      <c r="Y92" s="270"/>
      <c r="Z92" s="269">
        <v>9871</v>
      </c>
      <c r="AA92" s="270"/>
      <c r="AB92" s="269">
        <v>9874</v>
      </c>
      <c r="AC92" s="270"/>
      <c r="AD92" s="269">
        <v>9877</v>
      </c>
      <c r="AE92" s="278"/>
      <c r="AF92" s="62">
        <v>9</v>
      </c>
      <c r="AG92" s="62" t="s">
        <v>74</v>
      </c>
      <c r="AH92" s="278">
        <v>0</v>
      </c>
      <c r="AI92" s="270"/>
      <c r="AJ92" s="269">
        <v>1</v>
      </c>
      <c r="AK92" s="270"/>
      <c r="AL92" s="269">
        <v>1</v>
      </c>
      <c r="AM92" s="270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</row>
    <row r="93" spans="6:96" ht="48" customHeight="1" x14ac:dyDescent="0.25">
      <c r="F93" s="1"/>
      <c r="G93" s="1"/>
      <c r="H93" s="269" t="s">
        <v>294</v>
      </c>
      <c r="I93" s="270"/>
      <c r="J93" s="269">
        <v>9877</v>
      </c>
      <c r="K93" s="270"/>
      <c r="L93" s="269">
        <v>9880</v>
      </c>
      <c r="M93" s="270"/>
      <c r="N93" s="269">
        <v>9882</v>
      </c>
      <c r="O93" s="270"/>
      <c r="P93" s="269">
        <v>9885</v>
      </c>
      <c r="Q93" s="270"/>
      <c r="R93" s="269">
        <v>9888</v>
      </c>
      <c r="S93" s="270"/>
      <c r="T93" s="269">
        <v>9890</v>
      </c>
      <c r="U93" s="270"/>
      <c r="V93" s="269">
        <v>9893</v>
      </c>
      <c r="W93" s="270"/>
      <c r="X93" s="269">
        <v>9895</v>
      </c>
      <c r="Y93" s="270"/>
      <c r="Z93" s="269">
        <v>9898</v>
      </c>
      <c r="AA93" s="270"/>
      <c r="AB93" s="269">
        <v>9900</v>
      </c>
      <c r="AC93" s="270"/>
      <c r="AD93" s="269">
        <v>9903</v>
      </c>
      <c r="AE93" s="278"/>
      <c r="AF93" s="62">
        <v>8</v>
      </c>
      <c r="AG93" s="62" t="s">
        <v>74</v>
      </c>
      <c r="AH93" s="278">
        <v>0</v>
      </c>
      <c r="AI93" s="270"/>
      <c r="AJ93" s="269">
        <v>1</v>
      </c>
      <c r="AK93" s="270"/>
      <c r="AL93" s="269">
        <v>1</v>
      </c>
      <c r="AM93" s="270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</row>
    <row r="94" spans="6:96" ht="48" customHeight="1" x14ac:dyDescent="0.25">
      <c r="F94" s="1"/>
      <c r="G94" s="1"/>
      <c r="H94" s="269" t="s">
        <v>292</v>
      </c>
      <c r="I94" s="270"/>
      <c r="J94" s="269">
        <v>9903</v>
      </c>
      <c r="K94" s="270"/>
      <c r="L94" s="269">
        <v>9905</v>
      </c>
      <c r="M94" s="270"/>
      <c r="N94" s="269">
        <v>9907</v>
      </c>
      <c r="O94" s="270"/>
      <c r="P94" s="269">
        <v>9910</v>
      </c>
      <c r="Q94" s="270"/>
      <c r="R94" s="269">
        <v>9912</v>
      </c>
      <c r="S94" s="270"/>
      <c r="T94" s="269">
        <v>9914</v>
      </c>
      <c r="U94" s="270"/>
      <c r="V94" s="269">
        <v>9917</v>
      </c>
      <c r="W94" s="270"/>
      <c r="X94" s="269">
        <v>9919</v>
      </c>
      <c r="Y94" s="270"/>
      <c r="Z94" s="269">
        <v>9921</v>
      </c>
      <c r="AA94" s="270"/>
      <c r="AB94" s="269">
        <v>9923</v>
      </c>
      <c r="AC94" s="270"/>
      <c r="AD94" s="269">
        <v>9925</v>
      </c>
      <c r="AE94" s="278"/>
      <c r="AF94" s="62">
        <v>7</v>
      </c>
      <c r="AG94" s="62" t="s">
        <v>74</v>
      </c>
      <c r="AH94" s="278">
        <v>0</v>
      </c>
      <c r="AI94" s="270"/>
      <c r="AJ94" s="269">
        <v>1</v>
      </c>
      <c r="AK94" s="270"/>
      <c r="AL94" s="269">
        <v>1</v>
      </c>
      <c r="AM94" s="270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</row>
    <row r="95" spans="6:96" ht="48" customHeight="1" x14ac:dyDescent="0.25">
      <c r="F95" s="1"/>
      <c r="G95" s="1"/>
      <c r="H95" s="269" t="s">
        <v>290</v>
      </c>
      <c r="I95" s="270"/>
      <c r="J95" s="269">
        <v>9925</v>
      </c>
      <c r="K95" s="270"/>
      <c r="L95" s="269">
        <v>9928</v>
      </c>
      <c r="M95" s="270"/>
      <c r="N95" s="269">
        <v>9930</v>
      </c>
      <c r="O95" s="270"/>
      <c r="P95" s="269">
        <v>9932</v>
      </c>
      <c r="Q95" s="270"/>
      <c r="R95" s="269">
        <v>9934</v>
      </c>
      <c r="S95" s="270"/>
      <c r="T95" s="269">
        <v>9936</v>
      </c>
      <c r="U95" s="270"/>
      <c r="V95" s="269">
        <v>9938</v>
      </c>
      <c r="W95" s="270"/>
      <c r="X95" s="269">
        <v>9940</v>
      </c>
      <c r="Y95" s="270"/>
      <c r="Z95" s="269">
        <v>9942</v>
      </c>
      <c r="AA95" s="270"/>
      <c r="AB95" s="269">
        <v>9943</v>
      </c>
      <c r="AC95" s="270"/>
      <c r="AD95" s="269">
        <v>9945</v>
      </c>
      <c r="AE95" s="278"/>
      <c r="AF95" s="62">
        <v>6</v>
      </c>
      <c r="AG95" s="62" t="s">
        <v>74</v>
      </c>
      <c r="AH95" s="278">
        <v>0</v>
      </c>
      <c r="AI95" s="270"/>
      <c r="AJ95" s="269">
        <v>1</v>
      </c>
      <c r="AK95" s="270"/>
      <c r="AL95" s="269">
        <v>1</v>
      </c>
      <c r="AM95" s="270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</row>
    <row r="96" spans="6:96" ht="48" customHeight="1" x14ac:dyDescent="0.25">
      <c r="F96" s="1"/>
      <c r="G96" s="1"/>
      <c r="H96" s="269" t="s">
        <v>288</v>
      </c>
      <c r="I96" s="270"/>
      <c r="J96" s="269">
        <v>9945</v>
      </c>
      <c r="K96" s="270"/>
      <c r="L96" s="269">
        <v>9947</v>
      </c>
      <c r="M96" s="270"/>
      <c r="N96" s="269">
        <v>9949</v>
      </c>
      <c r="O96" s="270"/>
      <c r="P96" s="269">
        <v>9951</v>
      </c>
      <c r="Q96" s="270"/>
      <c r="R96" s="269">
        <v>9952</v>
      </c>
      <c r="S96" s="270"/>
      <c r="T96" s="269">
        <v>9954</v>
      </c>
      <c r="U96" s="270"/>
      <c r="V96" s="269">
        <v>9956</v>
      </c>
      <c r="W96" s="270"/>
      <c r="X96" s="269">
        <v>9957</v>
      </c>
      <c r="Y96" s="270"/>
      <c r="Z96" s="269">
        <v>9959</v>
      </c>
      <c r="AA96" s="270"/>
      <c r="AB96" s="269">
        <v>9960</v>
      </c>
      <c r="AC96" s="270"/>
      <c r="AD96" s="269">
        <v>9962</v>
      </c>
      <c r="AE96" s="278"/>
      <c r="AF96" s="62">
        <v>5</v>
      </c>
      <c r="AG96" s="62" t="s">
        <v>74</v>
      </c>
      <c r="AH96" s="278">
        <v>0</v>
      </c>
      <c r="AI96" s="270"/>
      <c r="AJ96" s="269">
        <v>1</v>
      </c>
      <c r="AK96" s="270"/>
      <c r="AL96" s="269">
        <v>1</v>
      </c>
      <c r="AM96" s="270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</row>
    <row r="97" spans="6:96" ht="48" customHeight="1" x14ac:dyDescent="0.25">
      <c r="F97" s="1"/>
      <c r="G97" s="1"/>
      <c r="H97" s="269" t="s">
        <v>286</v>
      </c>
      <c r="I97" s="270"/>
      <c r="J97" s="269">
        <v>9962</v>
      </c>
      <c r="K97" s="270"/>
      <c r="L97" s="269">
        <v>9963</v>
      </c>
      <c r="M97" s="270"/>
      <c r="N97" s="269">
        <v>9965</v>
      </c>
      <c r="O97" s="270"/>
      <c r="P97" s="269">
        <v>9966</v>
      </c>
      <c r="Q97" s="270"/>
      <c r="R97" s="269">
        <v>9968</v>
      </c>
      <c r="S97" s="270"/>
      <c r="T97" s="269">
        <v>9969</v>
      </c>
      <c r="U97" s="270"/>
      <c r="V97" s="269">
        <v>9971</v>
      </c>
      <c r="W97" s="270"/>
      <c r="X97" s="269">
        <v>9972</v>
      </c>
      <c r="Y97" s="270"/>
      <c r="Z97" s="269">
        <v>9973</v>
      </c>
      <c r="AA97" s="270"/>
      <c r="AB97" s="269">
        <v>9974</v>
      </c>
      <c r="AC97" s="270"/>
      <c r="AD97" s="269">
        <v>9976</v>
      </c>
      <c r="AE97" s="278"/>
      <c r="AF97" s="62">
        <v>4</v>
      </c>
      <c r="AG97" s="62" t="s">
        <v>74</v>
      </c>
      <c r="AH97" s="278">
        <v>0</v>
      </c>
      <c r="AI97" s="270"/>
      <c r="AJ97" s="269">
        <v>0</v>
      </c>
      <c r="AK97" s="270"/>
      <c r="AL97" s="269">
        <v>1</v>
      </c>
      <c r="AM97" s="270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</row>
    <row r="98" spans="6:96" ht="48" customHeight="1" x14ac:dyDescent="0.25">
      <c r="F98" s="1"/>
      <c r="G98" s="1"/>
      <c r="H98" s="269" t="s">
        <v>283</v>
      </c>
      <c r="I98" s="270"/>
      <c r="J98" s="269">
        <v>9976</v>
      </c>
      <c r="K98" s="270"/>
      <c r="L98" s="269">
        <v>9977</v>
      </c>
      <c r="M98" s="270"/>
      <c r="N98" s="269">
        <v>9978</v>
      </c>
      <c r="O98" s="270"/>
      <c r="P98" s="269">
        <v>9979</v>
      </c>
      <c r="Q98" s="270"/>
      <c r="R98" s="269">
        <v>9980</v>
      </c>
      <c r="S98" s="270"/>
      <c r="T98" s="269">
        <v>9981</v>
      </c>
      <c r="U98" s="270"/>
      <c r="V98" s="269">
        <v>9982</v>
      </c>
      <c r="W98" s="270"/>
      <c r="X98" s="269">
        <v>9983</v>
      </c>
      <c r="Y98" s="270"/>
      <c r="Z98" s="269">
        <v>9984</v>
      </c>
      <c r="AA98" s="270"/>
      <c r="AB98" s="269">
        <v>9985</v>
      </c>
      <c r="AC98" s="270"/>
      <c r="AD98" s="269">
        <v>9986</v>
      </c>
      <c r="AE98" s="278"/>
      <c r="AF98" s="62">
        <v>3</v>
      </c>
      <c r="AG98" s="62" t="s">
        <v>74</v>
      </c>
      <c r="AH98" s="278">
        <v>0</v>
      </c>
      <c r="AI98" s="270"/>
      <c r="AJ98" s="269">
        <v>0</v>
      </c>
      <c r="AK98" s="270"/>
      <c r="AL98" s="269">
        <v>0</v>
      </c>
      <c r="AM98" s="270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</row>
    <row r="99" spans="6:96" ht="48" customHeight="1" x14ac:dyDescent="0.25">
      <c r="F99" s="1"/>
      <c r="G99" s="1"/>
      <c r="H99" s="269" t="s">
        <v>281</v>
      </c>
      <c r="I99" s="270"/>
      <c r="J99" s="269">
        <v>9986</v>
      </c>
      <c r="K99" s="270"/>
      <c r="L99" s="269">
        <v>9987</v>
      </c>
      <c r="M99" s="270"/>
      <c r="N99" s="269">
        <v>9988</v>
      </c>
      <c r="O99" s="270"/>
      <c r="P99" s="269">
        <v>9989</v>
      </c>
      <c r="Q99" s="270"/>
      <c r="R99" s="269">
        <v>9990</v>
      </c>
      <c r="S99" s="270"/>
      <c r="T99" s="269">
        <v>9990</v>
      </c>
      <c r="U99" s="270"/>
      <c r="V99" s="269">
        <v>9991</v>
      </c>
      <c r="W99" s="270"/>
      <c r="X99" s="269">
        <v>9992</v>
      </c>
      <c r="Y99" s="270"/>
      <c r="Z99" s="269">
        <v>9993</v>
      </c>
      <c r="AA99" s="270"/>
      <c r="AB99" s="269">
        <v>9993</v>
      </c>
      <c r="AC99" s="270"/>
      <c r="AD99" s="269">
        <v>9994</v>
      </c>
      <c r="AE99" s="278"/>
      <c r="AF99" s="62">
        <v>2</v>
      </c>
      <c r="AG99" s="62" t="s">
        <v>74</v>
      </c>
      <c r="AH99" s="278">
        <v>0</v>
      </c>
      <c r="AI99" s="270"/>
      <c r="AJ99" s="269">
        <v>0</v>
      </c>
      <c r="AK99" s="270"/>
      <c r="AL99" s="269">
        <v>0</v>
      </c>
      <c r="AM99" s="270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</row>
    <row r="100" spans="6:96" ht="48" customHeight="1" x14ac:dyDescent="0.25">
      <c r="F100" s="1"/>
      <c r="G100" s="1"/>
      <c r="H100" s="269" t="s">
        <v>279</v>
      </c>
      <c r="I100" s="270"/>
      <c r="J100" s="269">
        <v>9994</v>
      </c>
      <c r="K100" s="270"/>
      <c r="L100" s="269">
        <v>9995</v>
      </c>
      <c r="M100" s="270"/>
      <c r="N100" s="269">
        <v>9995</v>
      </c>
      <c r="O100" s="270"/>
      <c r="P100" s="269">
        <v>9996</v>
      </c>
      <c r="Q100" s="270"/>
      <c r="R100" s="269">
        <v>9996</v>
      </c>
      <c r="S100" s="270"/>
      <c r="T100" s="269">
        <v>9997</v>
      </c>
      <c r="U100" s="270"/>
      <c r="V100" s="269">
        <v>9997</v>
      </c>
      <c r="W100" s="270"/>
      <c r="X100" s="269">
        <v>9997</v>
      </c>
      <c r="Y100" s="270"/>
      <c r="Z100" s="269">
        <v>9998</v>
      </c>
      <c r="AA100" s="270"/>
      <c r="AB100" s="269">
        <v>9998</v>
      </c>
      <c r="AC100" s="270"/>
      <c r="AD100" s="269" t="s">
        <v>384</v>
      </c>
      <c r="AE100" s="278"/>
      <c r="AF100" s="62">
        <v>1</v>
      </c>
      <c r="AG100" s="62" t="s">
        <v>74</v>
      </c>
      <c r="AH100" s="278">
        <v>0</v>
      </c>
      <c r="AI100" s="270"/>
      <c r="AJ100" s="269">
        <v>0</v>
      </c>
      <c r="AK100" s="270"/>
      <c r="AL100" s="269">
        <v>0</v>
      </c>
      <c r="AM100" s="270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</row>
    <row r="101" spans="6:96" ht="48" customHeight="1" x14ac:dyDescent="0.25">
      <c r="F101" s="1"/>
      <c r="G101" s="1"/>
      <c r="H101" s="269" t="s">
        <v>277</v>
      </c>
      <c r="I101" s="270"/>
      <c r="J101" s="269">
        <v>9998</v>
      </c>
      <c r="K101" s="270"/>
      <c r="L101" s="269">
        <v>9999</v>
      </c>
      <c r="M101" s="270"/>
      <c r="N101" s="269">
        <v>9999</v>
      </c>
      <c r="O101" s="270"/>
      <c r="P101" s="269">
        <v>9999</v>
      </c>
      <c r="Q101" s="270"/>
      <c r="R101" s="269">
        <v>9999</v>
      </c>
      <c r="S101" s="270"/>
      <c r="T101" s="269" t="s">
        <v>385</v>
      </c>
      <c r="U101" s="270"/>
      <c r="V101" s="269" t="s">
        <v>385</v>
      </c>
      <c r="W101" s="270"/>
      <c r="X101" s="269" t="s">
        <v>385</v>
      </c>
      <c r="Y101" s="270"/>
      <c r="Z101" s="269" t="s">
        <v>385</v>
      </c>
      <c r="AA101" s="270"/>
      <c r="AB101" s="269" t="s">
        <v>385</v>
      </c>
      <c r="AC101" s="270"/>
      <c r="AD101" s="269" t="s">
        <v>385</v>
      </c>
      <c r="AE101" s="278"/>
      <c r="AF101" s="62">
        <v>0</v>
      </c>
      <c r="AG101" s="62" t="s">
        <v>74</v>
      </c>
      <c r="AH101" s="278">
        <v>0</v>
      </c>
      <c r="AI101" s="270"/>
      <c r="AJ101" s="269">
        <v>0</v>
      </c>
      <c r="AK101" s="270"/>
      <c r="AL101" s="269">
        <v>0</v>
      </c>
      <c r="AM101" s="270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</row>
    <row r="102" spans="6:96" ht="48" customHeight="1" x14ac:dyDescent="0.25">
      <c r="F102" s="1"/>
      <c r="G102" s="1"/>
      <c r="H102" s="269" t="s">
        <v>275</v>
      </c>
      <c r="I102" s="270"/>
      <c r="J102" s="269" t="s">
        <v>385</v>
      </c>
      <c r="K102" s="270"/>
      <c r="L102" s="275"/>
      <c r="M102" s="273"/>
      <c r="N102" s="273"/>
      <c r="O102" s="273"/>
      <c r="P102" s="273"/>
      <c r="Q102" s="273"/>
      <c r="R102" s="273"/>
      <c r="S102" s="273"/>
      <c r="T102" s="273"/>
      <c r="U102" s="273"/>
      <c r="V102" s="273"/>
      <c r="W102" s="273"/>
      <c r="X102" s="273"/>
      <c r="Y102" s="273"/>
      <c r="Z102" s="273"/>
      <c r="AA102" s="273"/>
      <c r="AB102" s="273"/>
      <c r="AC102" s="273"/>
      <c r="AD102" s="273"/>
      <c r="AE102" s="273"/>
      <c r="AF102" s="276"/>
      <c r="AG102" s="276"/>
      <c r="AH102" s="273"/>
      <c r="AI102" s="273"/>
      <c r="AJ102" s="273"/>
      <c r="AK102" s="273"/>
      <c r="AL102" s="273"/>
      <c r="AM102" s="277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</row>
    <row r="103" spans="6:96" ht="48" customHeight="1" x14ac:dyDescent="0.25">
      <c r="F103" s="1"/>
      <c r="G103" s="1"/>
      <c r="H103" s="279" t="s">
        <v>258</v>
      </c>
      <c r="I103" s="280"/>
      <c r="J103" s="269" t="s">
        <v>269</v>
      </c>
      <c r="K103" s="270"/>
      <c r="L103" s="269" t="s">
        <v>268</v>
      </c>
      <c r="M103" s="270"/>
      <c r="N103" s="269" t="s">
        <v>267</v>
      </c>
      <c r="O103" s="270"/>
      <c r="P103" s="269" t="s">
        <v>266</v>
      </c>
      <c r="Q103" s="270"/>
      <c r="R103" s="269" t="s">
        <v>265</v>
      </c>
      <c r="S103" s="270"/>
      <c r="T103" s="269" t="s">
        <v>264</v>
      </c>
      <c r="U103" s="270"/>
      <c r="V103" s="269" t="s">
        <v>263</v>
      </c>
      <c r="W103" s="270"/>
      <c r="X103" s="269" t="s">
        <v>262</v>
      </c>
      <c r="Y103" s="270"/>
      <c r="Z103" s="269" t="s">
        <v>261</v>
      </c>
      <c r="AA103" s="270"/>
      <c r="AB103" s="269" t="s">
        <v>260</v>
      </c>
      <c r="AC103" s="270"/>
      <c r="AD103" s="269" t="s">
        <v>259</v>
      </c>
      <c r="AE103" s="270"/>
      <c r="AF103" s="279" t="s">
        <v>270</v>
      </c>
      <c r="AG103" s="280"/>
      <c r="AH103" s="269" t="s">
        <v>271</v>
      </c>
      <c r="AI103" s="270"/>
      <c r="AJ103" s="269" t="s">
        <v>272</v>
      </c>
      <c r="AK103" s="270"/>
      <c r="AL103" s="269" t="s">
        <v>273</v>
      </c>
      <c r="AM103" s="270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</row>
    <row r="104" spans="6:96" ht="48" customHeight="1" x14ac:dyDescent="0.25"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</row>
    <row r="105" spans="6:96" ht="48" customHeight="1" x14ac:dyDescent="0.25"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</row>
  </sheetData>
  <mergeCells count="2587">
    <mergeCell ref="BN87:BY87"/>
    <mergeCell ref="AZ88:BM88"/>
    <mergeCell ref="AZ90:BM90"/>
    <mergeCell ref="BN89:BY89"/>
    <mergeCell ref="AZ91:BA91"/>
    <mergeCell ref="BH89:BI89"/>
    <mergeCell ref="BJ89:BK89"/>
    <mergeCell ref="BL89:BM89"/>
    <mergeCell ref="BB91:BC91"/>
    <mergeCell ref="BD91:BE91"/>
    <mergeCell ref="BF91:BG91"/>
    <mergeCell ref="BH91:BI91"/>
    <mergeCell ref="BJ91:BK91"/>
    <mergeCell ref="BL91:BM91"/>
    <mergeCell ref="BR90:BS90"/>
    <mergeCell ref="BT90:BU90"/>
    <mergeCell ref="BV90:BW90"/>
    <mergeCell ref="BX90:BY90"/>
    <mergeCell ref="BN91:BO91"/>
    <mergeCell ref="BP91:BQ91"/>
    <mergeCell ref="BR91:BS91"/>
    <mergeCell ref="BT91:BU91"/>
    <mergeCell ref="BV91:BW91"/>
    <mergeCell ref="BX91:BY91"/>
    <mergeCell ref="AZ89:BA89"/>
    <mergeCell ref="BB89:BC89"/>
    <mergeCell ref="BD89:BE89"/>
    <mergeCell ref="BF89:BG89"/>
    <mergeCell ref="BN90:BO90"/>
    <mergeCell ref="BP90:BQ90"/>
    <mergeCell ref="BN88:BO88"/>
    <mergeCell ref="BP88:BQ88"/>
    <mergeCell ref="BR88:BS88"/>
    <mergeCell ref="BT88:BU88"/>
    <mergeCell ref="BV88:BW88"/>
    <mergeCell ref="BX88:BY88"/>
    <mergeCell ref="BZ91:CA91"/>
    <mergeCell ref="CB91:CC91"/>
    <mergeCell ref="CD91:CE91"/>
    <mergeCell ref="AZ87:BA87"/>
    <mergeCell ref="BB87:BC87"/>
    <mergeCell ref="BD87:BE87"/>
    <mergeCell ref="BF87:BG87"/>
    <mergeCell ref="BH87:BI87"/>
    <mergeCell ref="BJ87:BK87"/>
    <mergeCell ref="BL87:BM87"/>
    <mergeCell ref="BZ89:CA89"/>
    <mergeCell ref="CB89:CC89"/>
    <mergeCell ref="CD89:CE89"/>
    <mergeCell ref="BZ90:CA90"/>
    <mergeCell ref="CB90:CC90"/>
    <mergeCell ref="CD90:CE90"/>
    <mergeCell ref="BZ87:CA87"/>
    <mergeCell ref="CB87:CC87"/>
    <mergeCell ref="CD87:CE87"/>
    <mergeCell ref="BZ88:CA88"/>
    <mergeCell ref="CB88:CC88"/>
    <mergeCell ref="CD88:CE88"/>
    <mergeCell ref="BX86:BY86"/>
    <mergeCell ref="BZ85:CA85"/>
    <mergeCell ref="CB85:CC85"/>
    <mergeCell ref="CD85:CE85"/>
    <mergeCell ref="BZ86:CA86"/>
    <mergeCell ref="CB86:CC86"/>
    <mergeCell ref="CD86:CE86"/>
    <mergeCell ref="BN85:BY85"/>
    <mergeCell ref="BL85:BM85"/>
    <mergeCell ref="BN86:BO86"/>
    <mergeCell ref="BP86:BQ86"/>
    <mergeCell ref="BR86:BS86"/>
    <mergeCell ref="BT86:BU86"/>
    <mergeCell ref="BV86:BW86"/>
    <mergeCell ref="AZ86:BM86"/>
    <mergeCell ref="AZ85:BA85"/>
    <mergeCell ref="BB85:BC85"/>
    <mergeCell ref="BD85:BE85"/>
    <mergeCell ref="BF85:BG85"/>
    <mergeCell ref="BH85:BI85"/>
    <mergeCell ref="BJ85:BK85"/>
    <mergeCell ref="BR84:BS84"/>
    <mergeCell ref="BT84:BU84"/>
    <mergeCell ref="BV84:BW84"/>
    <mergeCell ref="BZ84:CA84"/>
    <mergeCell ref="CB84:CC84"/>
    <mergeCell ref="CD84:CE84"/>
    <mergeCell ref="CD83:CE83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P83:BQ83"/>
    <mergeCell ref="BR83:BS83"/>
    <mergeCell ref="BT83:BU83"/>
    <mergeCell ref="BV83:BW83"/>
    <mergeCell ref="BZ83:CA83"/>
    <mergeCell ref="CB83:CC83"/>
    <mergeCell ref="CB82:CC82"/>
    <mergeCell ref="CD82:CE82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N82:BO82"/>
    <mergeCell ref="BP82:BQ82"/>
    <mergeCell ref="BR82:BS82"/>
    <mergeCell ref="BT82:BU82"/>
    <mergeCell ref="BV82:BW82"/>
    <mergeCell ref="BZ82:CA82"/>
    <mergeCell ref="BZ81:CA81"/>
    <mergeCell ref="CB81:CC81"/>
    <mergeCell ref="CD81:CE81"/>
    <mergeCell ref="AZ82:BA82"/>
    <mergeCell ref="BB82:BC82"/>
    <mergeCell ref="BD82:BE82"/>
    <mergeCell ref="BF82:BG82"/>
    <mergeCell ref="BH82:BI82"/>
    <mergeCell ref="BJ82:BK82"/>
    <mergeCell ref="BL82:BM82"/>
    <mergeCell ref="BL81:BM81"/>
    <mergeCell ref="BN81:BO81"/>
    <mergeCell ref="BP81:BQ81"/>
    <mergeCell ref="BR81:BS81"/>
    <mergeCell ref="BT81:BU81"/>
    <mergeCell ref="BV81:BW81"/>
    <mergeCell ref="AZ81:BA81"/>
    <mergeCell ref="BB81:BC81"/>
    <mergeCell ref="BD81:BE81"/>
    <mergeCell ref="BF81:BG81"/>
    <mergeCell ref="BH81:BI81"/>
    <mergeCell ref="BJ81:BK81"/>
    <mergeCell ref="BR80:BS80"/>
    <mergeCell ref="BT80:BU80"/>
    <mergeCell ref="BV80:BW80"/>
    <mergeCell ref="BZ80:CA80"/>
    <mergeCell ref="CB80:CC80"/>
    <mergeCell ref="CD80:CE80"/>
    <mergeCell ref="CD79:CE79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P79:BQ79"/>
    <mergeCell ref="BR79:BS79"/>
    <mergeCell ref="BT79:BU79"/>
    <mergeCell ref="BV79:BW79"/>
    <mergeCell ref="BZ79:CA79"/>
    <mergeCell ref="CB79:CC79"/>
    <mergeCell ref="CB78:CC78"/>
    <mergeCell ref="CD78:CE78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N78:BO78"/>
    <mergeCell ref="BP78:BQ78"/>
    <mergeCell ref="BR78:BS78"/>
    <mergeCell ref="BT78:BU78"/>
    <mergeCell ref="BV78:BW78"/>
    <mergeCell ref="BZ78:CA78"/>
    <mergeCell ref="BZ77:CA77"/>
    <mergeCell ref="CB77:CC77"/>
    <mergeCell ref="CD77:CE77"/>
    <mergeCell ref="AZ78:BA78"/>
    <mergeCell ref="BB78:BC78"/>
    <mergeCell ref="BD78:BE78"/>
    <mergeCell ref="BF78:BG78"/>
    <mergeCell ref="BH78:BI78"/>
    <mergeCell ref="BJ78:BK78"/>
    <mergeCell ref="BL78:BM78"/>
    <mergeCell ref="BL77:BM77"/>
    <mergeCell ref="BN77:BO77"/>
    <mergeCell ref="BP77:BQ77"/>
    <mergeCell ref="BR77:BS77"/>
    <mergeCell ref="BT77:BU77"/>
    <mergeCell ref="BV77:BW77"/>
    <mergeCell ref="AZ77:BA77"/>
    <mergeCell ref="BB77:BC77"/>
    <mergeCell ref="BD77:BE77"/>
    <mergeCell ref="BF77:BG77"/>
    <mergeCell ref="BH77:BI77"/>
    <mergeCell ref="BJ77:BK77"/>
    <mergeCell ref="BR76:BS76"/>
    <mergeCell ref="BT76:BU76"/>
    <mergeCell ref="BV76:BW76"/>
    <mergeCell ref="BZ76:CA76"/>
    <mergeCell ref="CB76:CC76"/>
    <mergeCell ref="CD76:CE76"/>
    <mergeCell ref="CD75:CE75"/>
    <mergeCell ref="AZ76:BA76"/>
    <mergeCell ref="BB76:BC76"/>
    <mergeCell ref="BD76:BE76"/>
    <mergeCell ref="BF76:BG76"/>
    <mergeCell ref="BH76:BI76"/>
    <mergeCell ref="BJ76:BK76"/>
    <mergeCell ref="BL76:BM76"/>
    <mergeCell ref="BN76:BO76"/>
    <mergeCell ref="BP76:BQ76"/>
    <mergeCell ref="BP75:BQ75"/>
    <mergeCell ref="BR75:BS75"/>
    <mergeCell ref="BT75:BU75"/>
    <mergeCell ref="BV75:BW75"/>
    <mergeCell ref="BZ75:CA75"/>
    <mergeCell ref="CB75:CC75"/>
    <mergeCell ref="CB74:CC74"/>
    <mergeCell ref="CD74:CE74"/>
    <mergeCell ref="AZ75:BA75"/>
    <mergeCell ref="BB75:BC75"/>
    <mergeCell ref="BD75:BE75"/>
    <mergeCell ref="BF75:BG75"/>
    <mergeCell ref="BH75:BI75"/>
    <mergeCell ref="BJ75:BK75"/>
    <mergeCell ref="BL75:BM75"/>
    <mergeCell ref="BN75:BO75"/>
    <mergeCell ref="BN74:BO74"/>
    <mergeCell ref="BP74:BQ74"/>
    <mergeCell ref="BR74:BS74"/>
    <mergeCell ref="BT74:BU74"/>
    <mergeCell ref="BV74:BW74"/>
    <mergeCell ref="BZ74:CA74"/>
    <mergeCell ref="BZ73:CA73"/>
    <mergeCell ref="CB73:CC73"/>
    <mergeCell ref="CD73:CE73"/>
    <mergeCell ref="AZ74:BA74"/>
    <mergeCell ref="BB74:BC74"/>
    <mergeCell ref="BD74:BE74"/>
    <mergeCell ref="BF74:BG74"/>
    <mergeCell ref="BH74:BI74"/>
    <mergeCell ref="BJ74:BK74"/>
    <mergeCell ref="BL74:BM74"/>
    <mergeCell ref="BL73:BM73"/>
    <mergeCell ref="BN73:BO73"/>
    <mergeCell ref="BP73:BQ73"/>
    <mergeCell ref="BR73:BS73"/>
    <mergeCell ref="BT73:BU73"/>
    <mergeCell ref="BV73:BW73"/>
    <mergeCell ref="AZ73:BA73"/>
    <mergeCell ref="BB73:BC73"/>
    <mergeCell ref="BD73:BE73"/>
    <mergeCell ref="BF73:BG73"/>
    <mergeCell ref="BH73:BI73"/>
    <mergeCell ref="BJ73:BK73"/>
    <mergeCell ref="BR72:BS72"/>
    <mergeCell ref="BT72:BU72"/>
    <mergeCell ref="BV72:BW72"/>
    <mergeCell ref="BZ72:CA72"/>
    <mergeCell ref="CB72:CC72"/>
    <mergeCell ref="CD72:CE72"/>
    <mergeCell ref="CD71:CE71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P71:BQ71"/>
    <mergeCell ref="BR71:BS71"/>
    <mergeCell ref="BT71:BU71"/>
    <mergeCell ref="BV71:BW71"/>
    <mergeCell ref="BZ71:CA71"/>
    <mergeCell ref="CB71:CC71"/>
    <mergeCell ref="CB70:CC70"/>
    <mergeCell ref="CD70:CE70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N70:BO70"/>
    <mergeCell ref="BP70:BQ70"/>
    <mergeCell ref="BR70:BS70"/>
    <mergeCell ref="BT70:BU70"/>
    <mergeCell ref="BV70:BW70"/>
    <mergeCell ref="BZ70:CA70"/>
    <mergeCell ref="BZ69:CA69"/>
    <mergeCell ref="CB69:CC69"/>
    <mergeCell ref="CD69:CE69"/>
    <mergeCell ref="AZ70:BA70"/>
    <mergeCell ref="BB70:BC70"/>
    <mergeCell ref="BD70:BE70"/>
    <mergeCell ref="BF70:BG70"/>
    <mergeCell ref="BH70:BI70"/>
    <mergeCell ref="BJ70:BK70"/>
    <mergeCell ref="BL70:BM70"/>
    <mergeCell ref="BL69:BM69"/>
    <mergeCell ref="BN69:BO69"/>
    <mergeCell ref="BP69:BQ69"/>
    <mergeCell ref="BR69:BS69"/>
    <mergeCell ref="BT69:BU69"/>
    <mergeCell ref="BV69:BW69"/>
    <mergeCell ref="AZ69:BA69"/>
    <mergeCell ref="BB69:BC69"/>
    <mergeCell ref="BD69:BE69"/>
    <mergeCell ref="BF69:BG69"/>
    <mergeCell ref="BH69:BI69"/>
    <mergeCell ref="BJ69:BK69"/>
    <mergeCell ref="BR68:BS68"/>
    <mergeCell ref="BT68:BU68"/>
    <mergeCell ref="BV68:BW68"/>
    <mergeCell ref="BZ68:CA68"/>
    <mergeCell ref="CB68:CC68"/>
    <mergeCell ref="CD68:CE68"/>
    <mergeCell ref="CD67:CE67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P67:BQ67"/>
    <mergeCell ref="BR67:BS67"/>
    <mergeCell ref="BT67:BU67"/>
    <mergeCell ref="BV67:BW67"/>
    <mergeCell ref="BZ67:CA67"/>
    <mergeCell ref="CB67:CC67"/>
    <mergeCell ref="CB66:CC66"/>
    <mergeCell ref="CD66:CE66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N66:BO66"/>
    <mergeCell ref="BP66:BQ66"/>
    <mergeCell ref="BR66:BS66"/>
    <mergeCell ref="BT66:BU66"/>
    <mergeCell ref="BV66:BW66"/>
    <mergeCell ref="BZ66:CA66"/>
    <mergeCell ref="BZ65:CA65"/>
    <mergeCell ref="CB65:CC65"/>
    <mergeCell ref="CD65:CE65"/>
    <mergeCell ref="AZ66:BA66"/>
    <mergeCell ref="BB66:BC66"/>
    <mergeCell ref="BD66:BE66"/>
    <mergeCell ref="BF66:BG66"/>
    <mergeCell ref="BH66:BI66"/>
    <mergeCell ref="BJ66:BK66"/>
    <mergeCell ref="BL66:BM66"/>
    <mergeCell ref="BL65:BM65"/>
    <mergeCell ref="BN65:BO65"/>
    <mergeCell ref="BP65:BQ65"/>
    <mergeCell ref="BR65:BS65"/>
    <mergeCell ref="BT65:BU65"/>
    <mergeCell ref="BV65:BW65"/>
    <mergeCell ref="AZ65:BA65"/>
    <mergeCell ref="BB65:BC65"/>
    <mergeCell ref="BD65:BE65"/>
    <mergeCell ref="BF65:BG65"/>
    <mergeCell ref="BH65:BI65"/>
    <mergeCell ref="BJ65:BK65"/>
    <mergeCell ref="BR64:BS64"/>
    <mergeCell ref="BT64:BU64"/>
    <mergeCell ref="BV64:BW64"/>
    <mergeCell ref="BZ64:CA64"/>
    <mergeCell ref="CB64:CC64"/>
    <mergeCell ref="CD64:CE64"/>
    <mergeCell ref="CD63:CE63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P63:BQ63"/>
    <mergeCell ref="BR63:BS63"/>
    <mergeCell ref="BT63:BU63"/>
    <mergeCell ref="BV63:BW63"/>
    <mergeCell ref="BZ63:CA63"/>
    <mergeCell ref="CB63:CC63"/>
    <mergeCell ref="CB62:CC62"/>
    <mergeCell ref="CD62:CE62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N62:BO62"/>
    <mergeCell ref="BP62:BQ62"/>
    <mergeCell ref="BR62:BS62"/>
    <mergeCell ref="BT62:BU62"/>
    <mergeCell ref="BV62:BW62"/>
    <mergeCell ref="BZ62:CA62"/>
    <mergeCell ref="BZ61:CA61"/>
    <mergeCell ref="CB61:CC61"/>
    <mergeCell ref="CD61:CE61"/>
    <mergeCell ref="AZ62:BA62"/>
    <mergeCell ref="BB62:BC62"/>
    <mergeCell ref="BD62:BE62"/>
    <mergeCell ref="BF62:BG62"/>
    <mergeCell ref="BH62:BI62"/>
    <mergeCell ref="BJ62:BK62"/>
    <mergeCell ref="BL62:BM62"/>
    <mergeCell ref="BL61:BM61"/>
    <mergeCell ref="BN61:BO61"/>
    <mergeCell ref="BP61:BQ61"/>
    <mergeCell ref="BR61:BS61"/>
    <mergeCell ref="BT61:BU61"/>
    <mergeCell ref="BV61:BW61"/>
    <mergeCell ref="AZ61:BA61"/>
    <mergeCell ref="BB61:BC61"/>
    <mergeCell ref="BD61:BE61"/>
    <mergeCell ref="BF61:BG61"/>
    <mergeCell ref="BH61:BI61"/>
    <mergeCell ref="BJ61:BK61"/>
    <mergeCell ref="BR60:BS60"/>
    <mergeCell ref="BT60:BU60"/>
    <mergeCell ref="BV60:BW60"/>
    <mergeCell ref="BZ60:CA60"/>
    <mergeCell ref="CB60:CC60"/>
    <mergeCell ref="CD60:CE60"/>
    <mergeCell ref="CD59:CE59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P59:BQ59"/>
    <mergeCell ref="BR59:BS59"/>
    <mergeCell ref="BT59:BU59"/>
    <mergeCell ref="BV59:BW59"/>
    <mergeCell ref="BZ59:CA59"/>
    <mergeCell ref="CB59:CC59"/>
    <mergeCell ref="CB58:CC58"/>
    <mergeCell ref="CD58:CE58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N58:BO58"/>
    <mergeCell ref="BP58:BQ58"/>
    <mergeCell ref="BR58:BS58"/>
    <mergeCell ref="BT58:BU58"/>
    <mergeCell ref="BV58:BW58"/>
    <mergeCell ref="BZ58:CA58"/>
    <mergeCell ref="BZ57:CA57"/>
    <mergeCell ref="CB57:CC57"/>
    <mergeCell ref="CD57:CE57"/>
    <mergeCell ref="AZ58:BA58"/>
    <mergeCell ref="BB58:BC58"/>
    <mergeCell ref="BD58:BE58"/>
    <mergeCell ref="BF58:BG58"/>
    <mergeCell ref="BH58:BI58"/>
    <mergeCell ref="BJ58:BK58"/>
    <mergeCell ref="BL58:BM58"/>
    <mergeCell ref="BL57:BM57"/>
    <mergeCell ref="BN57:BO57"/>
    <mergeCell ref="BP57:BQ57"/>
    <mergeCell ref="BR57:BS57"/>
    <mergeCell ref="BT57:BU57"/>
    <mergeCell ref="BV57:BW57"/>
    <mergeCell ref="AZ57:BA57"/>
    <mergeCell ref="BB57:BC57"/>
    <mergeCell ref="BD57:BE57"/>
    <mergeCell ref="BF57:BG57"/>
    <mergeCell ref="BH57:BI57"/>
    <mergeCell ref="BJ57:BK57"/>
    <mergeCell ref="BR56:BS56"/>
    <mergeCell ref="BT56:BU56"/>
    <mergeCell ref="BV56:BW56"/>
    <mergeCell ref="BZ56:CA56"/>
    <mergeCell ref="CB56:CC56"/>
    <mergeCell ref="CD56:CE56"/>
    <mergeCell ref="CD55:CE55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P55:BQ55"/>
    <mergeCell ref="BR55:BS55"/>
    <mergeCell ref="BT55:BU55"/>
    <mergeCell ref="BV55:BW55"/>
    <mergeCell ref="BZ55:CA55"/>
    <mergeCell ref="CB55:CC55"/>
    <mergeCell ref="CB54:CC54"/>
    <mergeCell ref="CD54:CE54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N54:BO54"/>
    <mergeCell ref="BP54:BQ54"/>
    <mergeCell ref="BR54:BS54"/>
    <mergeCell ref="BT54:BU54"/>
    <mergeCell ref="BV54:BW54"/>
    <mergeCell ref="BZ54:CA54"/>
    <mergeCell ref="BZ53:CA53"/>
    <mergeCell ref="CB53:CC53"/>
    <mergeCell ref="CD53:CE53"/>
    <mergeCell ref="AZ54:BA54"/>
    <mergeCell ref="BB54:BC54"/>
    <mergeCell ref="BD54:BE54"/>
    <mergeCell ref="BF54:BG54"/>
    <mergeCell ref="BH54:BI54"/>
    <mergeCell ref="BJ54:BK54"/>
    <mergeCell ref="BL54:BM54"/>
    <mergeCell ref="BL53:BM53"/>
    <mergeCell ref="BN53:BO53"/>
    <mergeCell ref="BP53:BQ53"/>
    <mergeCell ref="BR53:BS53"/>
    <mergeCell ref="BT53:BU53"/>
    <mergeCell ref="BV53:BW53"/>
    <mergeCell ref="AZ53:BA53"/>
    <mergeCell ref="BB53:BC53"/>
    <mergeCell ref="BD53:BE53"/>
    <mergeCell ref="BF53:BG53"/>
    <mergeCell ref="BH53:BI53"/>
    <mergeCell ref="BJ53:BK53"/>
    <mergeCell ref="BR52:BS52"/>
    <mergeCell ref="BT52:BU52"/>
    <mergeCell ref="BV52:BW52"/>
    <mergeCell ref="BZ52:CA52"/>
    <mergeCell ref="CB52:CC52"/>
    <mergeCell ref="CD52:CE52"/>
    <mergeCell ref="CD51:CE51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P51:BQ51"/>
    <mergeCell ref="BR51:BS51"/>
    <mergeCell ref="BT51:BU51"/>
    <mergeCell ref="BV51:BW51"/>
    <mergeCell ref="BZ51:CA51"/>
    <mergeCell ref="CB51:CC51"/>
    <mergeCell ref="CB50:CC50"/>
    <mergeCell ref="CD50:CE50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N50:BO50"/>
    <mergeCell ref="BP50:BQ50"/>
    <mergeCell ref="BR50:BS50"/>
    <mergeCell ref="BT50:BU50"/>
    <mergeCell ref="BV50:BW50"/>
    <mergeCell ref="BZ50:CA50"/>
    <mergeCell ref="BZ49:CA49"/>
    <mergeCell ref="CB49:CC49"/>
    <mergeCell ref="CD49:CE49"/>
    <mergeCell ref="AZ50:BA50"/>
    <mergeCell ref="BB50:BC50"/>
    <mergeCell ref="BD50:BE50"/>
    <mergeCell ref="BF50:BG50"/>
    <mergeCell ref="BH50:BI50"/>
    <mergeCell ref="BJ50:BK50"/>
    <mergeCell ref="BL50:BM50"/>
    <mergeCell ref="BL49:BM49"/>
    <mergeCell ref="BN49:BO49"/>
    <mergeCell ref="BP49:BQ49"/>
    <mergeCell ref="BR49:BS49"/>
    <mergeCell ref="BT49:BU49"/>
    <mergeCell ref="BV49:BW49"/>
    <mergeCell ref="AZ49:BA49"/>
    <mergeCell ref="BB49:BC49"/>
    <mergeCell ref="BD49:BE49"/>
    <mergeCell ref="BF49:BG49"/>
    <mergeCell ref="BH49:BI49"/>
    <mergeCell ref="BJ49:BK49"/>
    <mergeCell ref="BR48:BS48"/>
    <mergeCell ref="BT48:BU48"/>
    <mergeCell ref="BV48:BW48"/>
    <mergeCell ref="BZ48:CA48"/>
    <mergeCell ref="CB48:CC48"/>
    <mergeCell ref="CD48:CE48"/>
    <mergeCell ref="CD47:CE47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P47:BQ47"/>
    <mergeCell ref="BR47:BS47"/>
    <mergeCell ref="BT47:BU47"/>
    <mergeCell ref="BV47:BW47"/>
    <mergeCell ref="BZ47:CA47"/>
    <mergeCell ref="CB47:CC47"/>
    <mergeCell ref="CB46:CC46"/>
    <mergeCell ref="CD46:CE46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N46:BO46"/>
    <mergeCell ref="BP46:BQ46"/>
    <mergeCell ref="BR46:BS46"/>
    <mergeCell ref="BT46:BU46"/>
    <mergeCell ref="BV46:BW46"/>
    <mergeCell ref="BZ46:CA46"/>
    <mergeCell ref="BZ45:CA45"/>
    <mergeCell ref="CB45:CC45"/>
    <mergeCell ref="CD45:CE45"/>
    <mergeCell ref="AZ46:BA46"/>
    <mergeCell ref="BB46:BC46"/>
    <mergeCell ref="BD46:BE46"/>
    <mergeCell ref="BF46:BG46"/>
    <mergeCell ref="BH46:BI46"/>
    <mergeCell ref="BJ46:BK46"/>
    <mergeCell ref="BL46:BM46"/>
    <mergeCell ref="BL45:BM45"/>
    <mergeCell ref="BN45:BO45"/>
    <mergeCell ref="BP45:BQ45"/>
    <mergeCell ref="BR45:BS45"/>
    <mergeCell ref="BT45:BU45"/>
    <mergeCell ref="BV45:BW45"/>
    <mergeCell ref="AZ45:BA45"/>
    <mergeCell ref="BB45:BC45"/>
    <mergeCell ref="BD45:BE45"/>
    <mergeCell ref="BF45:BG45"/>
    <mergeCell ref="BH45:BI45"/>
    <mergeCell ref="BJ45:BK45"/>
    <mergeCell ref="BR44:BS44"/>
    <mergeCell ref="BT44:BU44"/>
    <mergeCell ref="BV44:BW44"/>
    <mergeCell ref="BZ44:CA44"/>
    <mergeCell ref="CB44:CC44"/>
    <mergeCell ref="CD44:CE44"/>
    <mergeCell ref="CD43:CE43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P43:BQ43"/>
    <mergeCell ref="BR43:BS43"/>
    <mergeCell ref="BT43:BU43"/>
    <mergeCell ref="BV43:BW43"/>
    <mergeCell ref="BZ43:CA43"/>
    <mergeCell ref="CB43:CC43"/>
    <mergeCell ref="CB42:CC42"/>
    <mergeCell ref="CD42:CE42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N42:BO42"/>
    <mergeCell ref="BP42:BQ42"/>
    <mergeCell ref="BR42:BS42"/>
    <mergeCell ref="BT42:BU42"/>
    <mergeCell ref="BV42:BW42"/>
    <mergeCell ref="BZ42:CA42"/>
    <mergeCell ref="BZ41:CA41"/>
    <mergeCell ref="CB41:CC41"/>
    <mergeCell ref="CD41:CE41"/>
    <mergeCell ref="AZ42:BA42"/>
    <mergeCell ref="BB42:BC42"/>
    <mergeCell ref="BD42:BE42"/>
    <mergeCell ref="BF42:BG42"/>
    <mergeCell ref="BH42:BI42"/>
    <mergeCell ref="BJ42:BK42"/>
    <mergeCell ref="BL42:BM42"/>
    <mergeCell ref="BL41:BM41"/>
    <mergeCell ref="BN41:BO41"/>
    <mergeCell ref="BP41:BQ41"/>
    <mergeCell ref="BR41:BS41"/>
    <mergeCell ref="BT41:BU41"/>
    <mergeCell ref="BV41:BW41"/>
    <mergeCell ref="AZ41:BA41"/>
    <mergeCell ref="BB41:BC41"/>
    <mergeCell ref="BD41:BE41"/>
    <mergeCell ref="BF41:BG41"/>
    <mergeCell ref="BH41:BI41"/>
    <mergeCell ref="BJ41:BK41"/>
    <mergeCell ref="BR40:BS40"/>
    <mergeCell ref="BT40:BU40"/>
    <mergeCell ref="BV40:BW40"/>
    <mergeCell ref="BZ40:CA40"/>
    <mergeCell ref="CB40:CC40"/>
    <mergeCell ref="CD40:CE40"/>
    <mergeCell ref="CD39:CE39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P39:BQ39"/>
    <mergeCell ref="BR39:BS39"/>
    <mergeCell ref="BT39:BU39"/>
    <mergeCell ref="BV39:BW39"/>
    <mergeCell ref="BZ39:CA39"/>
    <mergeCell ref="CB39:CC39"/>
    <mergeCell ref="CB38:CC38"/>
    <mergeCell ref="CD38:CE38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N38:BO38"/>
    <mergeCell ref="BP38:BQ38"/>
    <mergeCell ref="BR38:BS38"/>
    <mergeCell ref="BT38:BU38"/>
    <mergeCell ref="BV38:BW38"/>
    <mergeCell ref="BZ38:CA38"/>
    <mergeCell ref="BZ37:CA37"/>
    <mergeCell ref="CB37:CC37"/>
    <mergeCell ref="CD37:CE37"/>
    <mergeCell ref="AZ38:BA38"/>
    <mergeCell ref="BB38:BC38"/>
    <mergeCell ref="BD38:BE38"/>
    <mergeCell ref="BF38:BG38"/>
    <mergeCell ref="BH38:BI38"/>
    <mergeCell ref="BJ38:BK38"/>
    <mergeCell ref="BL38:BM38"/>
    <mergeCell ref="BL37:BM37"/>
    <mergeCell ref="BN37:BO37"/>
    <mergeCell ref="BP37:BQ37"/>
    <mergeCell ref="BR37:BS37"/>
    <mergeCell ref="BT37:BU37"/>
    <mergeCell ref="BV37:BW37"/>
    <mergeCell ref="AZ37:BA37"/>
    <mergeCell ref="BB37:BC37"/>
    <mergeCell ref="BD37:BE37"/>
    <mergeCell ref="BF37:BG37"/>
    <mergeCell ref="BH37:BI37"/>
    <mergeCell ref="BJ37:BK37"/>
    <mergeCell ref="BR36:BS36"/>
    <mergeCell ref="BT36:BU36"/>
    <mergeCell ref="BV36:BW36"/>
    <mergeCell ref="BZ36:CA36"/>
    <mergeCell ref="CB36:CC36"/>
    <mergeCell ref="CD36:CE36"/>
    <mergeCell ref="CD35:CE35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P35:BQ35"/>
    <mergeCell ref="BR35:BS35"/>
    <mergeCell ref="BT35:BU35"/>
    <mergeCell ref="BV35:BW35"/>
    <mergeCell ref="BZ35:CA35"/>
    <mergeCell ref="CB35:CC35"/>
    <mergeCell ref="CB34:CC34"/>
    <mergeCell ref="CD34:CE34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N34:BO34"/>
    <mergeCell ref="BP34:BQ34"/>
    <mergeCell ref="BR34:BS34"/>
    <mergeCell ref="BT34:BU34"/>
    <mergeCell ref="BV34:BW34"/>
    <mergeCell ref="BZ34:CA34"/>
    <mergeCell ref="BZ33:CA33"/>
    <mergeCell ref="CB33:CC33"/>
    <mergeCell ref="CD33:CE33"/>
    <mergeCell ref="AZ34:BA34"/>
    <mergeCell ref="BB34:BC34"/>
    <mergeCell ref="BD34:BE34"/>
    <mergeCell ref="BF34:BG34"/>
    <mergeCell ref="BH34:BI34"/>
    <mergeCell ref="BJ34:BK34"/>
    <mergeCell ref="BL34:BM34"/>
    <mergeCell ref="BL33:BM33"/>
    <mergeCell ref="BN33:BO33"/>
    <mergeCell ref="BP33:BQ33"/>
    <mergeCell ref="BR33:BS33"/>
    <mergeCell ref="BT33:BU33"/>
    <mergeCell ref="BV33:BW33"/>
    <mergeCell ref="AZ33:BA33"/>
    <mergeCell ref="BB33:BC33"/>
    <mergeCell ref="BD33:BE33"/>
    <mergeCell ref="BF33:BG33"/>
    <mergeCell ref="BH33:BI33"/>
    <mergeCell ref="BJ33:BK33"/>
    <mergeCell ref="BR32:BS32"/>
    <mergeCell ref="BT32:BU32"/>
    <mergeCell ref="BV32:BW32"/>
    <mergeCell ref="BZ32:CA32"/>
    <mergeCell ref="CB32:CC32"/>
    <mergeCell ref="CD32:CE32"/>
    <mergeCell ref="CD31:CE31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P31:BQ31"/>
    <mergeCell ref="BR31:BS31"/>
    <mergeCell ref="BT31:BU31"/>
    <mergeCell ref="BV31:BW31"/>
    <mergeCell ref="BZ31:CA31"/>
    <mergeCell ref="CB31:CC31"/>
    <mergeCell ref="CB30:CC30"/>
    <mergeCell ref="CD30:CE30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N30:BO30"/>
    <mergeCell ref="BP30:BQ30"/>
    <mergeCell ref="BR30:BS30"/>
    <mergeCell ref="BT30:BU30"/>
    <mergeCell ref="BV30:BW30"/>
    <mergeCell ref="BZ30:CA30"/>
    <mergeCell ref="BZ29:CA29"/>
    <mergeCell ref="CB29:CC29"/>
    <mergeCell ref="CD29:CE29"/>
    <mergeCell ref="AZ30:BA30"/>
    <mergeCell ref="BB30:BC30"/>
    <mergeCell ref="BD30:BE30"/>
    <mergeCell ref="BF30:BG30"/>
    <mergeCell ref="BH30:BI30"/>
    <mergeCell ref="BJ30:BK30"/>
    <mergeCell ref="BL30:BM30"/>
    <mergeCell ref="BL29:BM29"/>
    <mergeCell ref="BN29:BO29"/>
    <mergeCell ref="BP29:BQ29"/>
    <mergeCell ref="BR29:BS29"/>
    <mergeCell ref="BT29:BU29"/>
    <mergeCell ref="BV29:BW29"/>
    <mergeCell ref="AZ29:BA29"/>
    <mergeCell ref="BB29:BC29"/>
    <mergeCell ref="BD29:BE29"/>
    <mergeCell ref="BF29:BG29"/>
    <mergeCell ref="BH29:BI29"/>
    <mergeCell ref="BJ29:BK29"/>
    <mergeCell ref="BR28:BS28"/>
    <mergeCell ref="BT28:BU28"/>
    <mergeCell ref="BV28:BW28"/>
    <mergeCell ref="BZ28:CA28"/>
    <mergeCell ref="CB28:CC28"/>
    <mergeCell ref="CD28:CE28"/>
    <mergeCell ref="CD27:CE27"/>
    <mergeCell ref="AZ28:BA28"/>
    <mergeCell ref="BB28:BC28"/>
    <mergeCell ref="BD28:BE28"/>
    <mergeCell ref="BF28:BG28"/>
    <mergeCell ref="BH28:BI28"/>
    <mergeCell ref="BJ28:BK28"/>
    <mergeCell ref="BL28:BM28"/>
    <mergeCell ref="BN28:BO28"/>
    <mergeCell ref="BP28:BQ28"/>
    <mergeCell ref="BP27:BQ27"/>
    <mergeCell ref="BR27:BS27"/>
    <mergeCell ref="BT27:BU27"/>
    <mergeCell ref="BV27:BW27"/>
    <mergeCell ref="BZ27:CA27"/>
    <mergeCell ref="CB27:CC27"/>
    <mergeCell ref="CB26:CC26"/>
    <mergeCell ref="CD26:CE26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N26:BO26"/>
    <mergeCell ref="BP26:BQ26"/>
    <mergeCell ref="BR26:BS26"/>
    <mergeCell ref="BT26:BU26"/>
    <mergeCell ref="BV26:BW26"/>
    <mergeCell ref="BZ26:CA26"/>
    <mergeCell ref="BZ25:CA25"/>
    <mergeCell ref="CB25:CC25"/>
    <mergeCell ref="CD25:CE25"/>
    <mergeCell ref="AZ26:BA26"/>
    <mergeCell ref="BB26:BC26"/>
    <mergeCell ref="BD26:BE26"/>
    <mergeCell ref="BF26:BG26"/>
    <mergeCell ref="BH26:BI26"/>
    <mergeCell ref="BJ26:BK26"/>
    <mergeCell ref="BL26:BM26"/>
    <mergeCell ref="BL25:BM25"/>
    <mergeCell ref="BN25:BO25"/>
    <mergeCell ref="BP25:BQ25"/>
    <mergeCell ref="BR25:BS25"/>
    <mergeCell ref="BT25:BU25"/>
    <mergeCell ref="BV25:BW25"/>
    <mergeCell ref="AZ25:BA25"/>
    <mergeCell ref="BB25:BC25"/>
    <mergeCell ref="BD25:BE25"/>
    <mergeCell ref="BF25:BG25"/>
    <mergeCell ref="BH25:BI25"/>
    <mergeCell ref="BJ25:BK25"/>
    <mergeCell ref="BR24:BS24"/>
    <mergeCell ref="BT24:BU24"/>
    <mergeCell ref="BV24:BW24"/>
    <mergeCell ref="BZ24:CA24"/>
    <mergeCell ref="CB24:CC24"/>
    <mergeCell ref="CD24:CE24"/>
    <mergeCell ref="CD23:CE23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P23:BQ23"/>
    <mergeCell ref="BR23:BS23"/>
    <mergeCell ref="BT23:BU23"/>
    <mergeCell ref="BV23:BW23"/>
    <mergeCell ref="BZ23:CA23"/>
    <mergeCell ref="CB23:CC23"/>
    <mergeCell ref="CB21:CC21"/>
    <mergeCell ref="CD21:CE21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N21:BO21"/>
    <mergeCell ref="BP21:BQ21"/>
    <mergeCell ref="BR21:BS21"/>
    <mergeCell ref="BT21:BU21"/>
    <mergeCell ref="BV21:BW21"/>
    <mergeCell ref="BZ21:CA21"/>
    <mergeCell ref="BZ22:CA22"/>
    <mergeCell ref="CB22:CC22"/>
    <mergeCell ref="CD22:CE22"/>
    <mergeCell ref="AZ21:BA21"/>
    <mergeCell ref="BB21:BC21"/>
    <mergeCell ref="BD21:BE21"/>
    <mergeCell ref="BF21:BG21"/>
    <mergeCell ref="BH21:BI21"/>
    <mergeCell ref="BJ21:BK21"/>
    <mergeCell ref="BL21:BM21"/>
    <mergeCell ref="BL22:BM22"/>
    <mergeCell ref="BN22:BO22"/>
    <mergeCell ref="BP22:BQ22"/>
    <mergeCell ref="BR22:BS22"/>
    <mergeCell ref="BT22:BU22"/>
    <mergeCell ref="BV22:BW22"/>
    <mergeCell ref="AZ22:BA22"/>
    <mergeCell ref="BB22:BC22"/>
    <mergeCell ref="BD22:BE22"/>
    <mergeCell ref="BF22:BG22"/>
    <mergeCell ref="BH22:BI22"/>
    <mergeCell ref="BJ22:BK22"/>
    <mergeCell ref="BR18:BS18"/>
    <mergeCell ref="BT18:BU18"/>
    <mergeCell ref="BV18:BW18"/>
    <mergeCell ref="BZ18:CA18"/>
    <mergeCell ref="CB18:CC18"/>
    <mergeCell ref="CD18:CE18"/>
    <mergeCell ref="BZ19:CA19"/>
    <mergeCell ref="CB19:CC19"/>
    <mergeCell ref="CD19:CE19"/>
    <mergeCell ref="BD18:BE18"/>
    <mergeCell ref="BF18:BG18"/>
    <mergeCell ref="BH18:BI18"/>
    <mergeCell ref="BJ18:BK18"/>
    <mergeCell ref="BL18:BM18"/>
    <mergeCell ref="BN18:BO18"/>
    <mergeCell ref="BP18:BQ18"/>
    <mergeCell ref="BL19:BM19"/>
    <mergeCell ref="BN19:BO19"/>
    <mergeCell ref="BP19:BQ19"/>
    <mergeCell ref="BR19:BS19"/>
    <mergeCell ref="BT19:BU19"/>
    <mergeCell ref="BV19:BW19"/>
    <mergeCell ref="CB17:CC17"/>
    <mergeCell ref="CD17:CE17"/>
    <mergeCell ref="AZ18:BA18"/>
    <mergeCell ref="BB18:BC18"/>
    <mergeCell ref="AZ19:BA19"/>
    <mergeCell ref="BB19:BC19"/>
    <mergeCell ref="BD19:BE19"/>
    <mergeCell ref="BF19:BG19"/>
    <mergeCell ref="BH19:BI19"/>
    <mergeCell ref="BJ19:BK19"/>
    <mergeCell ref="BN17:BO17"/>
    <mergeCell ref="BP17:BQ17"/>
    <mergeCell ref="BR17:BS17"/>
    <mergeCell ref="BT17:BU17"/>
    <mergeCell ref="BV17:BW17"/>
    <mergeCell ref="BZ17:CA17"/>
    <mergeCell ref="BZ20:CA20"/>
    <mergeCell ref="CB20:CC20"/>
    <mergeCell ref="CD20:CE20"/>
    <mergeCell ref="AZ17:BA17"/>
    <mergeCell ref="BB17:BC17"/>
    <mergeCell ref="BD17:BE17"/>
    <mergeCell ref="BF17:BG17"/>
    <mergeCell ref="BH17:BI17"/>
    <mergeCell ref="BJ17:BK17"/>
    <mergeCell ref="BL17:BM17"/>
    <mergeCell ref="BL20:BM20"/>
    <mergeCell ref="BN20:BO20"/>
    <mergeCell ref="BP20:BQ20"/>
    <mergeCell ref="BR20:BS20"/>
    <mergeCell ref="BT20:BU20"/>
    <mergeCell ref="BV20:BW20"/>
    <mergeCell ref="AZ20:BA20"/>
    <mergeCell ref="BB20:BC20"/>
    <mergeCell ref="BD20:BE20"/>
    <mergeCell ref="BF20:BG20"/>
    <mergeCell ref="BH20:BI20"/>
    <mergeCell ref="BJ20:BK20"/>
    <mergeCell ref="BZ16:CA16"/>
    <mergeCell ref="CB16:CC16"/>
    <mergeCell ref="CD16:CE16"/>
    <mergeCell ref="AZ15:BA15"/>
    <mergeCell ref="BB15:BC15"/>
    <mergeCell ref="BD15:BE15"/>
    <mergeCell ref="BL16:BM16"/>
    <mergeCell ref="BN16:BO16"/>
    <mergeCell ref="BP16:BQ16"/>
    <mergeCell ref="BR16:BS16"/>
    <mergeCell ref="BT16:BU16"/>
    <mergeCell ref="BV16:BW16"/>
    <mergeCell ref="BV15:BW15"/>
    <mergeCell ref="BZ15:CA15"/>
    <mergeCell ref="CB15:CC15"/>
    <mergeCell ref="CD15:CE15"/>
    <mergeCell ref="AZ16:BA16"/>
    <mergeCell ref="BB16:BC16"/>
    <mergeCell ref="BD16:BE16"/>
    <mergeCell ref="BF16:BG16"/>
    <mergeCell ref="BH16:BI16"/>
    <mergeCell ref="BJ16:BK16"/>
    <mergeCell ref="CB14:CC14"/>
    <mergeCell ref="CD14:CE14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N14:BO14"/>
    <mergeCell ref="BP14:BQ14"/>
    <mergeCell ref="BR14:BS14"/>
    <mergeCell ref="BT14:BU14"/>
    <mergeCell ref="BV14:BW14"/>
    <mergeCell ref="BZ14:CA14"/>
    <mergeCell ref="BZ13:CA13"/>
    <mergeCell ref="CB13:CC13"/>
    <mergeCell ref="CD13:CE13"/>
    <mergeCell ref="AZ14:BA14"/>
    <mergeCell ref="BB14:BC14"/>
    <mergeCell ref="BD14:BE14"/>
    <mergeCell ref="BF14:BG14"/>
    <mergeCell ref="BH14:BI14"/>
    <mergeCell ref="BJ14:BK14"/>
    <mergeCell ref="BL14:BM14"/>
    <mergeCell ref="BL13:BM13"/>
    <mergeCell ref="BN13:BO13"/>
    <mergeCell ref="BP13:BQ13"/>
    <mergeCell ref="BR13:BS13"/>
    <mergeCell ref="BT13:BU13"/>
    <mergeCell ref="BV13:BW13"/>
    <mergeCell ref="AZ13:BA13"/>
    <mergeCell ref="BB13:BC13"/>
    <mergeCell ref="BD13:BE13"/>
    <mergeCell ref="BF13:BG13"/>
    <mergeCell ref="BH13:BI13"/>
    <mergeCell ref="BJ13:BK13"/>
    <mergeCell ref="BX10:BY10"/>
    <mergeCell ref="BZ10:CA10"/>
    <mergeCell ref="CB10:CC10"/>
    <mergeCell ref="CD10:CE10"/>
    <mergeCell ref="BV11:BW11"/>
    <mergeCell ref="BZ11:CE11"/>
    <mergeCell ref="BL10:BM10"/>
    <mergeCell ref="BN10:BO10"/>
    <mergeCell ref="BP10:BQ10"/>
    <mergeCell ref="BR10:BS10"/>
    <mergeCell ref="BT10:BU10"/>
    <mergeCell ref="BV10:BW10"/>
    <mergeCell ref="BZ12:CA12"/>
    <mergeCell ref="CB12:CC12"/>
    <mergeCell ref="CD12:CE12"/>
    <mergeCell ref="CD9:CE9"/>
    <mergeCell ref="AZ9:BY9"/>
    <mergeCell ref="AZ11:BU11"/>
    <mergeCell ref="BD10:BE10"/>
    <mergeCell ref="BF10:BG10"/>
    <mergeCell ref="BH10:BI10"/>
    <mergeCell ref="BJ10:BK10"/>
    <mergeCell ref="BL12:BM12"/>
    <mergeCell ref="BN12:BO12"/>
    <mergeCell ref="BP12:BQ12"/>
    <mergeCell ref="BR12:BS12"/>
    <mergeCell ref="BT12:BU12"/>
    <mergeCell ref="BV12:BW12"/>
    <mergeCell ref="BZ9:CA9"/>
    <mergeCell ref="CB9:CC9"/>
    <mergeCell ref="AZ10:BA10"/>
    <mergeCell ref="BB10:BC10"/>
    <mergeCell ref="AZ12:BA12"/>
    <mergeCell ref="BB12:BC12"/>
    <mergeCell ref="BD12:BE12"/>
    <mergeCell ref="BF12:BG12"/>
    <mergeCell ref="BH12:BI12"/>
    <mergeCell ref="BJ12:BK12"/>
    <mergeCell ref="AD100:AE100"/>
    <mergeCell ref="AH100:AI100"/>
    <mergeCell ref="AJ100:AK100"/>
    <mergeCell ref="AL100:AM100"/>
    <mergeCell ref="H98:I98"/>
    <mergeCell ref="J98:K98"/>
    <mergeCell ref="L98:M98"/>
    <mergeCell ref="R100:S100"/>
    <mergeCell ref="T100:U100"/>
    <mergeCell ref="V100:W100"/>
    <mergeCell ref="X100:Y100"/>
    <mergeCell ref="Z100:AA100"/>
    <mergeCell ref="AB100:AC100"/>
    <mergeCell ref="J99:K99"/>
    <mergeCell ref="L99:M99"/>
    <mergeCell ref="N99:O99"/>
    <mergeCell ref="P99:Q99"/>
    <mergeCell ref="R99:S99"/>
    <mergeCell ref="H100:I100"/>
    <mergeCell ref="J100:K100"/>
    <mergeCell ref="L100:M100"/>
    <mergeCell ref="N100:O100"/>
    <mergeCell ref="P100:Q100"/>
    <mergeCell ref="AH101:AI101"/>
    <mergeCell ref="AJ101:AK101"/>
    <mergeCell ref="H9:AK9"/>
    <mergeCell ref="AL9:AM9"/>
    <mergeCell ref="AH11:AM11"/>
    <mergeCell ref="L102:AM102"/>
    <mergeCell ref="AL101:AM101"/>
    <mergeCell ref="H102:I102"/>
    <mergeCell ref="J102:K102"/>
    <mergeCell ref="H99:I99"/>
    <mergeCell ref="T101:U101"/>
    <mergeCell ref="V101:W101"/>
    <mergeCell ref="X101:Y101"/>
    <mergeCell ref="Z101:AA101"/>
    <mergeCell ref="AB101:AC101"/>
    <mergeCell ref="AD101:AE101"/>
    <mergeCell ref="AF103:AG103"/>
    <mergeCell ref="AH103:AI103"/>
    <mergeCell ref="AJ103:AK103"/>
    <mergeCell ref="AL103:AM103"/>
    <mergeCell ref="H101:I101"/>
    <mergeCell ref="J101:K101"/>
    <mergeCell ref="L101:M101"/>
    <mergeCell ref="N101:O101"/>
    <mergeCell ref="P101:Q101"/>
    <mergeCell ref="R101:S101"/>
    <mergeCell ref="T103:U103"/>
    <mergeCell ref="V103:W103"/>
    <mergeCell ref="X103:Y103"/>
    <mergeCell ref="Z103:AA103"/>
    <mergeCell ref="AB103:AC103"/>
    <mergeCell ref="AD103:AE103"/>
    <mergeCell ref="AD99:AE99"/>
    <mergeCell ref="AH99:AI99"/>
    <mergeCell ref="AJ99:AK99"/>
    <mergeCell ref="AL99:AM99"/>
    <mergeCell ref="H103:I103"/>
    <mergeCell ref="J103:K103"/>
    <mergeCell ref="L103:M103"/>
    <mergeCell ref="N103:O103"/>
    <mergeCell ref="P103:Q103"/>
    <mergeCell ref="R103:S103"/>
    <mergeCell ref="AB98:AC98"/>
    <mergeCell ref="AD98:AE98"/>
    <mergeCell ref="AH98:AI98"/>
    <mergeCell ref="AJ98:AK98"/>
    <mergeCell ref="AL98:AM98"/>
    <mergeCell ref="T99:U99"/>
    <mergeCell ref="V99:W99"/>
    <mergeCell ref="X99:Y99"/>
    <mergeCell ref="Z99:AA99"/>
    <mergeCell ref="AB99:AC99"/>
    <mergeCell ref="AH97:AI97"/>
    <mergeCell ref="AJ97:AK97"/>
    <mergeCell ref="AL97:AM97"/>
    <mergeCell ref="N98:O98"/>
    <mergeCell ref="P98:Q98"/>
    <mergeCell ref="R98:S98"/>
    <mergeCell ref="T98:U98"/>
    <mergeCell ref="V98:W98"/>
    <mergeCell ref="X98:Y98"/>
    <mergeCell ref="Z98:AA98"/>
    <mergeCell ref="T97:U97"/>
    <mergeCell ref="V97:W97"/>
    <mergeCell ref="X97:Y97"/>
    <mergeCell ref="Z97:AA97"/>
    <mergeCell ref="AB97:AC97"/>
    <mergeCell ref="AD97:AE97"/>
    <mergeCell ref="H97:I97"/>
    <mergeCell ref="J97:K97"/>
    <mergeCell ref="L97:M97"/>
    <mergeCell ref="N97:O97"/>
    <mergeCell ref="P97:Q97"/>
    <mergeCell ref="R97:S97"/>
    <mergeCell ref="Z96:AA96"/>
    <mergeCell ref="AB96:AC96"/>
    <mergeCell ref="AD96:AE96"/>
    <mergeCell ref="AH96:AI96"/>
    <mergeCell ref="AJ96:AK96"/>
    <mergeCell ref="AL96:AM96"/>
    <mergeCell ref="AL95:AM95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X95:Y95"/>
    <mergeCell ref="Z95:AA95"/>
    <mergeCell ref="AB95:AC95"/>
    <mergeCell ref="AD95:AE95"/>
    <mergeCell ref="AH95:AI95"/>
    <mergeCell ref="AJ95:AK95"/>
    <mergeCell ref="AJ94:AK94"/>
    <mergeCell ref="AL94:AM94"/>
    <mergeCell ref="H95:I95"/>
    <mergeCell ref="J95:K95"/>
    <mergeCell ref="L95:M95"/>
    <mergeCell ref="N95:O95"/>
    <mergeCell ref="P95:Q95"/>
    <mergeCell ref="R95:S95"/>
    <mergeCell ref="T95:U95"/>
    <mergeCell ref="V95:W95"/>
    <mergeCell ref="V94:W94"/>
    <mergeCell ref="X94:Y94"/>
    <mergeCell ref="Z94:AA94"/>
    <mergeCell ref="AB94:AC94"/>
    <mergeCell ref="AD94:AE94"/>
    <mergeCell ref="AH94:AI94"/>
    <mergeCell ref="AH93:AI93"/>
    <mergeCell ref="AJ93:AK93"/>
    <mergeCell ref="AL93:AM93"/>
    <mergeCell ref="H94:I94"/>
    <mergeCell ref="J94:K94"/>
    <mergeCell ref="L94:M94"/>
    <mergeCell ref="N94:O94"/>
    <mergeCell ref="P94:Q94"/>
    <mergeCell ref="R94:S94"/>
    <mergeCell ref="T94:U94"/>
    <mergeCell ref="T93:U93"/>
    <mergeCell ref="V93:W93"/>
    <mergeCell ref="X93:Y93"/>
    <mergeCell ref="Z93:AA93"/>
    <mergeCell ref="AB93:AC93"/>
    <mergeCell ref="AD93:AE93"/>
    <mergeCell ref="H93:I93"/>
    <mergeCell ref="J93:K93"/>
    <mergeCell ref="L93:M93"/>
    <mergeCell ref="N93:O93"/>
    <mergeCell ref="P93:Q93"/>
    <mergeCell ref="R93:S93"/>
    <mergeCell ref="Z92:AA92"/>
    <mergeCell ref="AB92:AC92"/>
    <mergeCell ref="AD92:AE92"/>
    <mergeCell ref="AH92:AI92"/>
    <mergeCell ref="AJ92:AK92"/>
    <mergeCell ref="AL92:AM92"/>
    <mergeCell ref="AL91:AM91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X91:Y91"/>
    <mergeCell ref="Z91:AA91"/>
    <mergeCell ref="AB91:AC91"/>
    <mergeCell ref="AD91:AE91"/>
    <mergeCell ref="AH91:AI91"/>
    <mergeCell ref="AJ91:AK91"/>
    <mergeCell ref="AJ90:AK90"/>
    <mergeCell ref="AL90:AM90"/>
    <mergeCell ref="H91:I91"/>
    <mergeCell ref="J91:K91"/>
    <mergeCell ref="L91:M91"/>
    <mergeCell ref="N91:O91"/>
    <mergeCell ref="P91:Q91"/>
    <mergeCell ref="R91:S91"/>
    <mergeCell ref="T91:U91"/>
    <mergeCell ref="V91:W91"/>
    <mergeCell ref="V90:W90"/>
    <mergeCell ref="X90:Y90"/>
    <mergeCell ref="Z90:AA90"/>
    <mergeCell ref="AB90:AC90"/>
    <mergeCell ref="AD90:AE90"/>
    <mergeCell ref="AH90:AI90"/>
    <mergeCell ref="AH89:AI89"/>
    <mergeCell ref="AJ89:AK89"/>
    <mergeCell ref="AL89:AM89"/>
    <mergeCell ref="H90:I90"/>
    <mergeCell ref="J90:K90"/>
    <mergeCell ref="L90:M90"/>
    <mergeCell ref="N90:O90"/>
    <mergeCell ref="P90:Q90"/>
    <mergeCell ref="R90:S90"/>
    <mergeCell ref="T90:U90"/>
    <mergeCell ref="T89:U89"/>
    <mergeCell ref="V89:W89"/>
    <mergeCell ref="X89:Y89"/>
    <mergeCell ref="Z89:AA89"/>
    <mergeCell ref="AB89:AC89"/>
    <mergeCell ref="AD89:AE89"/>
    <mergeCell ref="H89:I89"/>
    <mergeCell ref="J89:K89"/>
    <mergeCell ref="L89:M89"/>
    <mergeCell ref="N89:O89"/>
    <mergeCell ref="P89:Q89"/>
    <mergeCell ref="R89:S89"/>
    <mergeCell ref="Z88:AA88"/>
    <mergeCell ref="AB88:AC88"/>
    <mergeCell ref="AD88:AE88"/>
    <mergeCell ref="AH88:AI88"/>
    <mergeCell ref="AJ88:AK88"/>
    <mergeCell ref="AL88:AM88"/>
    <mergeCell ref="AL87:AM87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X87:Y87"/>
    <mergeCell ref="Z87:AA87"/>
    <mergeCell ref="AB87:AC87"/>
    <mergeCell ref="AD87:AE87"/>
    <mergeCell ref="AH87:AI87"/>
    <mergeCell ref="AJ87:AK87"/>
    <mergeCell ref="AJ86:AK86"/>
    <mergeCell ref="AL86:AM86"/>
    <mergeCell ref="H87:I87"/>
    <mergeCell ref="J87:K87"/>
    <mergeCell ref="L87:M87"/>
    <mergeCell ref="N87:O87"/>
    <mergeCell ref="P87:Q87"/>
    <mergeCell ref="R87:S87"/>
    <mergeCell ref="T87:U87"/>
    <mergeCell ref="V87:W87"/>
    <mergeCell ref="V86:W86"/>
    <mergeCell ref="X86:Y86"/>
    <mergeCell ref="Z86:AA86"/>
    <mergeCell ref="AB86:AC86"/>
    <mergeCell ref="AD86:AE86"/>
    <mergeCell ref="AH86:AI86"/>
    <mergeCell ref="AH85:AI85"/>
    <mergeCell ref="AJ85:AK85"/>
    <mergeCell ref="AL85:AM85"/>
    <mergeCell ref="H86:I86"/>
    <mergeCell ref="J86:K86"/>
    <mergeCell ref="L86:M86"/>
    <mergeCell ref="N86:O86"/>
    <mergeCell ref="P86:Q86"/>
    <mergeCell ref="R86:S86"/>
    <mergeCell ref="T86:U86"/>
    <mergeCell ref="T85:U85"/>
    <mergeCell ref="V85:W85"/>
    <mergeCell ref="X85:Y85"/>
    <mergeCell ref="Z85:AA85"/>
    <mergeCell ref="AB85:AC85"/>
    <mergeCell ref="AD85:AE85"/>
    <mergeCell ref="H85:I85"/>
    <mergeCell ref="J85:K85"/>
    <mergeCell ref="L85:M85"/>
    <mergeCell ref="N85:O85"/>
    <mergeCell ref="P85:Q85"/>
    <mergeCell ref="R85:S85"/>
    <mergeCell ref="Z84:AA84"/>
    <mergeCell ref="AB84:AC84"/>
    <mergeCell ref="AD84:AE84"/>
    <mergeCell ref="AH84:AI84"/>
    <mergeCell ref="AJ84:AK84"/>
    <mergeCell ref="AL84:AM84"/>
    <mergeCell ref="AL83:AM83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X83:Y83"/>
    <mergeCell ref="Z83:AA83"/>
    <mergeCell ref="AB83:AC83"/>
    <mergeCell ref="AD83:AE83"/>
    <mergeCell ref="AH83:AI83"/>
    <mergeCell ref="AJ83:AK83"/>
    <mergeCell ref="AJ82:AK82"/>
    <mergeCell ref="AL82:AM82"/>
    <mergeCell ref="H83:I83"/>
    <mergeCell ref="J83:K83"/>
    <mergeCell ref="L83:M83"/>
    <mergeCell ref="N83:O83"/>
    <mergeCell ref="P83:Q83"/>
    <mergeCell ref="R83:S83"/>
    <mergeCell ref="T83:U83"/>
    <mergeCell ref="V83:W83"/>
    <mergeCell ref="V82:W82"/>
    <mergeCell ref="X82:Y82"/>
    <mergeCell ref="Z82:AA82"/>
    <mergeCell ref="AB82:AC82"/>
    <mergeCell ref="AD82:AE82"/>
    <mergeCell ref="AH82:AI82"/>
    <mergeCell ref="AH81:AI81"/>
    <mergeCell ref="AJ81:AK81"/>
    <mergeCell ref="AL81:AM81"/>
    <mergeCell ref="H82:I82"/>
    <mergeCell ref="J82:K82"/>
    <mergeCell ref="L82:M82"/>
    <mergeCell ref="N82:O82"/>
    <mergeCell ref="P82:Q82"/>
    <mergeCell ref="R82:S82"/>
    <mergeCell ref="T82:U82"/>
    <mergeCell ref="T81:U81"/>
    <mergeCell ref="V81:W81"/>
    <mergeCell ref="X81:Y81"/>
    <mergeCell ref="Z81:AA81"/>
    <mergeCell ref="AB81:AC81"/>
    <mergeCell ref="AD81:AE81"/>
    <mergeCell ref="H81:I81"/>
    <mergeCell ref="J81:K81"/>
    <mergeCell ref="L81:M81"/>
    <mergeCell ref="N81:O81"/>
    <mergeCell ref="P81:Q81"/>
    <mergeCell ref="R81:S81"/>
    <mergeCell ref="Z80:AA80"/>
    <mergeCell ref="AB80:AC80"/>
    <mergeCell ref="AD80:AE80"/>
    <mergeCell ref="AH80:AI80"/>
    <mergeCell ref="AJ80:AK80"/>
    <mergeCell ref="AL80:AM80"/>
    <mergeCell ref="AL79:AM79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X79:Y79"/>
    <mergeCell ref="Z79:AA79"/>
    <mergeCell ref="AB79:AC79"/>
    <mergeCell ref="AD79:AE79"/>
    <mergeCell ref="AH79:AI79"/>
    <mergeCell ref="AJ79:AK79"/>
    <mergeCell ref="AJ78:AK78"/>
    <mergeCell ref="AL78:AM78"/>
    <mergeCell ref="H79:I79"/>
    <mergeCell ref="J79:K79"/>
    <mergeCell ref="L79:M79"/>
    <mergeCell ref="N79:O79"/>
    <mergeCell ref="P79:Q79"/>
    <mergeCell ref="R79:S79"/>
    <mergeCell ref="T79:U79"/>
    <mergeCell ref="V79:W79"/>
    <mergeCell ref="V78:W78"/>
    <mergeCell ref="X78:Y78"/>
    <mergeCell ref="Z78:AA78"/>
    <mergeCell ref="AB78:AC78"/>
    <mergeCell ref="AD78:AE78"/>
    <mergeCell ref="AH78:AI78"/>
    <mergeCell ref="AH77:AI77"/>
    <mergeCell ref="AJ77:AK77"/>
    <mergeCell ref="AL77:AM77"/>
    <mergeCell ref="H78:I78"/>
    <mergeCell ref="J78:K78"/>
    <mergeCell ref="L78:M78"/>
    <mergeCell ref="N78:O78"/>
    <mergeCell ref="P78:Q78"/>
    <mergeCell ref="R78:S78"/>
    <mergeCell ref="T78:U78"/>
    <mergeCell ref="T77:U77"/>
    <mergeCell ref="V77:W77"/>
    <mergeCell ref="X77:Y77"/>
    <mergeCell ref="Z77:AA77"/>
    <mergeCell ref="AB77:AC77"/>
    <mergeCell ref="AD77:AE77"/>
    <mergeCell ref="H77:I77"/>
    <mergeCell ref="J77:K77"/>
    <mergeCell ref="L77:M77"/>
    <mergeCell ref="N77:O77"/>
    <mergeCell ref="P77:Q77"/>
    <mergeCell ref="R77:S77"/>
    <mergeCell ref="Z76:AA76"/>
    <mergeCell ref="AB76:AC76"/>
    <mergeCell ref="AD76:AE76"/>
    <mergeCell ref="AH76:AI76"/>
    <mergeCell ref="AJ76:AK76"/>
    <mergeCell ref="AL76:AM76"/>
    <mergeCell ref="AL75:AM75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X75:Y75"/>
    <mergeCell ref="Z75:AA75"/>
    <mergeCell ref="AB75:AC75"/>
    <mergeCell ref="AD75:AE75"/>
    <mergeCell ref="AH75:AI75"/>
    <mergeCell ref="AJ75:AK75"/>
    <mergeCell ref="AJ74:AK74"/>
    <mergeCell ref="AL74:AM74"/>
    <mergeCell ref="H75:I75"/>
    <mergeCell ref="J75:K75"/>
    <mergeCell ref="L75:M75"/>
    <mergeCell ref="N75:O75"/>
    <mergeCell ref="P75:Q75"/>
    <mergeCell ref="R75:S75"/>
    <mergeCell ref="T75:U75"/>
    <mergeCell ref="V75:W75"/>
    <mergeCell ref="V74:W74"/>
    <mergeCell ref="X74:Y74"/>
    <mergeCell ref="Z74:AA74"/>
    <mergeCell ref="AB74:AC74"/>
    <mergeCell ref="AD74:AE74"/>
    <mergeCell ref="AH74:AI74"/>
    <mergeCell ref="AH73:AI73"/>
    <mergeCell ref="AJ73:AK73"/>
    <mergeCell ref="AL73:AM73"/>
    <mergeCell ref="H74:I74"/>
    <mergeCell ref="J74:K74"/>
    <mergeCell ref="L74:M74"/>
    <mergeCell ref="N74:O74"/>
    <mergeCell ref="P74:Q74"/>
    <mergeCell ref="R74:S74"/>
    <mergeCell ref="T74:U74"/>
    <mergeCell ref="T73:U73"/>
    <mergeCell ref="V73:W73"/>
    <mergeCell ref="X73:Y73"/>
    <mergeCell ref="Z73:AA73"/>
    <mergeCell ref="AB73:AC73"/>
    <mergeCell ref="AD73:AE73"/>
    <mergeCell ref="H73:I73"/>
    <mergeCell ref="J73:K73"/>
    <mergeCell ref="L73:M73"/>
    <mergeCell ref="N73:O73"/>
    <mergeCell ref="P73:Q73"/>
    <mergeCell ref="R73:S73"/>
    <mergeCell ref="Z72:AA72"/>
    <mergeCell ref="AB72:AC72"/>
    <mergeCell ref="AD72:AE72"/>
    <mergeCell ref="AH72:AI72"/>
    <mergeCell ref="AJ72:AK72"/>
    <mergeCell ref="AL72:AM72"/>
    <mergeCell ref="AL71:AM71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X71:Y71"/>
    <mergeCell ref="Z71:AA71"/>
    <mergeCell ref="AB71:AC71"/>
    <mergeCell ref="AD71:AE71"/>
    <mergeCell ref="AH71:AI71"/>
    <mergeCell ref="AJ71:AK71"/>
    <mergeCell ref="AJ70:AK70"/>
    <mergeCell ref="AL70:AM70"/>
    <mergeCell ref="H71:I71"/>
    <mergeCell ref="J71:K71"/>
    <mergeCell ref="L71:M71"/>
    <mergeCell ref="N71:O71"/>
    <mergeCell ref="P71:Q71"/>
    <mergeCell ref="R71:S71"/>
    <mergeCell ref="T71:U71"/>
    <mergeCell ref="V71:W71"/>
    <mergeCell ref="V70:W70"/>
    <mergeCell ref="X70:Y70"/>
    <mergeCell ref="Z70:AA70"/>
    <mergeCell ref="AB70:AC70"/>
    <mergeCell ref="AD70:AE70"/>
    <mergeCell ref="AH70:AI70"/>
    <mergeCell ref="AH69:AI69"/>
    <mergeCell ref="AJ69:AK69"/>
    <mergeCell ref="AL69:AM69"/>
    <mergeCell ref="H70:I70"/>
    <mergeCell ref="J70:K70"/>
    <mergeCell ref="L70:M70"/>
    <mergeCell ref="N70:O70"/>
    <mergeCell ref="P70:Q70"/>
    <mergeCell ref="R70:S70"/>
    <mergeCell ref="T70:U70"/>
    <mergeCell ref="T69:U69"/>
    <mergeCell ref="V69:W69"/>
    <mergeCell ref="X69:Y69"/>
    <mergeCell ref="Z69:AA69"/>
    <mergeCell ref="AB69:AC69"/>
    <mergeCell ref="AD69:AE69"/>
    <mergeCell ref="H69:I69"/>
    <mergeCell ref="J69:K69"/>
    <mergeCell ref="L69:M69"/>
    <mergeCell ref="N69:O69"/>
    <mergeCell ref="P69:Q69"/>
    <mergeCell ref="R69:S69"/>
    <mergeCell ref="Z68:AA68"/>
    <mergeCell ref="AB68:AC68"/>
    <mergeCell ref="AD68:AE68"/>
    <mergeCell ref="AH68:AI68"/>
    <mergeCell ref="AJ68:AK68"/>
    <mergeCell ref="AL68:AM68"/>
    <mergeCell ref="AL67:AM67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X67:Y67"/>
    <mergeCell ref="Z67:AA67"/>
    <mergeCell ref="AB67:AC67"/>
    <mergeCell ref="AD67:AE67"/>
    <mergeCell ref="AH67:AI67"/>
    <mergeCell ref="AJ67:AK67"/>
    <mergeCell ref="AJ66:AK66"/>
    <mergeCell ref="AL66:AM66"/>
    <mergeCell ref="H67:I67"/>
    <mergeCell ref="J67:K67"/>
    <mergeCell ref="L67:M67"/>
    <mergeCell ref="N67:O67"/>
    <mergeCell ref="P67:Q67"/>
    <mergeCell ref="R67:S67"/>
    <mergeCell ref="T67:U67"/>
    <mergeCell ref="V67:W67"/>
    <mergeCell ref="V66:W66"/>
    <mergeCell ref="X66:Y66"/>
    <mergeCell ref="Z66:AA66"/>
    <mergeCell ref="AB66:AC66"/>
    <mergeCell ref="AD66:AE66"/>
    <mergeCell ref="AH66:AI66"/>
    <mergeCell ref="AH65:AI65"/>
    <mergeCell ref="AJ65:AK65"/>
    <mergeCell ref="AL65:AM65"/>
    <mergeCell ref="H66:I66"/>
    <mergeCell ref="J66:K66"/>
    <mergeCell ref="L66:M66"/>
    <mergeCell ref="N66:O66"/>
    <mergeCell ref="P66:Q66"/>
    <mergeCell ref="R66:S66"/>
    <mergeCell ref="T66:U66"/>
    <mergeCell ref="T65:U65"/>
    <mergeCell ref="V65:W65"/>
    <mergeCell ref="X65:Y65"/>
    <mergeCell ref="Z65:AA65"/>
    <mergeCell ref="AB65:AC65"/>
    <mergeCell ref="AD65:AE65"/>
    <mergeCell ref="H65:I65"/>
    <mergeCell ref="J65:K65"/>
    <mergeCell ref="L65:M65"/>
    <mergeCell ref="N65:O65"/>
    <mergeCell ref="P65:Q65"/>
    <mergeCell ref="R65:S65"/>
    <mergeCell ref="Z64:AA64"/>
    <mergeCell ref="AB64:AC64"/>
    <mergeCell ref="AD64:AE64"/>
    <mergeCell ref="AH64:AI64"/>
    <mergeCell ref="AJ64:AK64"/>
    <mergeCell ref="AL64:AM64"/>
    <mergeCell ref="AL63:AM63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X63:Y63"/>
    <mergeCell ref="Z63:AA63"/>
    <mergeCell ref="AB63:AC63"/>
    <mergeCell ref="AD63:AE63"/>
    <mergeCell ref="AH63:AI63"/>
    <mergeCell ref="AJ63:AK63"/>
    <mergeCell ref="AJ62:AK62"/>
    <mergeCell ref="AL62:AM62"/>
    <mergeCell ref="H63:I63"/>
    <mergeCell ref="J63:K63"/>
    <mergeCell ref="L63:M63"/>
    <mergeCell ref="N63:O63"/>
    <mergeCell ref="P63:Q63"/>
    <mergeCell ref="R63:S63"/>
    <mergeCell ref="T63:U63"/>
    <mergeCell ref="V63:W63"/>
    <mergeCell ref="V62:W62"/>
    <mergeCell ref="X62:Y62"/>
    <mergeCell ref="Z62:AA62"/>
    <mergeCell ref="AB62:AC62"/>
    <mergeCell ref="AD62:AE62"/>
    <mergeCell ref="AH62:AI62"/>
    <mergeCell ref="AH61:AI61"/>
    <mergeCell ref="AJ61:AK61"/>
    <mergeCell ref="AL61:AM61"/>
    <mergeCell ref="H62:I62"/>
    <mergeCell ref="J62:K62"/>
    <mergeCell ref="L62:M62"/>
    <mergeCell ref="N62:O62"/>
    <mergeCell ref="P62:Q62"/>
    <mergeCell ref="R62:S62"/>
    <mergeCell ref="T62:U62"/>
    <mergeCell ref="T61:U61"/>
    <mergeCell ref="V61:W61"/>
    <mergeCell ref="X61:Y61"/>
    <mergeCell ref="Z61:AA61"/>
    <mergeCell ref="AB61:AC61"/>
    <mergeCell ref="AD61:AE61"/>
    <mergeCell ref="H61:I61"/>
    <mergeCell ref="J61:K61"/>
    <mergeCell ref="L61:M61"/>
    <mergeCell ref="N61:O61"/>
    <mergeCell ref="P61:Q61"/>
    <mergeCell ref="R61:S61"/>
    <mergeCell ref="Z60:AA60"/>
    <mergeCell ref="AB60:AC60"/>
    <mergeCell ref="AD60:AE60"/>
    <mergeCell ref="AH60:AI60"/>
    <mergeCell ref="AJ60:AK60"/>
    <mergeCell ref="AL60:AM60"/>
    <mergeCell ref="AL59:AM59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X59:Y59"/>
    <mergeCell ref="Z59:AA59"/>
    <mergeCell ref="AB59:AC59"/>
    <mergeCell ref="AD59:AE59"/>
    <mergeCell ref="AH59:AI59"/>
    <mergeCell ref="AJ59:AK59"/>
    <mergeCell ref="AJ58:AK58"/>
    <mergeCell ref="AL58:AM58"/>
    <mergeCell ref="H59:I59"/>
    <mergeCell ref="J59:K59"/>
    <mergeCell ref="L59:M59"/>
    <mergeCell ref="N59:O59"/>
    <mergeCell ref="P59:Q59"/>
    <mergeCell ref="R59:S59"/>
    <mergeCell ref="T59:U59"/>
    <mergeCell ref="V59:W59"/>
    <mergeCell ref="V58:W58"/>
    <mergeCell ref="X58:Y58"/>
    <mergeCell ref="Z58:AA58"/>
    <mergeCell ref="AB58:AC58"/>
    <mergeCell ref="AD58:AE58"/>
    <mergeCell ref="AH58:AI58"/>
    <mergeCell ref="AH57:AI57"/>
    <mergeCell ref="AJ57:AK57"/>
    <mergeCell ref="AL57:AM57"/>
    <mergeCell ref="H58:I58"/>
    <mergeCell ref="J58:K58"/>
    <mergeCell ref="L58:M58"/>
    <mergeCell ref="N58:O58"/>
    <mergeCell ref="P58:Q58"/>
    <mergeCell ref="R58:S58"/>
    <mergeCell ref="T58:U58"/>
    <mergeCell ref="T57:U57"/>
    <mergeCell ref="V57:W57"/>
    <mergeCell ref="X57:Y57"/>
    <mergeCell ref="Z57:AA57"/>
    <mergeCell ref="AB57:AC57"/>
    <mergeCell ref="AD57:AE57"/>
    <mergeCell ref="H57:I57"/>
    <mergeCell ref="J57:K57"/>
    <mergeCell ref="L57:M57"/>
    <mergeCell ref="N57:O57"/>
    <mergeCell ref="P57:Q57"/>
    <mergeCell ref="R57:S57"/>
    <mergeCell ref="Z56:AA56"/>
    <mergeCell ref="AB56:AC56"/>
    <mergeCell ref="AD56:AE56"/>
    <mergeCell ref="AH56:AI56"/>
    <mergeCell ref="AJ56:AK56"/>
    <mergeCell ref="AL56:AM56"/>
    <mergeCell ref="AL55:AM55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X55:Y55"/>
    <mergeCell ref="Z55:AA55"/>
    <mergeCell ref="AB55:AC55"/>
    <mergeCell ref="AD55:AE55"/>
    <mergeCell ref="AH55:AI55"/>
    <mergeCell ref="AJ55:AK55"/>
    <mergeCell ref="AJ54:AK54"/>
    <mergeCell ref="AL54:AM54"/>
    <mergeCell ref="H55:I55"/>
    <mergeCell ref="J55:K55"/>
    <mergeCell ref="L55:M55"/>
    <mergeCell ref="N55:O55"/>
    <mergeCell ref="P55:Q55"/>
    <mergeCell ref="R55:S55"/>
    <mergeCell ref="T55:U55"/>
    <mergeCell ref="V55:W55"/>
    <mergeCell ref="V54:W54"/>
    <mergeCell ref="X54:Y54"/>
    <mergeCell ref="Z54:AA54"/>
    <mergeCell ref="AB54:AC54"/>
    <mergeCell ref="AD54:AE54"/>
    <mergeCell ref="AH54:AI54"/>
    <mergeCell ref="AH53:AI53"/>
    <mergeCell ref="AJ53:AK53"/>
    <mergeCell ref="AL53:AM53"/>
    <mergeCell ref="H54:I54"/>
    <mergeCell ref="J54:K54"/>
    <mergeCell ref="L54:M54"/>
    <mergeCell ref="N54:O54"/>
    <mergeCell ref="P54:Q54"/>
    <mergeCell ref="R54:S54"/>
    <mergeCell ref="T54:U54"/>
    <mergeCell ref="T53:U53"/>
    <mergeCell ref="V53:W53"/>
    <mergeCell ref="X53:Y53"/>
    <mergeCell ref="Z53:AA53"/>
    <mergeCell ref="AB53:AC53"/>
    <mergeCell ref="AD53:AE53"/>
    <mergeCell ref="H53:I53"/>
    <mergeCell ref="J53:K53"/>
    <mergeCell ref="L53:M53"/>
    <mergeCell ref="N53:O53"/>
    <mergeCell ref="P53:Q53"/>
    <mergeCell ref="R53:S53"/>
    <mergeCell ref="Z52:AA52"/>
    <mergeCell ref="AB52:AC52"/>
    <mergeCell ref="AD52:AE52"/>
    <mergeCell ref="AH52:AI52"/>
    <mergeCell ref="AJ52:AK52"/>
    <mergeCell ref="AL52:AM52"/>
    <mergeCell ref="AL51:AM51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X51:Y51"/>
    <mergeCell ref="Z51:AA51"/>
    <mergeCell ref="AB51:AC51"/>
    <mergeCell ref="AD51:AE51"/>
    <mergeCell ref="AH51:AI51"/>
    <mergeCell ref="AJ51:AK51"/>
    <mergeCell ref="AJ50:AK50"/>
    <mergeCell ref="AL50:AM50"/>
    <mergeCell ref="H51:I51"/>
    <mergeCell ref="J51:K51"/>
    <mergeCell ref="L51:M51"/>
    <mergeCell ref="N51:O51"/>
    <mergeCell ref="P51:Q51"/>
    <mergeCell ref="R51:S51"/>
    <mergeCell ref="T51:U51"/>
    <mergeCell ref="V51:W51"/>
    <mergeCell ref="V50:W50"/>
    <mergeCell ref="X50:Y50"/>
    <mergeCell ref="Z50:AA50"/>
    <mergeCell ref="AB50:AC50"/>
    <mergeCell ref="AD50:AE50"/>
    <mergeCell ref="AH50:AI50"/>
    <mergeCell ref="AH49:AI49"/>
    <mergeCell ref="AJ49:AK49"/>
    <mergeCell ref="AL49:AM49"/>
    <mergeCell ref="H50:I50"/>
    <mergeCell ref="J50:K50"/>
    <mergeCell ref="L50:M50"/>
    <mergeCell ref="N50:O50"/>
    <mergeCell ref="P50:Q50"/>
    <mergeCell ref="R50:S50"/>
    <mergeCell ref="T50:U50"/>
    <mergeCell ref="T49:U49"/>
    <mergeCell ref="V49:W49"/>
    <mergeCell ref="X49:Y49"/>
    <mergeCell ref="Z49:AA49"/>
    <mergeCell ref="AB49:AC49"/>
    <mergeCell ref="AD49:AE49"/>
    <mergeCell ref="AD48:AE48"/>
    <mergeCell ref="AH48:AI48"/>
    <mergeCell ref="AJ48:AK48"/>
    <mergeCell ref="AL48:AM48"/>
    <mergeCell ref="H49:I49"/>
    <mergeCell ref="J49:K49"/>
    <mergeCell ref="L49:M49"/>
    <mergeCell ref="N49:O49"/>
    <mergeCell ref="P49:Q49"/>
    <mergeCell ref="R49:S49"/>
    <mergeCell ref="R48:S48"/>
    <mergeCell ref="T48:U48"/>
    <mergeCell ref="V48:W48"/>
    <mergeCell ref="X48:Y48"/>
    <mergeCell ref="Z48:AA48"/>
    <mergeCell ref="AB48:AC48"/>
    <mergeCell ref="AH47:AI47"/>
    <mergeCell ref="AJ47:AK47"/>
    <mergeCell ref="AL47:AM47"/>
    <mergeCell ref="H45:I45"/>
    <mergeCell ref="J45:K45"/>
    <mergeCell ref="H48:I48"/>
    <mergeCell ref="J48:K48"/>
    <mergeCell ref="L48:M48"/>
    <mergeCell ref="N48:O48"/>
    <mergeCell ref="P48:Q48"/>
    <mergeCell ref="T47:U47"/>
    <mergeCell ref="V47:W47"/>
    <mergeCell ref="X47:Y47"/>
    <mergeCell ref="Z47:AA47"/>
    <mergeCell ref="AB47:AC47"/>
    <mergeCell ref="AD47:AE47"/>
    <mergeCell ref="AH43:AI43"/>
    <mergeCell ref="AJ43:AK43"/>
    <mergeCell ref="AL43:AM43"/>
    <mergeCell ref="H44:I44"/>
    <mergeCell ref="H47:I47"/>
    <mergeCell ref="J47:K47"/>
    <mergeCell ref="L47:M47"/>
    <mergeCell ref="N47:O47"/>
    <mergeCell ref="P47:Q47"/>
    <mergeCell ref="R47:S47"/>
    <mergeCell ref="T43:U43"/>
    <mergeCell ref="V43:W43"/>
    <mergeCell ref="X43:Y43"/>
    <mergeCell ref="Z43:AA43"/>
    <mergeCell ref="AB43:AC43"/>
    <mergeCell ref="AD43:AE43"/>
    <mergeCell ref="AD46:AE46"/>
    <mergeCell ref="AH46:AI46"/>
    <mergeCell ref="AJ46:AK46"/>
    <mergeCell ref="AL46:AM46"/>
    <mergeCell ref="H43:I43"/>
    <mergeCell ref="J43:K43"/>
    <mergeCell ref="L43:M43"/>
    <mergeCell ref="N43:O43"/>
    <mergeCell ref="P43:Q43"/>
    <mergeCell ref="R43:S43"/>
    <mergeCell ref="R46:S46"/>
    <mergeCell ref="T46:U46"/>
    <mergeCell ref="V46:W46"/>
    <mergeCell ref="X46:Y46"/>
    <mergeCell ref="Z46:AA46"/>
    <mergeCell ref="AB46:AC46"/>
    <mergeCell ref="AL41:AM41"/>
    <mergeCell ref="H42:I42"/>
    <mergeCell ref="J42:K42"/>
    <mergeCell ref="L42:M42"/>
    <mergeCell ref="AL45:AM45"/>
    <mergeCell ref="H46:I46"/>
    <mergeCell ref="J46:K46"/>
    <mergeCell ref="L46:M46"/>
    <mergeCell ref="N46:O46"/>
    <mergeCell ref="P46:Q46"/>
    <mergeCell ref="X41:Y41"/>
    <mergeCell ref="Z41:AA41"/>
    <mergeCell ref="AB41:AC41"/>
    <mergeCell ref="AD41:AE41"/>
    <mergeCell ref="AH41:AI41"/>
    <mergeCell ref="AJ41:AK41"/>
    <mergeCell ref="AJ44:AK44"/>
    <mergeCell ref="AL44:AM44"/>
    <mergeCell ref="H41:I41"/>
    <mergeCell ref="J41:K41"/>
    <mergeCell ref="L41:M41"/>
    <mergeCell ref="N41:O41"/>
    <mergeCell ref="P41:Q41"/>
    <mergeCell ref="R41:S41"/>
    <mergeCell ref="T41:U41"/>
    <mergeCell ref="V41:W41"/>
    <mergeCell ref="V44:W44"/>
    <mergeCell ref="X44:Y44"/>
    <mergeCell ref="Z44:AA44"/>
    <mergeCell ref="AB44:AC44"/>
    <mergeCell ref="AD44:AE44"/>
    <mergeCell ref="AH44:AI44"/>
    <mergeCell ref="J44:K44"/>
    <mergeCell ref="L44:M44"/>
    <mergeCell ref="N44:O44"/>
    <mergeCell ref="P44:Q44"/>
    <mergeCell ref="R44:S44"/>
    <mergeCell ref="T44:U44"/>
    <mergeCell ref="AH39:AI39"/>
    <mergeCell ref="AJ39:AK39"/>
    <mergeCell ref="AL39:AM39"/>
    <mergeCell ref="H40:I40"/>
    <mergeCell ref="J40:K40"/>
    <mergeCell ref="L40:M40"/>
    <mergeCell ref="N40:O40"/>
    <mergeCell ref="P40:Q40"/>
    <mergeCell ref="T39:U39"/>
    <mergeCell ref="V39:W39"/>
    <mergeCell ref="X39:Y39"/>
    <mergeCell ref="Z39:AA39"/>
    <mergeCell ref="AB39:AC39"/>
    <mergeCell ref="AD39:AE39"/>
    <mergeCell ref="H39:I39"/>
    <mergeCell ref="J39:K39"/>
    <mergeCell ref="L39:M39"/>
    <mergeCell ref="N39:O39"/>
    <mergeCell ref="P39:Q39"/>
    <mergeCell ref="R39:S39"/>
    <mergeCell ref="Z42:AA42"/>
    <mergeCell ref="AB42:AC42"/>
    <mergeCell ref="AD42:AE42"/>
    <mergeCell ref="AH42:AI42"/>
    <mergeCell ref="AJ42:AK42"/>
    <mergeCell ref="AL42:AM42"/>
    <mergeCell ref="N42:O42"/>
    <mergeCell ref="P42:Q42"/>
    <mergeCell ref="R42:S42"/>
    <mergeCell ref="T42:U42"/>
    <mergeCell ref="V42:W42"/>
    <mergeCell ref="X42:Y42"/>
    <mergeCell ref="AH37:AI37"/>
    <mergeCell ref="AJ37:AK37"/>
    <mergeCell ref="AL37:AM37"/>
    <mergeCell ref="H38:I38"/>
    <mergeCell ref="J38:K38"/>
    <mergeCell ref="L38:M38"/>
    <mergeCell ref="N38:O38"/>
    <mergeCell ref="P38:Q38"/>
    <mergeCell ref="R38:S38"/>
    <mergeCell ref="T38:U38"/>
    <mergeCell ref="T37:U37"/>
    <mergeCell ref="V37:W37"/>
    <mergeCell ref="X37:Y37"/>
    <mergeCell ref="Z37:AA37"/>
    <mergeCell ref="AB37:AC37"/>
    <mergeCell ref="AD37:AE37"/>
    <mergeCell ref="AD40:AE40"/>
    <mergeCell ref="AH40:AI40"/>
    <mergeCell ref="AJ40:AK40"/>
    <mergeCell ref="AL40:AM40"/>
    <mergeCell ref="H37:I37"/>
    <mergeCell ref="J37:K37"/>
    <mergeCell ref="L37:M37"/>
    <mergeCell ref="N37:O37"/>
    <mergeCell ref="P37:Q37"/>
    <mergeCell ref="R37:S37"/>
    <mergeCell ref="R40:S40"/>
    <mergeCell ref="T40:U40"/>
    <mergeCell ref="V40:W40"/>
    <mergeCell ref="X40:Y40"/>
    <mergeCell ref="Z40:AA40"/>
    <mergeCell ref="AB40:AC40"/>
    <mergeCell ref="AH35:AI35"/>
    <mergeCell ref="AJ35:AK35"/>
    <mergeCell ref="AL35:AM35"/>
    <mergeCell ref="H36:I36"/>
    <mergeCell ref="J36:K36"/>
    <mergeCell ref="L36:M36"/>
    <mergeCell ref="N36:O36"/>
    <mergeCell ref="P36:Q36"/>
    <mergeCell ref="R36:S36"/>
    <mergeCell ref="T36:U36"/>
    <mergeCell ref="T35:U35"/>
    <mergeCell ref="V35:W35"/>
    <mergeCell ref="X35:Y35"/>
    <mergeCell ref="Z35:AA35"/>
    <mergeCell ref="AB35:AC35"/>
    <mergeCell ref="AD35:AE35"/>
    <mergeCell ref="AD38:AE38"/>
    <mergeCell ref="AH38:AI38"/>
    <mergeCell ref="AJ38:AK38"/>
    <mergeCell ref="AL38:AM38"/>
    <mergeCell ref="H35:I35"/>
    <mergeCell ref="J35:K35"/>
    <mergeCell ref="L35:M35"/>
    <mergeCell ref="N35:O35"/>
    <mergeCell ref="P35:Q35"/>
    <mergeCell ref="R35:S35"/>
    <mergeCell ref="V34:W34"/>
    <mergeCell ref="X34:Y34"/>
    <mergeCell ref="Z34:AA34"/>
    <mergeCell ref="AB34:AC34"/>
    <mergeCell ref="V38:W38"/>
    <mergeCell ref="X38:Y38"/>
    <mergeCell ref="Z38:AA38"/>
    <mergeCell ref="AB38:AC38"/>
    <mergeCell ref="V36:W36"/>
    <mergeCell ref="X36:Y36"/>
    <mergeCell ref="AH33:AI33"/>
    <mergeCell ref="AJ33:AK33"/>
    <mergeCell ref="AL33:AM33"/>
    <mergeCell ref="H34:I34"/>
    <mergeCell ref="J34:K34"/>
    <mergeCell ref="L34:M34"/>
    <mergeCell ref="N34:O34"/>
    <mergeCell ref="P34:Q34"/>
    <mergeCell ref="R34:S34"/>
    <mergeCell ref="T34:U34"/>
    <mergeCell ref="T33:U33"/>
    <mergeCell ref="V33:W33"/>
    <mergeCell ref="X33:Y33"/>
    <mergeCell ref="Z33:AA33"/>
    <mergeCell ref="AB33:AC33"/>
    <mergeCell ref="AD33:AE33"/>
    <mergeCell ref="H33:I33"/>
    <mergeCell ref="J33:K33"/>
    <mergeCell ref="L33:M33"/>
    <mergeCell ref="N33:O33"/>
    <mergeCell ref="P33:Q33"/>
    <mergeCell ref="R33:S33"/>
    <mergeCell ref="Z36:AA36"/>
    <mergeCell ref="AB36:AC36"/>
    <mergeCell ref="AD36:AE36"/>
    <mergeCell ref="AH36:AI36"/>
    <mergeCell ref="AJ36:AK36"/>
    <mergeCell ref="AL36:AM36"/>
    <mergeCell ref="V32:W32"/>
    <mergeCell ref="X32:Y32"/>
    <mergeCell ref="Z32:AA32"/>
    <mergeCell ref="AB32:AC32"/>
    <mergeCell ref="AD32:AE32"/>
    <mergeCell ref="AH32:AI32"/>
    <mergeCell ref="AH31:AI31"/>
    <mergeCell ref="AJ31:AK31"/>
    <mergeCell ref="AL31:AM31"/>
    <mergeCell ref="H32:I32"/>
    <mergeCell ref="J32:K32"/>
    <mergeCell ref="L32:M32"/>
    <mergeCell ref="N32:O32"/>
    <mergeCell ref="P32:Q32"/>
    <mergeCell ref="R32:S32"/>
    <mergeCell ref="T32:U32"/>
    <mergeCell ref="T31:U31"/>
    <mergeCell ref="V31:W31"/>
    <mergeCell ref="X31:Y31"/>
    <mergeCell ref="Z31:AA31"/>
    <mergeCell ref="AB31:AC31"/>
    <mergeCell ref="AD31:AE31"/>
    <mergeCell ref="AD34:AE34"/>
    <mergeCell ref="AH34:AI34"/>
    <mergeCell ref="AJ34:AK34"/>
    <mergeCell ref="AL34:AM34"/>
    <mergeCell ref="H31:I31"/>
    <mergeCell ref="J31:K31"/>
    <mergeCell ref="L31:M31"/>
    <mergeCell ref="N31:O31"/>
    <mergeCell ref="P31:Q31"/>
    <mergeCell ref="R31:S31"/>
    <mergeCell ref="Z30:AA30"/>
    <mergeCell ref="AB30:AC30"/>
    <mergeCell ref="AD30:AE30"/>
    <mergeCell ref="AH30:AI30"/>
    <mergeCell ref="AJ30:AK30"/>
    <mergeCell ref="AL30:AM30"/>
    <mergeCell ref="AL29:AM29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X29:Y29"/>
    <mergeCell ref="Z29:AA29"/>
    <mergeCell ref="AB29:AC29"/>
    <mergeCell ref="AD29:AE29"/>
    <mergeCell ref="AH29:AI29"/>
    <mergeCell ref="AJ29:AK29"/>
    <mergeCell ref="AJ32:AK32"/>
    <mergeCell ref="AL32:AM32"/>
    <mergeCell ref="H29:I29"/>
    <mergeCell ref="J29:K29"/>
    <mergeCell ref="L29:M29"/>
    <mergeCell ref="N29:O29"/>
    <mergeCell ref="P29:Q29"/>
    <mergeCell ref="R29:S29"/>
    <mergeCell ref="T29:U29"/>
    <mergeCell ref="V29:W29"/>
    <mergeCell ref="Z28:AA28"/>
    <mergeCell ref="AB28:AC28"/>
    <mergeCell ref="AD28:AE28"/>
    <mergeCell ref="AH28:AI28"/>
    <mergeCell ref="AJ28:AK28"/>
    <mergeCell ref="AL28:AM28"/>
    <mergeCell ref="AL27:AM27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X27:Y27"/>
    <mergeCell ref="Z27:AA27"/>
    <mergeCell ref="AB27:AC27"/>
    <mergeCell ref="AD27:AE27"/>
    <mergeCell ref="AH27:AI27"/>
    <mergeCell ref="AJ27:AK27"/>
    <mergeCell ref="AJ26:AK26"/>
    <mergeCell ref="AL26:AM26"/>
    <mergeCell ref="H27:I27"/>
    <mergeCell ref="J27:K27"/>
    <mergeCell ref="L27:M27"/>
    <mergeCell ref="N27:O27"/>
    <mergeCell ref="P27:Q27"/>
    <mergeCell ref="R27:S27"/>
    <mergeCell ref="T27:U27"/>
    <mergeCell ref="V27:W27"/>
    <mergeCell ref="V26:W26"/>
    <mergeCell ref="X26:Y26"/>
    <mergeCell ref="Z26:AA26"/>
    <mergeCell ref="AB26:AC26"/>
    <mergeCell ref="AD26:AE26"/>
    <mergeCell ref="AH26:AI26"/>
    <mergeCell ref="AH25:AI25"/>
    <mergeCell ref="AJ25:AK25"/>
    <mergeCell ref="AL25:AM25"/>
    <mergeCell ref="H26:I26"/>
    <mergeCell ref="J26:K26"/>
    <mergeCell ref="L26:M26"/>
    <mergeCell ref="N26:O26"/>
    <mergeCell ref="P26:Q26"/>
    <mergeCell ref="R26:S26"/>
    <mergeCell ref="T26:U26"/>
    <mergeCell ref="T25:U25"/>
    <mergeCell ref="V25:W25"/>
    <mergeCell ref="X25:Y25"/>
    <mergeCell ref="Z25:AA25"/>
    <mergeCell ref="AB25:AC25"/>
    <mergeCell ref="AD25:AE25"/>
    <mergeCell ref="H25:I25"/>
    <mergeCell ref="J25:K25"/>
    <mergeCell ref="L25:M25"/>
    <mergeCell ref="N25:O25"/>
    <mergeCell ref="P25:Q25"/>
    <mergeCell ref="R25:S25"/>
    <mergeCell ref="Z24:AA24"/>
    <mergeCell ref="AB24:AC24"/>
    <mergeCell ref="AD24:AE24"/>
    <mergeCell ref="AH24:AI24"/>
    <mergeCell ref="AJ24:AK24"/>
    <mergeCell ref="AL24:AM24"/>
    <mergeCell ref="AL23:AM23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X23:Y23"/>
    <mergeCell ref="Z23:AA23"/>
    <mergeCell ref="AB23:AC23"/>
    <mergeCell ref="AD23:AE23"/>
    <mergeCell ref="AH23:AI23"/>
    <mergeCell ref="AJ23:AK23"/>
    <mergeCell ref="AJ22:AK22"/>
    <mergeCell ref="AL22:AM22"/>
    <mergeCell ref="H23:I23"/>
    <mergeCell ref="J23:K23"/>
    <mergeCell ref="L23:M23"/>
    <mergeCell ref="N23:O23"/>
    <mergeCell ref="P23:Q23"/>
    <mergeCell ref="R23:S23"/>
    <mergeCell ref="T23:U23"/>
    <mergeCell ref="V23:W23"/>
    <mergeCell ref="V22:W22"/>
    <mergeCell ref="X22:Y22"/>
    <mergeCell ref="Z22:AA22"/>
    <mergeCell ref="AB22:AC22"/>
    <mergeCell ref="AD22:AE22"/>
    <mergeCell ref="AH22:AI22"/>
    <mergeCell ref="AH21:AI21"/>
    <mergeCell ref="AJ21:AK21"/>
    <mergeCell ref="AL21:AM21"/>
    <mergeCell ref="H22:I22"/>
    <mergeCell ref="J22:K22"/>
    <mergeCell ref="L22:M22"/>
    <mergeCell ref="N22:O22"/>
    <mergeCell ref="P22:Q22"/>
    <mergeCell ref="R22:S22"/>
    <mergeCell ref="T22:U22"/>
    <mergeCell ref="T21:U21"/>
    <mergeCell ref="V21:W21"/>
    <mergeCell ref="X21:Y21"/>
    <mergeCell ref="Z21:AA21"/>
    <mergeCell ref="AB21:AC21"/>
    <mergeCell ref="AD21:AE21"/>
    <mergeCell ref="H21:I21"/>
    <mergeCell ref="J21:K21"/>
    <mergeCell ref="L21:M21"/>
    <mergeCell ref="N21:O21"/>
    <mergeCell ref="P21:Q21"/>
    <mergeCell ref="R21:S21"/>
    <mergeCell ref="Z20:AA20"/>
    <mergeCell ref="AB20:AC20"/>
    <mergeCell ref="AD20:AE20"/>
    <mergeCell ref="AH20:AI20"/>
    <mergeCell ref="AJ20:AK20"/>
    <mergeCell ref="AL20:AM20"/>
    <mergeCell ref="AL19:AM19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X19:Y19"/>
    <mergeCell ref="Z19:AA19"/>
    <mergeCell ref="AB19:AC19"/>
    <mergeCell ref="AD19:AE19"/>
    <mergeCell ref="AH19:AI19"/>
    <mergeCell ref="AJ19:AK19"/>
    <mergeCell ref="AJ18:AK18"/>
    <mergeCell ref="AL18:AM18"/>
    <mergeCell ref="H19:I19"/>
    <mergeCell ref="J19:K19"/>
    <mergeCell ref="L19:M19"/>
    <mergeCell ref="N19:O19"/>
    <mergeCell ref="P19:Q19"/>
    <mergeCell ref="R19:S19"/>
    <mergeCell ref="T19:U19"/>
    <mergeCell ref="V19:W19"/>
    <mergeCell ref="V18:W18"/>
    <mergeCell ref="X18:Y18"/>
    <mergeCell ref="Z18:AA18"/>
    <mergeCell ref="AB18:AC18"/>
    <mergeCell ref="AD18:AE18"/>
    <mergeCell ref="AH18:AI18"/>
    <mergeCell ref="AH17:AI17"/>
    <mergeCell ref="AJ17:AK17"/>
    <mergeCell ref="AL17:AM17"/>
    <mergeCell ref="H18:I18"/>
    <mergeCell ref="J18:K18"/>
    <mergeCell ref="L18:M18"/>
    <mergeCell ref="N18:O18"/>
    <mergeCell ref="P18:Q18"/>
    <mergeCell ref="R18:S18"/>
    <mergeCell ref="T18:U18"/>
    <mergeCell ref="T17:U17"/>
    <mergeCell ref="V17:W17"/>
    <mergeCell ref="X17:Y17"/>
    <mergeCell ref="Z17:AA17"/>
    <mergeCell ref="AB17:AC17"/>
    <mergeCell ref="AD17:AE17"/>
    <mergeCell ref="AD16:AE16"/>
    <mergeCell ref="AH16:AI16"/>
    <mergeCell ref="AJ16:AK16"/>
    <mergeCell ref="AL16:AM16"/>
    <mergeCell ref="H17:I17"/>
    <mergeCell ref="J17:K17"/>
    <mergeCell ref="L17:M17"/>
    <mergeCell ref="N17:O17"/>
    <mergeCell ref="P17:Q17"/>
    <mergeCell ref="R17:S17"/>
    <mergeCell ref="AL15:AM15"/>
    <mergeCell ref="AD11:AE11"/>
    <mergeCell ref="H11:AC11"/>
    <mergeCell ref="H15:I15"/>
    <mergeCell ref="H14:I14"/>
    <mergeCell ref="AL12:AM12"/>
    <mergeCell ref="AL10:AM10"/>
    <mergeCell ref="P15:Q15"/>
    <mergeCell ref="R15:S15"/>
    <mergeCell ref="T15:U15"/>
    <mergeCell ref="V15:W15"/>
    <mergeCell ref="X15:Y15"/>
    <mergeCell ref="Z15:AA15"/>
    <mergeCell ref="AB15:AC15"/>
    <mergeCell ref="AD15:AE15"/>
    <mergeCell ref="AH15:AI15"/>
    <mergeCell ref="N16:O16"/>
    <mergeCell ref="P16:Q16"/>
    <mergeCell ref="R16:S16"/>
    <mergeCell ref="T16:U16"/>
    <mergeCell ref="AH10:AI10"/>
    <mergeCell ref="AJ10:AK10"/>
    <mergeCell ref="AJ15:AK15"/>
    <mergeCell ref="X16:Y16"/>
    <mergeCell ref="Z16:AA16"/>
    <mergeCell ref="AB16:AC16"/>
    <mergeCell ref="AB12:AC12"/>
    <mergeCell ref="AD12:AE12"/>
    <mergeCell ref="AH12:AI12"/>
    <mergeCell ref="AJ12:AK12"/>
    <mergeCell ref="J15:K15"/>
    <mergeCell ref="L15:M15"/>
    <mergeCell ref="N15:O15"/>
    <mergeCell ref="AJ45:AK45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V45:W45"/>
    <mergeCell ref="X45:Y45"/>
    <mergeCell ref="Z45:AA45"/>
    <mergeCell ref="AB45:AC45"/>
    <mergeCell ref="AD45:AE45"/>
    <mergeCell ref="AH45:AI45"/>
    <mergeCell ref="AH14:AI14"/>
    <mergeCell ref="H16:I16"/>
    <mergeCell ref="J16:K16"/>
    <mergeCell ref="L16:M16"/>
    <mergeCell ref="V16:W16"/>
    <mergeCell ref="L45:M45"/>
    <mergeCell ref="N45:O45"/>
    <mergeCell ref="P45:Q45"/>
    <mergeCell ref="R45:S45"/>
    <mergeCell ref="T45:U45"/>
    <mergeCell ref="T14:U14"/>
    <mergeCell ref="V14:W14"/>
    <mergeCell ref="X14:Y14"/>
    <mergeCell ref="Z14:AA14"/>
    <mergeCell ref="AB14:AC14"/>
    <mergeCell ref="AD14:AE14"/>
    <mergeCell ref="X13:Y13"/>
    <mergeCell ref="Z13:AA13"/>
    <mergeCell ref="AB13:AC13"/>
    <mergeCell ref="AD13:AE13"/>
    <mergeCell ref="AH13:AI13"/>
    <mergeCell ref="J14:K14"/>
    <mergeCell ref="L14:M14"/>
    <mergeCell ref="N14:O14"/>
    <mergeCell ref="P14:Q14"/>
    <mergeCell ref="R14:S14"/>
    <mergeCell ref="AD10:AE10"/>
    <mergeCell ref="AF10:AG10"/>
    <mergeCell ref="H13:I13"/>
    <mergeCell ref="J13:K13"/>
    <mergeCell ref="L13:M13"/>
    <mergeCell ref="N13:O13"/>
    <mergeCell ref="P13:Q13"/>
    <mergeCell ref="R13:S13"/>
    <mergeCell ref="T13:U13"/>
    <mergeCell ref="V13:W13"/>
    <mergeCell ref="R10:S10"/>
    <mergeCell ref="T10:U10"/>
    <mergeCell ref="V10:W10"/>
    <mergeCell ref="X10:Y10"/>
    <mergeCell ref="Z10:AA10"/>
    <mergeCell ref="AB10:AC10"/>
    <mergeCell ref="AJ13:AK13"/>
    <mergeCell ref="H12:I12"/>
    <mergeCell ref="AL13:AM13"/>
    <mergeCell ref="AJ14:AK14"/>
    <mergeCell ref="AL14:AM14"/>
    <mergeCell ref="H10:I10"/>
    <mergeCell ref="J10:K10"/>
    <mergeCell ref="L10:M10"/>
    <mergeCell ref="N10:O10"/>
    <mergeCell ref="P10:Q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Расчетный лист</vt:lpstr>
      <vt:lpstr>Вывод на печать</vt:lpstr>
      <vt:lpstr>Лист Вывод на печать</vt:lpstr>
      <vt:lpstr>Лист1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volpo</dc:creator>
  <cp:lastModifiedBy>volpo</cp:lastModifiedBy>
  <cp:lastPrinted>2020-11-16T00:21:58Z</cp:lastPrinted>
  <dcterms:created xsi:type="dcterms:W3CDTF">2020-10-25T18:32:06Z</dcterms:created>
  <dcterms:modified xsi:type="dcterms:W3CDTF">2021-02-01T18:25:20Z</dcterms:modified>
</cp:coreProperties>
</file>