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2100" yWindow="7720" windowWidth="25600" windowHeight="16060" tabRatio="888"/>
  </bookViews>
  <sheets>
    <sheet name="Master list" sheetId="1" r:id="rId1"/>
    <sheet name="AV" sheetId="28" r:id="rId2"/>
    <sheet name="CO #1" sheetId="46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2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2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2">'CO #1'!$F$28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2">'CO #1'!$F$30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2">'CO #1'!$F$26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2">'CO #1'!$F$27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1">AV!$A$1:$H$69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2">'CO #1'!$A$1:$H$66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List'!$A$1:$T$966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2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2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2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2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2">'CO #1'!$F$29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46" l="1"/>
  <c r="H40" i="46"/>
  <c r="K52" i="46"/>
  <c r="L52" i="46"/>
  <c r="G37" i="46"/>
  <c r="H37" i="46"/>
  <c r="F37" i="46"/>
  <c r="G38" i="46"/>
  <c r="F38" i="46"/>
  <c r="F36" i="46"/>
  <c r="F35" i="46"/>
  <c r="G80" i="60"/>
  <c r="G81" i="60"/>
  <c r="G82" i="60"/>
  <c r="G957" i="60"/>
  <c r="G60" i="60"/>
  <c r="G61" i="60"/>
  <c r="G76" i="60"/>
  <c r="G77" i="60"/>
  <c r="G79" i="60"/>
  <c r="G35" i="46"/>
  <c r="H35" i="46"/>
  <c r="G36" i="46"/>
  <c r="H36" i="46"/>
  <c r="H38" i="46"/>
  <c r="M49" i="46"/>
  <c r="A49" i="46"/>
  <c r="H49" i="46"/>
  <c r="L50" i="46"/>
  <c r="A50" i="46"/>
  <c r="H50" i="46"/>
  <c r="A52" i="46"/>
  <c r="H52" i="46"/>
  <c r="J53" i="46"/>
  <c r="A53" i="46"/>
  <c r="H53" i="46"/>
  <c r="H47" i="46"/>
  <c r="H48" i="46"/>
  <c r="H51" i="46"/>
  <c r="H54" i="46"/>
  <c r="H55" i="46"/>
  <c r="H56" i="46"/>
  <c r="H58" i="46"/>
  <c r="H45" i="46"/>
  <c r="H60" i="46"/>
  <c r="H61" i="46"/>
  <c r="H66" i="46"/>
  <c r="C40" i="1"/>
  <c r="C61" i="1"/>
  <c r="H35" i="28"/>
  <c r="H43" i="28"/>
  <c r="F35" i="28"/>
  <c r="F43" i="28"/>
  <c r="G41" i="28"/>
  <c r="K55" i="28"/>
  <c r="H41" i="28"/>
  <c r="F41" i="28"/>
  <c r="G38" i="28"/>
  <c r="G37" i="28"/>
  <c r="G36" i="28"/>
  <c r="G39" i="28"/>
  <c r="H36" i="28"/>
  <c r="H37" i="28"/>
  <c r="H38" i="28"/>
  <c r="H39" i="28"/>
  <c r="F36" i="28"/>
  <c r="F37" i="28"/>
  <c r="F38" i="28"/>
  <c r="F39" i="28"/>
  <c r="G40" i="28"/>
  <c r="H40" i="28"/>
  <c r="F40" i="28"/>
  <c r="A55" i="28"/>
  <c r="H55" i="28"/>
  <c r="H50" i="28"/>
  <c r="H51" i="28"/>
  <c r="M52" i="28"/>
  <c r="H52" i="28"/>
  <c r="L53" i="28"/>
  <c r="A53" i="28"/>
  <c r="H53" i="28"/>
  <c r="H54" i="28"/>
  <c r="J56" i="28"/>
  <c r="A56" i="28"/>
  <c r="H56" i="28"/>
  <c r="H57" i="28"/>
  <c r="H58" i="28"/>
  <c r="H59" i="28"/>
  <c r="H61" i="28"/>
  <c r="H63" i="28"/>
  <c r="H64" i="28"/>
  <c r="H69" i="28"/>
  <c r="C39" i="1"/>
  <c r="B23" i="1"/>
  <c r="H37" i="35"/>
  <c r="H67" i="35"/>
  <c r="H667" i="35"/>
  <c r="F37" i="35"/>
  <c r="F67" i="35"/>
  <c r="F667" i="35"/>
  <c r="G696" i="35"/>
  <c r="H55" i="35"/>
  <c r="H85" i="35"/>
  <c r="H685" i="35"/>
  <c r="F52" i="28"/>
  <c r="F53" i="28"/>
  <c r="F54" i="28"/>
  <c r="F55" i="28"/>
  <c r="F56" i="28"/>
  <c r="F50" i="28"/>
  <c r="F51" i="28"/>
  <c r="F57" i="28"/>
  <c r="F58" i="28"/>
  <c r="F59" i="28"/>
  <c r="F61" i="28"/>
  <c r="F55" i="35"/>
  <c r="F51" i="46"/>
  <c r="F52" i="46"/>
  <c r="F47" i="46"/>
  <c r="F48" i="46"/>
  <c r="F49" i="46"/>
  <c r="F50" i="46"/>
  <c r="F53" i="46"/>
  <c r="F54" i="46"/>
  <c r="F55" i="46"/>
  <c r="F56" i="46"/>
  <c r="F58" i="46"/>
  <c r="F85" i="35"/>
  <c r="F685" i="35"/>
  <c r="G699" i="35"/>
  <c r="G700" i="35"/>
  <c r="G705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68" i="60"/>
  <c r="G69" i="60"/>
  <c r="G70" i="60"/>
  <c r="G702" i="35"/>
  <c r="H110" i="74"/>
  <c r="H93" i="73"/>
  <c r="H92" i="73"/>
  <c r="F119" i="74"/>
  <c r="F75" i="46"/>
  <c r="F78" i="28"/>
  <c r="H209" i="35"/>
  <c r="K96" i="49"/>
  <c r="D9" i="1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3" i="60"/>
  <c r="G170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06" i="60"/>
  <c r="G213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49" i="60"/>
  <c r="G256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2" i="60"/>
  <c r="G299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35" i="60"/>
  <c r="G342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78" i="60"/>
  <c r="G385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1" i="60"/>
  <c r="G428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64" i="60"/>
  <c r="G471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07" i="60"/>
  <c r="G514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0" i="60"/>
  <c r="G557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3" i="60"/>
  <c r="G600" i="60"/>
  <c r="G51" i="60"/>
  <c r="G52" i="60"/>
  <c r="G53" i="60"/>
  <c r="G54" i="60"/>
  <c r="G55" i="60"/>
  <c r="G56" i="60"/>
  <c r="G57" i="60"/>
  <c r="G64" i="60"/>
  <c r="G84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0" i="60"/>
  <c r="G127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36" i="60"/>
  <c r="G643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79" i="60"/>
  <c r="G686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22" i="60"/>
  <c r="G729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65" i="60"/>
  <c r="G772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08" i="60"/>
  <c r="G815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1" i="60"/>
  <c r="G858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894" i="60"/>
  <c r="G901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37" i="60"/>
  <c r="G944" i="60"/>
  <c r="G960" i="60"/>
  <c r="G961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962" i="60"/>
  <c r="G905" i="60"/>
  <c r="G906" i="60"/>
  <c r="G907" i="60"/>
  <c r="G902" i="60"/>
  <c r="G903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897" i="60"/>
  <c r="G896" i="60"/>
  <c r="G898" i="60"/>
  <c r="G899" i="60"/>
  <c r="K895" i="60"/>
  <c r="J895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G862" i="60"/>
  <c r="G863" i="60"/>
  <c r="G864" i="60"/>
  <c r="G859" i="60"/>
  <c r="G860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54" i="60"/>
  <c r="G853" i="60"/>
  <c r="G855" i="60"/>
  <c r="G856" i="60"/>
  <c r="K852" i="60"/>
  <c r="J852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G945" i="60"/>
  <c r="G946" i="60"/>
  <c r="G940" i="60"/>
  <c r="G819" i="60"/>
  <c r="G820" i="60"/>
  <c r="G821" i="60"/>
  <c r="G816" i="60"/>
  <c r="G817" i="60"/>
  <c r="G776" i="60"/>
  <c r="G777" i="60"/>
  <c r="G778" i="60"/>
  <c r="G773" i="60"/>
  <c r="G774" i="60"/>
  <c r="G733" i="60"/>
  <c r="G734" i="60"/>
  <c r="G735" i="60"/>
  <c r="G730" i="60"/>
  <c r="G731" i="60"/>
  <c r="G725" i="60"/>
  <c r="G690" i="60"/>
  <c r="G691" i="60"/>
  <c r="G692" i="60"/>
  <c r="G687" i="60"/>
  <c r="G688" i="60"/>
  <c r="G682" i="60"/>
  <c r="A95" i="49"/>
  <c r="F95" i="49"/>
  <c r="A96" i="49"/>
  <c r="F96" i="49"/>
  <c r="F102" i="49"/>
  <c r="G647" i="60"/>
  <c r="H95" i="49"/>
  <c r="H96" i="49"/>
  <c r="H102" i="49"/>
  <c r="G648" i="60"/>
  <c r="G649" i="60"/>
  <c r="G644" i="60"/>
  <c r="G645" i="60"/>
  <c r="G639" i="60"/>
  <c r="G604" i="60"/>
  <c r="G605" i="60"/>
  <c r="G606" i="60"/>
  <c r="G601" i="60"/>
  <c r="G602" i="60"/>
  <c r="G596" i="60"/>
  <c r="G595" i="60"/>
  <c r="G597" i="60"/>
  <c r="G598" i="60"/>
  <c r="K594" i="60"/>
  <c r="J594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G561" i="60"/>
  <c r="G562" i="60"/>
  <c r="G563" i="60"/>
  <c r="G558" i="60"/>
  <c r="G559" i="60"/>
  <c r="G553" i="60"/>
  <c r="G552" i="60"/>
  <c r="G554" i="60"/>
  <c r="G555" i="60"/>
  <c r="K551" i="60"/>
  <c r="J551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G518" i="60"/>
  <c r="G519" i="60"/>
  <c r="G520" i="60"/>
  <c r="G515" i="60"/>
  <c r="G516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10" i="60"/>
  <c r="G509" i="60"/>
  <c r="G511" i="60"/>
  <c r="G512" i="60"/>
  <c r="K508" i="60"/>
  <c r="J508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G475" i="60"/>
  <c r="G476" i="60"/>
  <c r="G477" i="60"/>
  <c r="G472" i="60"/>
  <c r="G473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467" i="60"/>
  <c r="G466" i="60"/>
  <c r="G468" i="60"/>
  <c r="G469" i="60"/>
  <c r="K465" i="60"/>
  <c r="J465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G432" i="60"/>
  <c r="G433" i="60"/>
  <c r="G434" i="60"/>
  <c r="G429" i="60"/>
  <c r="G430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24" i="60"/>
  <c r="G423" i="60"/>
  <c r="G425" i="60"/>
  <c r="G426" i="60"/>
  <c r="K422" i="60"/>
  <c r="J422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G389" i="60"/>
  <c r="G390" i="60"/>
  <c r="G391" i="60"/>
  <c r="G386" i="60"/>
  <c r="G387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381" i="60"/>
  <c r="G380" i="60"/>
  <c r="G382" i="60"/>
  <c r="G383" i="60"/>
  <c r="K379" i="60"/>
  <c r="J379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G346" i="60"/>
  <c r="G347" i="60"/>
  <c r="G348" i="60"/>
  <c r="G343" i="60"/>
  <c r="G344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38" i="60"/>
  <c r="G337" i="60"/>
  <c r="G339" i="60"/>
  <c r="G340" i="60"/>
  <c r="K336" i="60"/>
  <c r="J336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G303" i="60"/>
  <c r="G304" i="60"/>
  <c r="G305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295" i="60"/>
  <c r="G300" i="60"/>
  <c r="G301" i="60"/>
  <c r="G294" i="60"/>
  <c r="G296" i="60"/>
  <c r="G297" i="60"/>
  <c r="K293" i="60"/>
  <c r="J293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G260" i="60"/>
  <c r="G261" i="60"/>
  <c r="G262" i="60"/>
  <c r="G257" i="60"/>
  <c r="G258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52" i="60"/>
  <c r="G251" i="60"/>
  <c r="G253" i="60"/>
  <c r="G254" i="60"/>
  <c r="G209" i="60"/>
  <c r="K250" i="60"/>
  <c r="J250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G217" i="60"/>
  <c r="G218" i="60"/>
  <c r="G219" i="60"/>
  <c r="G214" i="60"/>
  <c r="G215" i="60"/>
  <c r="G208" i="60"/>
  <c r="G210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166" i="60"/>
  <c r="G211" i="60"/>
  <c r="K207" i="60"/>
  <c r="J207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G174" i="60"/>
  <c r="G175" i="60"/>
  <c r="G176" i="60"/>
  <c r="G131" i="60"/>
  <c r="G132" i="60"/>
  <c r="G133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G171" i="60"/>
  <c r="G172" i="60"/>
  <c r="G165" i="60"/>
  <c r="G167" i="60"/>
  <c r="G168" i="60"/>
  <c r="K164" i="60"/>
  <c r="J164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23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9" i="60"/>
  <c r="G62" i="60"/>
  <c r="G122" i="60"/>
  <c r="G124" i="60"/>
  <c r="G125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38" i="60"/>
  <c r="G640" i="60"/>
  <c r="G641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681" i="60"/>
  <c r="G683" i="60"/>
  <c r="G684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24" i="60"/>
  <c r="G726" i="60"/>
  <c r="G727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768" i="60"/>
  <c r="G767" i="60"/>
  <c r="G769" i="60"/>
  <c r="G770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11" i="60"/>
  <c r="G810" i="60"/>
  <c r="G812" i="60"/>
  <c r="G813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39" i="60"/>
  <c r="G941" i="60"/>
  <c r="G942" i="60"/>
  <c r="G956" i="60"/>
  <c r="G955" i="60"/>
  <c r="G954" i="60"/>
  <c r="K938" i="60"/>
  <c r="J938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809" i="60"/>
  <c r="J809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66" i="60"/>
  <c r="J766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23" i="60"/>
  <c r="J723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80" i="60"/>
  <c r="J680" i="60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F91" i="49"/>
  <c r="F92" i="49"/>
  <c r="F93" i="49"/>
  <c r="F94" i="49"/>
  <c r="F97" i="49"/>
  <c r="F98" i="49"/>
  <c r="F99" i="49"/>
  <c r="F100" i="49"/>
  <c r="K637" i="60"/>
  <c r="J637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G128" i="60"/>
  <c r="G129" i="60"/>
  <c r="K121" i="60"/>
  <c r="J121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G85" i="60"/>
  <c r="G86" i="60"/>
  <c r="K78" i="60"/>
  <c r="J78" i="60"/>
  <c r="K77" i="60"/>
  <c r="J77" i="60"/>
  <c r="K76" i="60"/>
  <c r="J76" i="60"/>
  <c r="G65" i="60"/>
  <c r="G66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75" i="28"/>
  <c r="F76" i="28"/>
  <c r="F77" i="28"/>
  <c r="G697" i="35"/>
  <c r="F72" i="28"/>
  <c r="F73" i="28"/>
  <c r="F71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59" i="46"/>
  <c r="I59" i="46"/>
  <c r="J56" i="46"/>
  <c r="I56" i="46"/>
  <c r="J55" i="46"/>
  <c r="I55" i="46"/>
  <c r="I53" i="46"/>
  <c r="J49" i="46"/>
  <c r="I49" i="46"/>
  <c r="F68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69" i="46"/>
  <c r="F70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62" i="28"/>
  <c r="I62" i="28"/>
  <c r="J59" i="28"/>
  <c r="I59" i="28"/>
  <c r="I56" i="28"/>
  <c r="J52" i="28"/>
  <c r="I52" i="28"/>
  <c r="J58" i="28"/>
  <c r="I58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B41" i="27"/>
  <c r="E27" i="1"/>
  <c r="C41" i="27"/>
  <c r="D41" i="27"/>
  <c r="B42" i="27"/>
  <c r="C42" i="27"/>
  <c r="D42" i="27"/>
  <c r="B39" i="27"/>
  <c r="B40" i="27"/>
  <c r="B43" i="27"/>
  <c r="B45" i="27"/>
  <c r="B23" i="46"/>
  <c r="F72" i="46"/>
  <c r="F73" i="46"/>
  <c r="F74" i="46"/>
  <c r="C39" i="27"/>
  <c r="C40" i="27"/>
  <c r="C43" i="27"/>
  <c r="C45" i="27"/>
  <c r="B23" i="35"/>
  <c r="G701" i="35"/>
  <c r="G88" i="60"/>
  <c r="G89" i="60"/>
  <c r="G90" i="60"/>
  <c r="G964" i="60"/>
  <c r="G965" i="60"/>
  <c r="G966" i="60"/>
</calcChain>
</file>

<file path=xl/sharedStrings.xml><?xml version="1.0" encoding="utf-8"?>
<sst xmlns="http://schemas.openxmlformats.org/spreadsheetml/2006/main" count="3833" uniqueCount="246">
  <si>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</si>
  <si>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</si>
  <si>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</si>
  <si>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</si>
  <si>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</si>
  <si>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</si>
  <si>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</si>
  <si>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</si>
  <si>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</si>
  <si>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</si>
  <si>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</si>
  <si>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</si>
  <si>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</si>
  <si>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</si>
  <si>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</si>
  <si>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</si>
  <si>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</si>
  <si>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</si>
  <si>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</si>
  <si>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</si>
  <si>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</si>
  <si>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</si>
  <si>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</si>
  <si>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</si>
  <si>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</si>
  <si>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</si>
  <si>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</si>
  <si>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</si>
  <si>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</si>
  <si>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</si>
  <si>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</si>
  <si>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</si>
  <si>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</si>
  <si>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</si>
  <si>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</si>
  <si>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</si>
  <si>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</si>
  <si>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</si>
  <si>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</si>
  <si>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</si>
  <si>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</si>
  <si>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</si>
  <si>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</si>
  <si>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</si>
  <si>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</si>
  <si>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</si>
  <si>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</si>
  <si>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</si>
  <si>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</si>
  <si>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</si>
  <si>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</si>
  <si>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</si>
  <si>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</si>
  <si>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</si>
  <si>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</si>
  <si>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</si>
  <si>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</si>
  <si>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</si>
  <si>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</si>
  <si>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</si>
  <si>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</si>
  <si>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</si>
  <si>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</si>
  <si>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</si>
  <si>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</si>
  <si>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</si>
  <si>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</si>
  <si>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</si>
  <si>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</si>
  <si>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</si>
  <si>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</si>
  <si>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</si>
  <si>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</si>
  <si>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</si>
  <si>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</si>
  <si>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</si>
  <si>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</si>
  <si>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</si>
  <si>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</si>
  <si>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</si>
  <si>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</si>
  <si>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</si>
  <si>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</si>
  <si>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</si>
  <si>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</si>
  <si>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</si>
  <si>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</si>
  <si>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</si>
  <si>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</si>
  <si>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</si>
  <si>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</si>
  <si>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</si>
  <si>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</si>
  <si>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</si>
  <si>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</si>
  <si>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</si>
  <si>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</si>
  <si>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</si>
  <si>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</si>
  <si>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</si>
  <si>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</si>
  <si>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</si>
  <si>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</si>
  <si>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</si>
  <si>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</si>
  <si>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</si>
  <si>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</si>
  <si>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</si>
  <si>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</si>
  <si>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</si>
  <si>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</si>
  <si>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</si>
  <si>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</si>
  <si>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</si>
  <si>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</si>
  <si>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</si>
  <si>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</si>
  <si>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</si>
  <si>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</si>
  <si>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</si>
  <si>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</si>
  <si>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</si>
  <si>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</si>
  <si>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</si>
  <si>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</si>
  <si>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</si>
  <si>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</si>
  <si>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</si>
  <si>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All sales and use taxes are included in this Audio-Visual Proposal</t>
  </si>
  <si>
    <t>Audio-Visual System Proposal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</si>
  <si>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</si>
  <si>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</si>
  <si>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</si>
  <si>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</si>
  <si>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</si>
  <si>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</si>
  <si>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TOTAL TECHNOLOGY PROPOSAL</t>
  </si>
  <si>
    <t>Technology Systems Proposal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</si>
  <si>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</si>
  <si>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</si>
  <si>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</si>
  <si>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</si>
  <si>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</si>
  <si>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</si>
  <si>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</si>
  <si>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</si>
  <si>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</si>
  <si>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</si>
  <si>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</si>
  <si>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</si>
  <si>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</si>
  <si>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</si>
  <si>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</si>
  <si>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</si>
  <si>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</si>
  <si>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</si>
  <si>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</si>
  <si>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</si>
  <si>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</si>
  <si>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</si>
  <si>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</si>
  <si>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</si>
  <si>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</si>
  <si>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</si>
  <si>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</si>
  <si>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</si>
  <si>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</si>
  <si>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</si>
  <si>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</si>
  <si>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</si>
  <si>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</si>
  <si>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</si>
  <si>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</si>
  <si>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</si>
  <si>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</si>
  <si>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</si>
  <si>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</si>
  <si>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</si>
  <si>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</si>
  <si>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</si>
  <si>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</si>
  <si>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</si>
  <si>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</si>
  <si>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</si>
  <si>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</si>
  <si>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</si>
  <si>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</si>
  <si>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</si>
  <si>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</si>
  <si>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</si>
  <si>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</si>
  <si>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</si>
  <si>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</si>
  <si>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</si>
  <si>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</si>
  <si>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</si>
  <si>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</si>
  <si>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</si>
  <si>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</si>
  <si>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</si>
  <si>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</si>
  <si>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</si>
  <si>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</si>
  <si>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</si>
  <si>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</si>
  <si>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</si>
  <si>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</si>
  <si>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</si>
  <si>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</si>
  <si>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</si>
  <si>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</si>
  <si>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</si>
  <si>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</si>
  <si>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</si>
  <si>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</si>
  <si>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</si>
  <si>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Samsung</t>
  </si>
  <si>
    <t>Hall Research</t>
  </si>
  <si>
    <t>UV232B</t>
  </si>
  <si>
    <t>CHD15-RGB-3</t>
  </si>
  <si>
    <t>3' VGA to RGB Video Cable</t>
  </si>
  <si>
    <t>Cat. 5 Transport Send and Receive Kit w/ VGA and Bi-Directional RS232</t>
  </si>
  <si>
    <t>Crestron</t>
  </si>
  <si>
    <t>400FP-3</t>
  </si>
  <si>
    <t>40" 1080P LCD Display w/ RS232 and Portrait Mode</t>
  </si>
  <si>
    <t>Chief Mfg.</t>
  </si>
  <si>
    <t>MTAPU</t>
  </si>
  <si>
    <t>Medium FUSION™ Portrait Tilt Wall Mount</t>
  </si>
  <si>
    <t>1205SIL (Guilt)</t>
  </si>
  <si>
    <t>C2N-CBD-E-W-S</t>
  </si>
  <si>
    <t>Cameo® Express Keypad, Standard Mount, White Smooth</t>
  </si>
  <si>
    <t>CB2E-BTNW-S</t>
  </si>
  <si>
    <t>Large Engravable Button Cap for Cameo Express Keypads, White Smooth, Includes Custom Engraving</t>
  </si>
  <si>
    <t>CRESNET-NP-TL-B250</t>
  </si>
  <si>
    <t>Cresnet® Control Cable, Non-Plenum, Teal, 250 ft Box</t>
  </si>
  <si>
    <t>Synnex</t>
  </si>
  <si>
    <t>Chief</t>
  </si>
  <si>
    <t>00198222</t>
  </si>
  <si>
    <t>Change Order #1</t>
  </si>
  <si>
    <t>1205SIL (CO #1)</t>
  </si>
  <si>
    <t>CHANGE ORDER #1</t>
  </si>
  <si>
    <t>Ideabox</t>
  </si>
  <si>
    <t>Install OFE Display and Wall Mount Bracket</t>
  </si>
  <si>
    <t>CUSINSTALL</t>
  </si>
  <si>
    <t>Install and create Guilt "Retail" into its own audio zone. Currently Guilt "Retail" is tied to the adjacent Office because of a previous wiring configuration. All speakers are currently unhooked, possibly by the lighting contractor.</t>
  </si>
  <si>
    <t>First Progress Billing (Including CO #1):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</si>
</sst>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518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6" applyNumberFormat="0" applyAlignment="0" applyProtection="0"/>
    <xf numFmtId="0" fontId="38" fillId="22" borderId="56" applyNumberFormat="0" applyAlignment="0" applyProtection="0"/>
    <xf numFmtId="0" fontId="55" fillId="0" borderId="57" applyNumberFormat="0" applyFill="0" applyAlignment="0" applyProtection="0"/>
    <xf numFmtId="0" fontId="39" fillId="23" borderId="58" applyNumberFormat="0" applyAlignment="0" applyProtection="0"/>
    <xf numFmtId="0" fontId="10" fillId="24" borderId="59" applyNumberFormat="0" applyFont="0" applyAlignment="0" applyProtection="0"/>
    <xf numFmtId="0" fontId="56" fillId="9" borderId="56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60" applyNumberFormat="0" applyFill="0" applyAlignment="0" applyProtection="0"/>
    <xf numFmtId="0" fontId="43" fillId="0" borderId="61" applyNumberFormat="0" applyFill="0" applyAlignment="0" applyProtection="0"/>
    <xf numFmtId="0" fontId="44" fillId="0" borderId="62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6" applyNumberFormat="0" applyAlignment="0" applyProtection="0"/>
    <xf numFmtId="0" fontId="57" fillId="5" borderId="0" applyNumberFormat="0" applyBorder="0" applyAlignment="0" applyProtection="0"/>
    <xf numFmtId="0" fontId="46" fillId="0" borderId="57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9" applyNumberFormat="0" applyFont="0" applyAlignment="0" applyProtection="0"/>
    <xf numFmtId="0" fontId="48" fillId="22" borderId="63" applyNumberFormat="0" applyAlignment="0" applyProtection="0"/>
    <xf numFmtId="0" fontId="59" fillId="6" borderId="0" applyNumberFormat="0" applyBorder="0" applyAlignment="0" applyProtection="0"/>
    <xf numFmtId="0" fontId="60" fillId="22" borderId="63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60" applyNumberFormat="0" applyFill="0" applyAlignment="0" applyProtection="0"/>
    <xf numFmtId="0" fontId="63" fillId="0" borderId="61" applyNumberFormat="0" applyFill="0" applyAlignment="0" applyProtection="0"/>
    <xf numFmtId="0" fontId="64" fillId="0" borderId="62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4" applyNumberFormat="0" applyFill="0" applyAlignment="0" applyProtection="0"/>
    <xf numFmtId="0" fontId="65" fillId="23" borderId="58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78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2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4" fillId="0" borderId="53" xfId="0" applyFont="1" applyBorder="1"/>
    <xf numFmtId="0" fontId="10" fillId="0" borderId="53" xfId="0" applyFont="1" applyBorder="1" applyAlignment="1">
      <alignment vertical="top"/>
    </xf>
    <xf numFmtId="0" fontId="27" fillId="0" borderId="48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9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2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5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1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5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5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8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2" xfId="0" applyNumberFormat="1" applyFont="1" applyBorder="1" applyAlignment="1">
      <alignment vertical="top"/>
    </xf>
    <xf numFmtId="1" fontId="14" fillId="0" borderId="53" xfId="0" applyNumberFormat="1" applyFont="1" applyBorder="1" applyAlignment="1">
      <alignment vertical="top"/>
    </xf>
    <xf numFmtId="1" fontId="14" fillId="0" borderId="48" xfId="0" applyNumberFormat="1" applyFont="1" applyBorder="1" applyAlignment="1">
      <alignment vertical="top"/>
    </xf>
    <xf numFmtId="165" fontId="10" fillId="0" borderId="53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39" xfId="0" applyNumberFormat="1" applyFont="1" applyBorder="1" applyAlignment="1">
      <alignment horizontal="center" vertical="top"/>
    </xf>
    <xf numFmtId="0" fontId="14" fillId="0" borderId="47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2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1" fontId="14" fillId="0" borderId="73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4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5" xfId="0" applyNumberFormat="1" applyFont="1" applyFill="1" applyBorder="1" applyAlignment="1">
      <alignment horizontal="center" vertical="top" wrapText="1"/>
    </xf>
    <xf numFmtId="0" fontId="10" fillId="0" borderId="66" xfId="0" applyFont="1" applyFill="1" applyBorder="1" applyAlignment="1">
      <alignment horizontal="left" vertical="top" wrapText="1"/>
    </xf>
    <xf numFmtId="43" fontId="29" fillId="0" borderId="66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2" fontId="14" fillId="0" borderId="50" xfId="0" applyNumberFormat="1" applyFont="1" applyBorder="1" applyAlignment="1">
      <alignment vertical="top"/>
    </xf>
    <xf numFmtId="0" fontId="10" fillId="0" borderId="47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7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7" xfId="0" applyFont="1" applyBorder="1" applyAlignment="1">
      <alignment vertical="top"/>
    </xf>
    <xf numFmtId="0" fontId="10" fillId="0" borderId="69" xfId="0" applyFont="1" applyBorder="1" applyAlignment="1"/>
    <xf numFmtId="0" fontId="10" fillId="0" borderId="75" xfId="0" applyFont="1" applyBorder="1" applyAlignment="1"/>
    <xf numFmtId="0" fontId="10" fillId="0" borderId="27" xfId="0" applyFont="1" applyBorder="1"/>
    <xf numFmtId="0" fontId="10" fillId="0" borderId="50" xfId="0" applyFont="1" applyBorder="1" applyAlignment="1">
      <alignment vertical="top"/>
    </xf>
    <xf numFmtId="44" fontId="19" fillId="0" borderId="50" xfId="1" applyFont="1" applyBorder="1" applyAlignment="1">
      <alignment vertical="top"/>
    </xf>
    <xf numFmtId="0" fontId="10" fillId="0" borderId="42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5" xfId="0" applyNumberFormat="1" applyFont="1" applyBorder="1" applyAlignment="1"/>
    <xf numFmtId="0" fontId="10" fillId="0" borderId="49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2" xfId="0" applyNumberFormat="1" applyFont="1" applyBorder="1" applyAlignment="1">
      <alignment horizontal="left"/>
    </xf>
    <xf numFmtId="0" fontId="10" fillId="0" borderId="53" xfId="0" applyNumberFormat="1" applyFont="1" applyBorder="1" applyAlignment="1">
      <alignment horizontal="left"/>
    </xf>
    <xf numFmtId="0" fontId="10" fillId="0" borderId="48" xfId="0" applyFont="1" applyBorder="1"/>
    <xf numFmtId="0" fontId="10" fillId="0" borderId="52" xfId="0" applyFont="1" applyBorder="1"/>
    <xf numFmtId="0" fontId="10" fillId="0" borderId="54" xfId="0" applyFont="1" applyBorder="1"/>
    <xf numFmtId="0" fontId="10" fillId="0" borderId="53" xfId="0" applyFont="1" applyBorder="1"/>
    <xf numFmtId="0" fontId="10" fillId="0" borderId="54" xfId="0" applyNumberFormat="1" applyFont="1" applyBorder="1" applyAlignment="1">
      <alignment horizontal="left"/>
    </xf>
    <xf numFmtId="0" fontId="14" fillId="0" borderId="72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9" xfId="0" applyFont="1" applyBorder="1" applyAlignment="1">
      <alignment vertical="top" wrapText="1"/>
    </xf>
    <xf numFmtId="42" fontId="10" fillId="0" borderId="75" xfId="1" applyNumberFormat="1" applyFont="1" applyBorder="1" applyAlignment="1">
      <alignment horizontal="center" vertical="top"/>
    </xf>
    <xf numFmtId="10" fontId="10" fillId="0" borderId="75" xfId="3" applyNumberFormat="1" applyFont="1" applyBorder="1" applyAlignment="1">
      <alignment horizontal="center" vertical="top"/>
    </xf>
    <xf numFmtId="10" fontId="10" fillId="0" borderId="75" xfId="0" applyNumberFormat="1" applyFont="1" applyBorder="1" applyAlignment="1">
      <alignment horizontal="center" vertical="top"/>
    </xf>
    <xf numFmtId="164" fontId="10" fillId="0" borderId="55" xfId="0" applyNumberFormat="1" applyFont="1" applyBorder="1" applyAlignment="1">
      <alignment horizontal="center" vertical="top"/>
    </xf>
    <xf numFmtId="0" fontId="10" fillId="0" borderId="77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0" fontId="10" fillId="0" borderId="29" xfId="0" applyFont="1" applyBorder="1" applyAlignment="1">
      <alignment vertical="top"/>
    </xf>
    <xf numFmtId="0" fontId="10" fillId="0" borderId="49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7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5" xfId="0" applyNumberFormat="1" applyFont="1" applyBorder="1" applyAlignment="1">
      <alignment vertical="top"/>
    </xf>
    <xf numFmtId="2" fontId="14" fillId="0" borderId="78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9" xfId="1" applyNumberFormat="1" applyFont="1" applyFill="1" applyBorder="1" applyAlignment="1">
      <alignment vertical="top" wrapText="1"/>
    </xf>
    <xf numFmtId="9" fontId="28" fillId="0" borderId="55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7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8" xfId="0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horizontal="left" vertical="top"/>
    </xf>
    <xf numFmtId="43" fontId="10" fillId="0" borderId="79" xfId="1" applyNumberFormat="1" applyFont="1" applyFill="1" applyBorder="1" applyAlignment="1">
      <alignment horizontal="center" vertical="top"/>
    </xf>
    <xf numFmtId="0" fontId="10" fillId="0" borderId="79" xfId="0" applyFont="1" applyFill="1" applyBorder="1" applyAlignment="1">
      <alignment vertical="top"/>
    </xf>
    <xf numFmtId="43" fontId="10" fillId="0" borderId="80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5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43" fontId="22" fillId="0" borderId="10" xfId="1" applyNumberFormat="1" applyFont="1" applyFill="1" applyBorder="1" applyAlignment="1">
      <alignment vertical="top" wrapText="1"/>
    </xf>
    <xf numFmtId="43" fontId="10" fillId="0" borderId="10" xfId="1" applyNumberFormat="1" applyFont="1" applyFill="1" applyBorder="1" applyAlignment="1">
      <alignment horizontal="right" vertical="top" wrapText="1"/>
    </xf>
    <xf numFmtId="43" fontId="10" fillId="0" borderId="30" xfId="1" applyNumberFormat="1" applyFont="1" applyFill="1" applyBorder="1" applyAlignment="1">
      <alignment vertical="top" wrapText="1"/>
    </xf>
    <xf numFmtId="2" fontId="10" fillId="0" borderId="74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7" xfId="1" applyNumberFormat="1" applyFont="1" applyBorder="1" applyAlignment="1">
      <alignment horizontal="right" vertical="top" wrapText="1"/>
    </xf>
    <xf numFmtId="44" fontId="10" fillId="0" borderId="18" xfId="1" applyNumberFormat="1" applyFont="1" applyBorder="1" applyAlignment="1">
      <alignment vertical="top" wrapText="1"/>
    </xf>
    <xf numFmtId="2" fontId="10" fillId="0" borderId="1" xfId="0" applyNumberFormat="1" applyFont="1" applyFill="1" applyBorder="1" applyAlignment="1">
      <alignment horizontal="center" vertical="top" wrapText="1"/>
    </xf>
    <xf numFmtId="44" fontId="29" fillId="0" borderId="1" xfId="1" applyFont="1" applyFill="1" applyBorder="1" applyAlignment="1">
      <alignment horizontal="center" vertical="top"/>
    </xf>
    <xf numFmtId="49" fontId="10" fillId="0" borderId="23" xfId="0" applyNumberFormat="1" applyFont="1" applyBorder="1" applyAlignment="1">
      <alignment horizontal="left" vertical="top"/>
    </xf>
    <xf numFmtId="43" fontId="29" fillId="0" borderId="17" xfId="1" applyNumberFormat="1" applyFont="1" applyFill="1" applyBorder="1" applyAlignment="1">
      <alignment horizontal="center" vertical="top"/>
    </xf>
    <xf numFmtId="43" fontId="22" fillId="0" borderId="66" xfId="1" applyNumberFormat="1" applyFont="1" applyFill="1" applyBorder="1" applyAlignment="1">
      <alignment vertical="top" wrapText="1"/>
    </xf>
    <xf numFmtId="43" fontId="10" fillId="0" borderId="66" xfId="1" applyNumberFormat="1" applyFont="1" applyFill="1" applyBorder="1" applyAlignment="1">
      <alignment horizontal="right" vertical="top" wrapText="1"/>
    </xf>
    <xf numFmtId="43" fontId="10" fillId="0" borderId="36" xfId="1" applyNumberFormat="1" applyFont="1" applyFill="1" applyBorder="1" applyAlignment="1">
      <alignment vertical="top" wrapText="1"/>
    </xf>
    <xf numFmtId="0" fontId="14" fillId="0" borderId="81" xfId="0" applyNumberFormat="1" applyFont="1" applyBorder="1" applyAlignment="1">
      <alignment vertical="top"/>
    </xf>
    <xf numFmtId="44" fontId="10" fillId="0" borderId="71" xfId="1" applyNumberFormat="1" applyFont="1" applyBorder="1" applyAlignment="1">
      <alignment vertical="top"/>
    </xf>
    <xf numFmtId="10" fontId="22" fillId="0" borderId="9" xfId="3" applyNumberFormat="1" applyFont="1" applyFill="1" applyBorder="1" applyAlignment="1">
      <alignment vertical="top"/>
    </xf>
    <xf numFmtId="44" fontId="29" fillId="0" borderId="1" xfId="1" applyNumberFormat="1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0" fillId="0" borderId="4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47" xfId="0" applyNumberFormat="1" applyFont="1" applyBorder="1" applyAlignment="1">
      <alignment horizontal="left" vertical="top"/>
    </xf>
    <xf numFmtId="0" fontId="10" fillId="0" borderId="67" xfId="0" applyNumberFormat="1" applyFont="1" applyBorder="1" applyAlignment="1">
      <alignment horizontal="left" vertical="top"/>
    </xf>
    <xf numFmtId="165" fontId="10" fillId="0" borderId="47" xfId="0" applyNumberFormat="1" applyFont="1" applyBorder="1" applyAlignment="1">
      <alignment horizontal="left" vertical="top"/>
    </xf>
    <xf numFmtId="165" fontId="10" fillId="0" borderId="67" xfId="0" applyNumberFormat="1" applyFont="1" applyBorder="1" applyAlignment="1">
      <alignment horizontal="left" vertical="top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69" xfId="0" applyNumberFormat="1" applyFont="1" applyBorder="1" applyAlignment="1">
      <alignment horizontal="left" vertical="top"/>
    </xf>
    <xf numFmtId="0" fontId="10" fillId="0" borderId="55" xfId="0" applyNumberFormat="1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0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1" fillId="0" borderId="14" xfId="0" applyNumberFormat="1" applyFont="1" applyBorder="1" applyAlignment="1">
      <alignment vertical="top" wrapText="1"/>
    </xf>
    <xf numFmtId="0" fontId="10" fillId="0" borderId="41" xfId="0" applyNumberFormat="1" applyFont="1" applyBorder="1" applyAlignment="1">
      <alignment vertical="top" wrapText="1"/>
    </xf>
    <xf numFmtId="0" fontId="10" fillId="0" borderId="71" xfId="0" applyNumberFormat="1" applyFont="1" applyBorder="1" applyAlignment="1">
      <alignment vertical="top" wrapText="1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0" fontId="14" fillId="0" borderId="51" xfId="0" applyFont="1" applyFill="1" applyBorder="1" applyAlignment="1">
      <alignment horizontal="right" vertical="top"/>
    </xf>
    <xf numFmtId="0" fontId="14" fillId="0" borderId="68" xfId="0" applyFont="1" applyFill="1" applyBorder="1" applyAlignment="1">
      <alignment horizontal="right" vertical="top"/>
    </xf>
    <xf numFmtId="49" fontId="14" fillId="0" borderId="51" xfId="0" applyNumberFormat="1" applyFont="1" applyFill="1" applyBorder="1" applyAlignment="1" applyProtection="1">
      <alignment horizontal="right" vertical="top"/>
      <protection locked="0"/>
    </xf>
    <xf numFmtId="49" fontId="14" fillId="0" borderId="68" xfId="0" applyNumberFormat="1" applyFont="1" applyFill="1" applyBorder="1" applyAlignment="1" applyProtection="1">
      <alignment horizontal="right" vertical="top"/>
      <protection locked="0"/>
    </xf>
    <xf numFmtId="0" fontId="10" fillId="0" borderId="47" xfId="0" applyNumberFormat="1" applyFont="1" applyBorder="1" applyAlignment="1">
      <alignment vertical="top" wrapText="1"/>
    </xf>
    <xf numFmtId="0" fontId="0" fillId="0" borderId="67" xfId="0" applyBorder="1"/>
    <xf numFmtId="0" fontId="10" fillId="0" borderId="46" xfId="0" applyNumberFormat="1" applyFont="1" applyBorder="1" applyAlignment="1">
      <alignment vertical="top" wrapText="1"/>
    </xf>
    <xf numFmtId="0" fontId="0" fillId="0" borderId="45" xfId="0" applyBorder="1"/>
    <xf numFmtId="0" fontId="10" fillId="0" borderId="47" xfId="0" applyNumberFormat="1" applyFont="1" applyBorder="1" applyAlignment="1">
      <alignment horizontal="left" vertical="top" wrapText="1"/>
    </xf>
    <xf numFmtId="0" fontId="11" fillId="0" borderId="67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45" xfId="0" applyNumberFormat="1" applyFont="1" applyBorder="1" applyAlignment="1">
      <alignment horizontal="left" vertical="top" wrapText="1"/>
    </xf>
    <xf numFmtId="0" fontId="10" fillId="0" borderId="69" xfId="0" applyNumberFormat="1" applyFont="1" applyBorder="1" applyAlignment="1">
      <alignment horizontal="left" vertical="top" wrapText="1"/>
    </xf>
    <xf numFmtId="0" fontId="11" fillId="0" borderId="55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44" fontId="14" fillId="0" borderId="12" xfId="1" applyFont="1" applyBorder="1" applyAlignment="1">
      <alignment horizontal="center" vertical="top"/>
    </xf>
    <xf numFmtId="44" fontId="14" fillId="0" borderId="67" xfId="1" applyFont="1" applyBorder="1" applyAlignment="1">
      <alignment horizontal="center" vertical="top"/>
    </xf>
    <xf numFmtId="0" fontId="10" fillId="0" borderId="69" xfId="0" applyNumberFormat="1" applyFont="1" applyBorder="1" applyAlignment="1">
      <alignment vertical="top" wrapText="1"/>
    </xf>
    <xf numFmtId="0" fontId="0" fillId="0" borderId="55" xfId="0" applyBorder="1"/>
    <xf numFmtId="0" fontId="10" fillId="0" borderId="66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165" fontId="10" fillId="0" borderId="47" xfId="0" applyNumberFormat="1" applyFont="1" applyBorder="1" applyAlignment="1">
      <alignment horizontal="left" vertical="top" wrapText="1"/>
    </xf>
    <xf numFmtId="165" fontId="11" fillId="0" borderId="67" xfId="0" applyNumberFormat="1" applyFont="1" applyBorder="1" applyAlignment="1">
      <alignment horizontal="left" vertical="top" wrapText="1"/>
    </xf>
    <xf numFmtId="165" fontId="0" fillId="0" borderId="67" xfId="0" applyNumberFormat="1" applyBorder="1" applyAlignment="1">
      <alignment horizontal="left"/>
    </xf>
    <xf numFmtId="0" fontId="20" fillId="0" borderId="75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50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9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12" xfId="0" applyNumberFormat="1" applyFont="1" applyBorder="1" applyAlignment="1">
      <alignment horizontal="right" vertical="top"/>
    </xf>
    <xf numFmtId="2" fontId="14" fillId="0" borderId="29" xfId="0" applyNumberFormat="1" applyFont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0" fillId="0" borderId="22" xfId="0" applyBorder="1" applyAlignment="1">
      <alignment vertical="top"/>
    </xf>
    <xf numFmtId="49" fontId="14" fillId="0" borderId="17" xfId="0" applyNumberFormat="1" applyFont="1" applyBorder="1" applyAlignment="1" applyProtection="1">
      <alignment horizontal="right" vertical="top"/>
      <protection locked="0"/>
    </xf>
    <xf numFmtId="0" fontId="0" fillId="0" borderId="10" xfId="0" applyBorder="1" applyAlignment="1">
      <alignment vertical="top"/>
    </xf>
    <xf numFmtId="2" fontId="14" fillId="0" borderId="1" xfId="0" applyNumberFormat="1" applyFont="1" applyBorder="1" applyAlignment="1">
      <alignment horizontal="right" vertical="top"/>
    </xf>
    <xf numFmtId="0" fontId="10" fillId="0" borderId="3" xfId="0" applyFont="1" applyBorder="1" applyAlignment="1">
      <alignment vertical="top"/>
    </xf>
    <xf numFmtId="0" fontId="10" fillId="0" borderId="75" xfId="0" applyFont="1" applyBorder="1" applyAlignment="1"/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right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3" xfId="0" applyNumberFormat="1" applyFont="1" applyBorder="1" applyAlignment="1">
      <alignment horizontal="left" vertical="top" wrapText="1"/>
    </xf>
    <xf numFmtId="2" fontId="0" fillId="0" borderId="49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0" fontId="14" fillId="0" borderId="12" xfId="0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20" fillId="0" borderId="43" xfId="0" applyFont="1" applyBorder="1" applyAlignment="1">
      <alignment horizontal="right"/>
    </xf>
    <xf numFmtId="0" fontId="10" fillId="0" borderId="49" xfId="0" applyFont="1" applyBorder="1" applyAlignment="1"/>
    <xf numFmtId="2" fontId="14" fillId="0" borderId="44" xfId="0" applyNumberFormat="1" applyFont="1" applyBorder="1" applyAlignment="1">
      <alignment horizontal="right" vertical="top"/>
    </xf>
    <xf numFmtId="2" fontId="14" fillId="0" borderId="42" xfId="0" applyNumberFormat="1" applyFont="1" applyBorder="1" applyAlignment="1">
      <alignment horizontal="right" vertical="top"/>
    </xf>
    <xf numFmtId="0" fontId="14" fillId="0" borderId="12" xfId="0" applyFont="1" applyFill="1" applyBorder="1" applyAlignment="1">
      <alignment horizontal="right" vertical="top"/>
    </xf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2" fontId="10" fillId="0" borderId="65" xfId="0" applyNumberFormat="1" applyFont="1" applyFill="1" applyBorder="1" applyAlignment="1">
      <alignment horizontal="center" vertical="top"/>
    </xf>
    <xf numFmtId="0" fontId="10" fillId="0" borderId="66" xfId="0" applyFont="1" applyFill="1" applyBorder="1" applyAlignment="1">
      <alignment horizontal="left" vertical="top"/>
    </xf>
    <xf numFmtId="2" fontId="14" fillId="0" borderId="66" xfId="0" applyNumberFormat="1" applyFont="1" applyBorder="1" applyAlignment="1">
      <alignment horizontal="right" vertical="top"/>
    </xf>
    <xf numFmtId="0" fontId="0" fillId="0" borderId="66" xfId="0" applyBorder="1" applyAlignment="1">
      <alignment vertical="top"/>
    </xf>
    <xf numFmtId="43" fontId="22" fillId="0" borderId="66" xfId="1" applyNumberFormat="1" applyFont="1" applyFill="1" applyBorder="1" applyAlignment="1">
      <alignment vertical="top"/>
    </xf>
    <xf numFmtId="43" fontId="22" fillId="0" borderId="66" xfId="1" applyNumberFormat="1" applyFont="1" applyFill="1" applyBorder="1" applyAlignment="1">
      <alignment horizontal="center" vertical="top"/>
    </xf>
    <xf numFmtId="43" fontId="10" fillId="0" borderId="66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49" fontId="14" fillId="0" borderId="10" xfId="0" applyNumberFormat="1" applyFont="1" applyBorder="1" applyAlignment="1" applyProtection="1">
      <alignment horizontal="right" vertical="top"/>
      <protection locked="0"/>
    </xf>
  </cellXfs>
  <cellStyles count="518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D24" sqref="D24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7"/>
      <c r="B1" s="488"/>
      <c r="C1" s="488"/>
      <c r="D1" s="488"/>
      <c r="E1" s="489" t="s">
        <v>137</v>
      </c>
      <c r="F1" s="17"/>
      <c r="G1" s="17"/>
      <c r="H1" s="17"/>
      <c r="I1" s="17"/>
    </row>
    <row r="2" spans="1:9" s="18" customFormat="1" ht="12" customHeight="1">
      <c r="A2" s="490" t="s">
        <v>123</v>
      </c>
      <c r="B2" s="307"/>
      <c r="C2" s="307"/>
      <c r="D2" s="307"/>
      <c r="E2" s="491"/>
      <c r="F2" s="17"/>
      <c r="G2" s="17"/>
      <c r="H2" s="17"/>
      <c r="I2" s="17"/>
    </row>
    <row r="3" spans="1:9" s="18" customFormat="1" ht="12" customHeight="1">
      <c r="A3" s="490" t="s">
        <v>115</v>
      </c>
      <c r="B3" s="307"/>
      <c r="C3" s="307"/>
      <c r="D3" s="307"/>
      <c r="E3" s="491"/>
      <c r="F3" s="17"/>
      <c r="G3" s="17"/>
      <c r="H3" s="17"/>
      <c r="I3" s="17"/>
    </row>
    <row r="4" spans="1:9" s="18" customFormat="1" ht="12" customHeight="1">
      <c r="A4" s="490" t="s">
        <v>120</v>
      </c>
      <c r="B4" s="307"/>
      <c r="C4" s="307"/>
      <c r="D4" s="307"/>
      <c r="E4" s="491"/>
      <c r="F4" s="17"/>
      <c r="G4" s="17"/>
      <c r="H4" s="17"/>
      <c r="I4" s="17"/>
    </row>
    <row r="5" spans="1:9" s="18" customFormat="1" ht="12" customHeight="1">
      <c r="A5" s="490" t="s">
        <v>121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90" t="s">
        <v>122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2" t="s">
        <v>127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203</v>
      </c>
      <c r="C9" s="331" t="s">
        <v>28</v>
      </c>
      <c r="D9" s="557" t="str">
        <f>B9</f>
        <v>Silverton Hotel &amp; Casino</v>
      </c>
      <c r="E9" s="558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204</v>
      </c>
      <c r="C10" s="29" t="s">
        <v>110</v>
      </c>
      <c r="D10" s="559" t="str">
        <f>B10</f>
        <v>3333 Blue Diamond Road </v>
      </c>
      <c r="E10" s="560"/>
      <c r="F10" s="28"/>
      <c r="G10" s="28"/>
      <c r="H10" s="28"/>
      <c r="I10" s="28"/>
    </row>
    <row r="11" spans="1:9" s="26" customFormat="1" ht="12" customHeight="1">
      <c r="A11" s="143"/>
      <c r="B11" s="244" t="s">
        <v>205</v>
      </c>
      <c r="C11" s="152"/>
      <c r="D11" s="559" t="str">
        <f t="shared" ref="D11:D15" si="0">B11</f>
        <v>Las Vegas, NV 89139</v>
      </c>
      <c r="E11" s="560"/>
      <c r="F11" s="28"/>
      <c r="G11" s="28"/>
      <c r="H11" s="28"/>
      <c r="I11" s="28"/>
    </row>
    <row r="12" spans="1:9" s="26" customFormat="1" ht="12" customHeight="1">
      <c r="A12" s="143"/>
      <c r="B12" s="245"/>
      <c r="D12" s="559">
        <f t="shared" si="0"/>
        <v>0</v>
      </c>
      <c r="E12" s="560"/>
      <c r="F12" s="28"/>
      <c r="G12" s="28"/>
      <c r="H12" s="28"/>
      <c r="I12" s="28"/>
    </row>
    <row r="13" spans="1:9" s="26" customFormat="1" ht="12" customHeight="1">
      <c r="A13" s="144"/>
      <c r="B13" s="244"/>
      <c r="D13" s="559">
        <f>B13</f>
        <v>0</v>
      </c>
      <c r="E13" s="560"/>
      <c r="F13" s="28"/>
      <c r="G13" s="28"/>
      <c r="H13" s="28"/>
      <c r="I13" s="28"/>
    </row>
    <row r="14" spans="1:9" s="26" customFormat="1" ht="12" customHeight="1">
      <c r="A14" s="144"/>
      <c r="B14" s="244"/>
      <c r="D14" s="559">
        <f t="shared" si="0"/>
        <v>0</v>
      </c>
      <c r="E14" s="560"/>
      <c r="F14" s="28"/>
      <c r="G14" s="28"/>
      <c r="H14" s="28"/>
      <c r="I14" s="28"/>
    </row>
    <row r="15" spans="1:9" s="26" customFormat="1" ht="12" customHeight="1">
      <c r="A15" s="332" t="s">
        <v>109</v>
      </c>
      <c r="B15" s="246" t="s">
        <v>206</v>
      </c>
      <c r="C15" s="332" t="s">
        <v>109</v>
      </c>
      <c r="D15" s="559" t="str">
        <f t="shared" si="0"/>
        <v>Kirk Golding</v>
      </c>
      <c r="E15" s="560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207</v>
      </c>
      <c r="C16" s="29" t="s">
        <v>8</v>
      </c>
      <c r="D16" s="559" t="str">
        <f>B16</f>
        <v>Director of IT Opperations</v>
      </c>
      <c r="E16" s="560"/>
      <c r="F16" s="28"/>
      <c r="G16" s="28"/>
      <c r="H16" s="28"/>
      <c r="I16" s="28"/>
    </row>
    <row r="17" spans="1:9" s="26" customFormat="1" ht="12" customHeight="1">
      <c r="A17" s="332" t="s">
        <v>106</v>
      </c>
      <c r="B17" s="334" t="s">
        <v>208</v>
      </c>
      <c r="C17" s="332" t="s">
        <v>106</v>
      </c>
      <c r="D17" s="561" t="str">
        <f>B17</f>
        <v>(702) 914-8580</v>
      </c>
      <c r="E17" s="562"/>
      <c r="F17" s="28"/>
      <c r="G17" s="28"/>
      <c r="H17" s="28"/>
      <c r="I17" s="28"/>
    </row>
    <row r="18" spans="1:9" s="26" customFormat="1" ht="12" customHeight="1">
      <c r="A18" s="332" t="s">
        <v>107</v>
      </c>
      <c r="B18" s="334"/>
      <c r="C18" s="332" t="s">
        <v>107</v>
      </c>
      <c r="D18" s="561">
        <f>B18</f>
        <v>0</v>
      </c>
      <c r="E18" s="562"/>
      <c r="F18" s="28"/>
      <c r="G18" s="28"/>
      <c r="H18" s="28"/>
      <c r="I18" s="28"/>
    </row>
    <row r="19" spans="1:9" s="26" customFormat="1" ht="12" customHeight="1">
      <c r="A19" s="332" t="s">
        <v>108</v>
      </c>
      <c r="B19" s="334" t="s">
        <v>209</v>
      </c>
      <c r="C19" s="332" t="s">
        <v>108</v>
      </c>
      <c r="D19" s="561" t="str">
        <f>B19</f>
        <v>(702) 491-3884</v>
      </c>
      <c r="E19" s="562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210</v>
      </c>
      <c r="C20" s="333" t="s">
        <v>5</v>
      </c>
      <c r="D20" s="565" t="str">
        <f>B20</f>
        <v>kirk.golding@silvertoncasino.com</v>
      </c>
      <c r="E20" s="566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63"/>
      <c r="E21" s="564"/>
      <c r="F21" s="28"/>
      <c r="G21" s="28"/>
      <c r="H21" s="28"/>
      <c r="I21" s="28"/>
    </row>
    <row r="22" spans="1:9" s="26" customFormat="1" ht="12" customHeight="1">
      <c r="A22" s="130" t="s">
        <v>124</v>
      </c>
      <c r="B22" s="145"/>
      <c r="C22" s="320"/>
      <c r="D22" s="321" t="s">
        <v>44</v>
      </c>
      <c r="E22" s="148">
        <v>2293.7600000000002</v>
      </c>
      <c r="F22" s="28"/>
      <c r="G22" s="28"/>
      <c r="H22" s="28"/>
      <c r="I22" s="28"/>
    </row>
    <row r="23" spans="1:9" s="26" customFormat="1" ht="12" customHeight="1">
      <c r="A23" s="131" t="s">
        <v>125</v>
      </c>
      <c r="B23" s="146">
        <f>C61</f>
        <v>7645.51</v>
      </c>
      <c r="C23" s="29"/>
      <c r="D23" s="322" t="s">
        <v>245</v>
      </c>
      <c r="E23" s="132">
        <v>5351.75</v>
      </c>
      <c r="F23" s="28"/>
      <c r="G23" s="28"/>
      <c r="H23" s="28"/>
      <c r="I23" s="28"/>
    </row>
    <row r="24" spans="1:9" s="26" customFormat="1" ht="12" customHeight="1" thickBot="1">
      <c r="A24" s="139" t="s">
        <v>111</v>
      </c>
      <c r="B24" s="542" t="s">
        <v>237</v>
      </c>
      <c r="C24" s="356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6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6"/>
      <c r="C26" s="356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6"/>
      <c r="C27" s="356"/>
      <c r="D27" s="158" t="s">
        <v>61</v>
      </c>
      <c r="E27" s="135">
        <f>SUM(E22:E26)</f>
        <v>7645.51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211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212</v>
      </c>
      <c r="C29" s="133"/>
      <c r="D29" s="356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41085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188</v>
      </c>
      <c r="B31" s="251">
        <f ca="1">B30+60</f>
        <v>41145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189</v>
      </c>
      <c r="B32" s="252" t="s">
        <v>213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99</v>
      </c>
      <c r="B33" s="252" t="s">
        <v>214</v>
      </c>
      <c r="C33" s="356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190</v>
      </c>
      <c r="B34" s="253" t="s">
        <v>228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191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192</v>
      </c>
      <c r="B37" s="309" t="s">
        <v>98</v>
      </c>
      <c r="C37" s="310" t="s">
        <v>112</v>
      </c>
      <c r="D37" s="310" t="s">
        <v>186</v>
      </c>
      <c r="E37" s="311"/>
      <c r="I37" s="24"/>
    </row>
    <row r="38" spans="1:9" s="22" customFormat="1" ht="16" thickBot="1">
      <c r="A38" s="229"/>
      <c r="B38" s="229"/>
      <c r="C38" s="229"/>
      <c r="D38" s="582"/>
      <c r="E38" s="582"/>
      <c r="I38" s="28"/>
    </row>
    <row r="39" spans="1:9" s="22" customFormat="1" ht="20" customHeight="1">
      <c r="A39" s="344" t="str">
        <f>AV!B30</f>
        <v>1205SIL (Guilt)</v>
      </c>
      <c r="B39" s="547" t="s">
        <v>129</v>
      </c>
      <c r="C39" s="548">
        <f>AV!H69</f>
        <v>4587.51</v>
      </c>
      <c r="D39" s="583"/>
      <c r="E39" s="584"/>
    </row>
    <row r="40" spans="1:9" s="22" customFormat="1" ht="20" customHeight="1" thickBot="1">
      <c r="A40" s="345" t="str">
        <f>'CO #1'!B30</f>
        <v>1205SIL (CO #1)</v>
      </c>
      <c r="B40" s="158" t="s">
        <v>238</v>
      </c>
      <c r="C40" s="390">
        <f>'CO #1'!H66</f>
        <v>3058</v>
      </c>
      <c r="D40" s="555"/>
      <c r="E40" s="556"/>
    </row>
    <row r="41" spans="1:9" s="22" customFormat="1" ht="20" hidden="1" customHeight="1">
      <c r="A41" s="345">
        <f>Video!B30</f>
        <v>0</v>
      </c>
      <c r="B41" s="525" t="s">
        <v>195</v>
      </c>
      <c r="C41" s="526">
        <f>Video!H110</f>
        <v>0</v>
      </c>
      <c r="D41" s="555"/>
      <c r="E41" s="556"/>
    </row>
    <row r="42" spans="1:9" s="22" customFormat="1" ht="20" hidden="1" customHeight="1">
      <c r="A42" s="345">
        <f>Family!B30</f>
        <v>0</v>
      </c>
      <c r="B42" s="122" t="s">
        <v>162</v>
      </c>
      <c r="C42" s="388">
        <f>Family!H110</f>
        <v>0</v>
      </c>
      <c r="D42" s="555"/>
      <c r="E42" s="556"/>
    </row>
    <row r="43" spans="1:9" s="22" customFormat="1" ht="20" hidden="1" customHeight="1">
      <c r="A43" s="345">
        <f>Kitchen!B30</f>
        <v>0</v>
      </c>
      <c r="B43" s="122" t="s">
        <v>159</v>
      </c>
      <c r="C43" s="388">
        <f>Kitchen!H110</f>
        <v>0</v>
      </c>
      <c r="D43" s="555"/>
      <c r="E43" s="556"/>
    </row>
    <row r="44" spans="1:9" s="22" customFormat="1" ht="20" hidden="1" customHeight="1">
      <c r="A44" s="345">
        <f>Dining!B30</f>
        <v>0</v>
      </c>
      <c r="B44" s="122" t="s">
        <v>163</v>
      </c>
      <c r="C44" s="388">
        <f>Dining!H110</f>
        <v>0</v>
      </c>
      <c r="D44" s="555"/>
      <c r="E44" s="556"/>
    </row>
    <row r="45" spans="1:9" s="22" customFormat="1" ht="20" hidden="1" customHeight="1">
      <c r="A45" s="345">
        <f>Patio!B30</f>
        <v>0</v>
      </c>
      <c r="B45" s="122" t="s">
        <v>164</v>
      </c>
      <c r="C45" s="388">
        <f>Patio!H110</f>
        <v>0</v>
      </c>
      <c r="D45" s="555"/>
      <c r="E45" s="556"/>
    </row>
    <row r="46" spans="1:9" s="22" customFormat="1" ht="20" hidden="1" customHeight="1">
      <c r="A46" s="481">
        <f>'Office-Den'!B30</f>
        <v>0</v>
      </c>
      <c r="B46" s="122" t="s">
        <v>161</v>
      </c>
      <c r="C46" s="388">
        <f>'Office-Den'!H110</f>
        <v>0</v>
      </c>
      <c r="D46" s="555"/>
      <c r="E46" s="556"/>
    </row>
    <row r="47" spans="1:9" s="22" customFormat="1" ht="20" hidden="1" customHeight="1">
      <c r="A47" s="481">
        <f>Game!B30</f>
        <v>0</v>
      </c>
      <c r="B47" s="122" t="s">
        <v>160</v>
      </c>
      <c r="C47" s="388">
        <f>Game!H110</f>
        <v>0</v>
      </c>
      <c r="D47" s="555"/>
      <c r="E47" s="556"/>
    </row>
    <row r="48" spans="1:9" s="22" customFormat="1" ht="20" hidden="1" customHeight="1">
      <c r="A48" s="481">
        <f>'Master Bed'!B30</f>
        <v>0</v>
      </c>
      <c r="B48" s="122" t="s">
        <v>165</v>
      </c>
      <c r="C48" s="388">
        <f>'Master Bed'!H110</f>
        <v>0</v>
      </c>
      <c r="D48" s="555"/>
      <c r="E48" s="556"/>
    </row>
    <row r="49" spans="1:9" s="22" customFormat="1" ht="20" hidden="1" customHeight="1">
      <c r="A49" s="481">
        <f>'Master Bath'!B30</f>
        <v>0</v>
      </c>
      <c r="B49" s="122" t="s">
        <v>166</v>
      </c>
      <c r="C49" s="388">
        <f>'Master Bath'!H110</f>
        <v>0</v>
      </c>
      <c r="D49" s="555"/>
      <c r="E49" s="556"/>
    </row>
    <row r="50" spans="1:9" s="22" customFormat="1" ht="20" hidden="1" customHeight="1">
      <c r="A50" s="481">
        <f>'Bedroom 1'!B30</f>
        <v>0</v>
      </c>
      <c r="B50" s="122" t="s">
        <v>167</v>
      </c>
      <c r="C50" s="388">
        <f>'Bedroom 1'!H110</f>
        <v>0</v>
      </c>
      <c r="D50" s="555"/>
      <c r="E50" s="556"/>
    </row>
    <row r="51" spans="1:9" s="22" customFormat="1" ht="20" hidden="1" customHeight="1">
      <c r="A51" s="481">
        <f>'Bedroom 2'!B30</f>
        <v>0</v>
      </c>
      <c r="B51" s="122" t="s">
        <v>168</v>
      </c>
      <c r="C51" s="388">
        <f>'Bedroom 2'!H110</f>
        <v>0</v>
      </c>
      <c r="D51" s="555"/>
      <c r="E51" s="556"/>
    </row>
    <row r="52" spans="1:9" s="22" customFormat="1" ht="20" hidden="1" customHeight="1">
      <c r="A52" s="481">
        <f>'Bedroom 3'!B30</f>
        <v>0</v>
      </c>
      <c r="B52" s="122" t="s">
        <v>169</v>
      </c>
      <c r="C52" s="388">
        <f>'Bedroom 3'!H110</f>
        <v>0</v>
      </c>
      <c r="D52" s="555"/>
      <c r="E52" s="556"/>
    </row>
    <row r="53" spans="1:9" s="22" customFormat="1" ht="20" hidden="1" customHeight="1">
      <c r="A53" s="345">
        <f>Control!B30</f>
        <v>0</v>
      </c>
      <c r="B53" s="122" t="s">
        <v>130</v>
      </c>
      <c r="C53" s="388">
        <f>Control!H110</f>
        <v>0</v>
      </c>
      <c r="D53" s="555"/>
      <c r="E53" s="556"/>
    </row>
    <row r="54" spans="1:9" s="22" customFormat="1" ht="20" hidden="1" customHeight="1">
      <c r="A54" s="345">
        <f>Lighting!B30</f>
        <v>0</v>
      </c>
      <c r="B54" s="122" t="s">
        <v>131</v>
      </c>
      <c r="C54" s="389">
        <f>Lighting!H110</f>
        <v>0</v>
      </c>
      <c r="D54" s="555"/>
      <c r="E54" s="556"/>
    </row>
    <row r="55" spans="1:9" s="22" customFormat="1" ht="20" hidden="1" customHeight="1">
      <c r="A55" s="345">
        <f>Security!B30</f>
        <v>0</v>
      </c>
      <c r="B55" s="122" t="s">
        <v>132</v>
      </c>
      <c r="C55" s="389">
        <f>Security!H110</f>
        <v>0</v>
      </c>
      <c r="D55" s="555"/>
      <c r="E55" s="556"/>
    </row>
    <row r="56" spans="1:9" s="22" customFormat="1" ht="20" hidden="1" customHeight="1">
      <c r="A56" s="345">
        <f>Telecom!B30</f>
        <v>0</v>
      </c>
      <c r="B56" s="122" t="s">
        <v>134</v>
      </c>
      <c r="C56" s="389">
        <f>Telecom!H110</f>
        <v>0</v>
      </c>
      <c r="D56" s="555"/>
      <c r="E56" s="556"/>
    </row>
    <row r="57" spans="1:9" s="22" customFormat="1" ht="20" hidden="1" customHeight="1">
      <c r="A57" s="345">
        <f>Networking!B30</f>
        <v>0</v>
      </c>
      <c r="B57" s="122" t="s">
        <v>133</v>
      </c>
      <c r="C57" s="389">
        <f>Networking!H110</f>
        <v>0</v>
      </c>
      <c r="D57" s="555"/>
      <c r="E57" s="556"/>
    </row>
    <row r="58" spans="1:9" s="22" customFormat="1" ht="20" hidden="1" customHeight="1">
      <c r="A58" s="345">
        <f>HVAC!B30</f>
        <v>0</v>
      </c>
      <c r="B58" s="122" t="s">
        <v>170</v>
      </c>
      <c r="C58" s="389">
        <f>HVAC!H110</f>
        <v>0</v>
      </c>
      <c r="D58" s="555"/>
      <c r="E58" s="556"/>
    </row>
    <row r="59" spans="1:9" s="22" customFormat="1" ht="20" hidden="1" customHeight="1">
      <c r="A59" s="345">
        <f>Window!B30</f>
        <v>0</v>
      </c>
      <c r="B59" s="122" t="s">
        <v>171</v>
      </c>
      <c r="C59" s="389">
        <f>Window!H110</f>
        <v>0</v>
      </c>
      <c r="D59" s="555"/>
      <c r="E59" s="556"/>
    </row>
    <row r="60" spans="1:9" s="22" customFormat="1" ht="20" hidden="1" customHeight="1" thickBot="1">
      <c r="A60" s="345">
        <f>'AV Box Sale'!B30</f>
        <v>0</v>
      </c>
      <c r="B60" s="158" t="s">
        <v>63</v>
      </c>
      <c r="C60" s="390">
        <f>'AV Box Sale'!H87</f>
        <v>0</v>
      </c>
      <c r="D60" s="555"/>
      <c r="E60" s="556"/>
    </row>
    <row r="61" spans="1:9" s="125" customFormat="1" ht="22.5" customHeight="1" thickBot="1">
      <c r="A61" s="157"/>
      <c r="B61" s="123" t="s">
        <v>136</v>
      </c>
      <c r="C61" s="124">
        <f>SUM(C39:C60)</f>
        <v>7645.51</v>
      </c>
      <c r="D61" s="580"/>
      <c r="E61" s="581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187</v>
      </c>
      <c r="B63" s="313"/>
      <c r="C63" s="313"/>
      <c r="D63" s="313"/>
      <c r="E63" s="311"/>
      <c r="I63" s="22"/>
    </row>
    <row r="64" spans="1:9" s="28" customFormat="1" ht="12">
      <c r="A64" s="514" t="s">
        <v>77</v>
      </c>
      <c r="B64" s="569" t="s">
        <v>6</v>
      </c>
      <c r="C64" s="570"/>
      <c r="D64" s="570"/>
      <c r="E64" s="571"/>
    </row>
    <row r="65" spans="1:11" s="28" customFormat="1" ht="12">
      <c r="A65" s="159"/>
      <c r="B65" s="572" t="s">
        <v>39</v>
      </c>
      <c r="C65" s="573"/>
      <c r="D65" s="573"/>
      <c r="E65" s="574"/>
    </row>
    <row r="66" spans="1:11" s="28" customFormat="1" ht="12">
      <c r="A66" s="159"/>
      <c r="B66" s="575" t="s">
        <v>12</v>
      </c>
      <c r="C66" s="576"/>
      <c r="D66" s="576"/>
      <c r="E66" s="577"/>
    </row>
    <row r="67" spans="1:11" s="28" customFormat="1" ht="12">
      <c r="A67" s="133"/>
      <c r="B67" s="578"/>
      <c r="C67" s="578"/>
      <c r="D67" s="578"/>
      <c r="E67" s="579"/>
    </row>
    <row r="68" spans="1:11" s="28" customFormat="1" ht="12">
      <c r="A68" s="160">
        <v>1</v>
      </c>
      <c r="B68" s="551" t="s">
        <v>128</v>
      </c>
      <c r="C68" s="551"/>
      <c r="D68" s="551"/>
      <c r="E68" s="552"/>
    </row>
    <row r="69" spans="1:11" s="28" customFormat="1" ht="12">
      <c r="A69" s="159">
        <v>2</v>
      </c>
      <c r="B69" s="567"/>
      <c r="C69" s="567"/>
      <c r="D69" s="567"/>
      <c r="E69" s="568"/>
    </row>
    <row r="70" spans="1:11" s="28" customFormat="1" ht="12">
      <c r="A70" s="159"/>
      <c r="B70" s="551"/>
      <c r="C70" s="551"/>
      <c r="D70" s="551"/>
      <c r="E70" s="552"/>
    </row>
    <row r="71" spans="1:11" s="28" customFormat="1" ht="12">
      <c r="A71" s="159"/>
      <c r="B71" s="551"/>
      <c r="C71" s="551"/>
      <c r="D71" s="551"/>
      <c r="E71" s="552"/>
    </row>
    <row r="72" spans="1:11" s="28" customFormat="1" ht="12">
      <c r="A72" s="133"/>
      <c r="B72" s="551"/>
      <c r="C72" s="551"/>
      <c r="D72" s="551"/>
      <c r="E72" s="552"/>
    </row>
    <row r="73" spans="1:11" s="258" customFormat="1" ht="12">
      <c r="A73" s="159" t="s">
        <v>84</v>
      </c>
      <c r="B73" s="553"/>
      <c r="C73" s="553"/>
      <c r="D73" s="553"/>
      <c r="E73" s="554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  <mergeCell ref="D14:E14"/>
    <mergeCell ref="D15:E15"/>
    <mergeCell ref="D16:E16"/>
    <mergeCell ref="D17:E17"/>
    <mergeCell ref="D18:E18"/>
    <mergeCell ref="D9:E9"/>
    <mergeCell ref="D10:E10"/>
    <mergeCell ref="D11:E11"/>
    <mergeCell ref="D12:E12"/>
    <mergeCell ref="D13:E13"/>
    <mergeCell ref="D45:E45"/>
    <mergeCell ref="D48:E48"/>
    <mergeCell ref="D49:E49"/>
    <mergeCell ref="D50:E50"/>
    <mergeCell ref="D51:E51"/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160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165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166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167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168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169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130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119</v>
      </c>
      <c r="C91" s="646" t="s">
        <v>86</v>
      </c>
      <c r="D91" s="643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8" t="s">
        <v>56</v>
      </c>
      <c r="D105" s="64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25" t="s">
        <v>4</v>
      </c>
      <c r="D107" s="64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25" t="s">
        <v>93</v>
      </c>
      <c r="D108" s="64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25" t="s">
        <v>76</v>
      </c>
      <c r="D109" s="64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23" t="s">
        <v>2</v>
      </c>
      <c r="D110" s="65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131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119</v>
      </c>
      <c r="C91" s="646" t="s">
        <v>86</v>
      </c>
      <c r="D91" s="643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8" t="s">
        <v>56</v>
      </c>
      <c r="D105" s="64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25" t="s">
        <v>4</v>
      </c>
      <c r="D107" s="64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25" t="s">
        <v>93</v>
      </c>
      <c r="D108" s="64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25" t="s">
        <v>76</v>
      </c>
      <c r="D109" s="64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23" t="s">
        <v>2</v>
      </c>
      <c r="D110" s="65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132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119</v>
      </c>
      <c r="C91" s="646" t="s">
        <v>86</v>
      </c>
      <c r="D91" s="643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8" t="s">
        <v>56</v>
      </c>
      <c r="D105" s="64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25" t="s">
        <v>4</v>
      </c>
      <c r="D107" s="64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25" t="s">
        <v>93</v>
      </c>
      <c r="D108" s="64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25" t="s">
        <v>76</v>
      </c>
      <c r="D109" s="64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23" t="s">
        <v>2</v>
      </c>
      <c r="D110" s="65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134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119</v>
      </c>
      <c r="C91" s="646" t="s">
        <v>86</v>
      </c>
      <c r="D91" s="643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8" t="s">
        <v>56</v>
      </c>
      <c r="D105" s="64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25" t="s">
        <v>4</v>
      </c>
      <c r="D107" s="64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25" t="s">
        <v>93</v>
      </c>
      <c r="D108" s="64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25" t="s">
        <v>76</v>
      </c>
      <c r="D109" s="64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23" t="s">
        <v>2</v>
      </c>
      <c r="D110" s="65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"/>
  <sheetViews>
    <sheetView showZeros="0" workbookViewId="0">
      <selection activeCell="B30" sqref="B30:C30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129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8"/>
      <c r="K10" s="28"/>
      <c r="L10" s="28"/>
      <c r="M10" s="28"/>
    </row>
    <row r="11" spans="1:13" s="2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8"/>
      <c r="K11" s="28"/>
      <c r="L11" s="28"/>
      <c r="M11" s="28"/>
    </row>
    <row r="12" spans="1:13" s="2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8"/>
      <c r="K12" s="28"/>
      <c r="L12" s="28"/>
      <c r="M12" s="28"/>
    </row>
    <row r="13" spans="1:13" s="2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8"/>
      <c r="K13" s="28"/>
      <c r="L13" s="28"/>
      <c r="M13" s="28"/>
    </row>
    <row r="14" spans="1:13" s="2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8"/>
      <c r="K14" s="28"/>
      <c r="L14" s="28"/>
      <c r="M14" s="28"/>
    </row>
    <row r="15" spans="1:13" s="2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8"/>
      <c r="K16" s="28"/>
      <c r="L16" s="28"/>
      <c r="M16" s="28"/>
    </row>
    <row r="17" spans="1:13" s="2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8"/>
      <c r="K17" s="28"/>
      <c r="L17" s="28"/>
      <c r="M17" s="28"/>
    </row>
    <row r="18" spans="1:13" s="2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8"/>
      <c r="K18" s="28"/>
      <c r="L18" s="28"/>
      <c r="M18" s="28"/>
    </row>
    <row r="19" spans="1:13" s="2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125</v>
      </c>
      <c r="B23" s="612">
        <f>H69</f>
        <v>4587.51</v>
      </c>
      <c r="C23" s="613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190</v>
      </c>
      <c r="B30" s="608" t="s">
        <v>228</v>
      </c>
      <c r="C30" s="609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24">
      <c r="A35" s="177">
        <v>2</v>
      </c>
      <c r="B35" s="215" t="s">
        <v>216</v>
      </c>
      <c r="C35" s="215" t="s">
        <v>223</v>
      </c>
      <c r="D35" s="215" t="s">
        <v>224</v>
      </c>
      <c r="E35" s="221">
        <v>661.55</v>
      </c>
      <c r="F35" s="222">
        <f t="shared" ref="F35:F39" si="0">A35*E35</f>
        <v>1323.1</v>
      </c>
      <c r="G35" s="223">
        <v>769.5</v>
      </c>
      <c r="H35" s="224">
        <f t="shared" ref="H35:H39" si="1">SUM(A35*G35)</f>
        <v>1539</v>
      </c>
      <c r="I35" s="183"/>
      <c r="J35" s="43">
        <v>0</v>
      </c>
      <c r="K35" s="43">
        <v>2</v>
      </c>
      <c r="L35" s="43">
        <v>0</v>
      </c>
      <c r="M35" s="43">
        <v>0</v>
      </c>
    </row>
    <row r="36" spans="1:13" s="25" customFormat="1" ht="24">
      <c r="A36" s="178">
        <v>2</v>
      </c>
      <c r="B36" s="87" t="s">
        <v>225</v>
      </c>
      <c r="C36" s="87" t="s">
        <v>226</v>
      </c>
      <c r="D36" s="87" t="s">
        <v>227</v>
      </c>
      <c r="E36" s="179">
        <v>111.3</v>
      </c>
      <c r="F36" s="180">
        <f t="shared" si="0"/>
        <v>222.6</v>
      </c>
      <c r="G36" s="181">
        <f>ROUND(E36/(1-hmu),2)</f>
        <v>139.13</v>
      </c>
      <c r="H36" s="182">
        <f t="shared" si="1"/>
        <v>278.26</v>
      </c>
      <c r="I36" s="183"/>
      <c r="J36" s="43"/>
      <c r="K36" s="43">
        <v>2</v>
      </c>
      <c r="L36" s="43"/>
      <c r="M36" s="43"/>
    </row>
    <row r="37" spans="1:13" s="25" customFormat="1" ht="36">
      <c r="A37" s="178">
        <v>2</v>
      </c>
      <c r="B37" s="87" t="s">
        <v>217</v>
      </c>
      <c r="C37" s="87" t="s">
        <v>218</v>
      </c>
      <c r="D37" s="87" t="s">
        <v>221</v>
      </c>
      <c r="E37" s="179">
        <v>276.5</v>
      </c>
      <c r="F37" s="180">
        <f t="shared" si="0"/>
        <v>553</v>
      </c>
      <c r="G37" s="181">
        <f>ROUND(E37/(1-hmu),2)</f>
        <v>345.63</v>
      </c>
      <c r="H37" s="182">
        <f t="shared" si="1"/>
        <v>691.26</v>
      </c>
      <c r="I37" s="183"/>
      <c r="J37" s="43"/>
      <c r="K37" s="43">
        <v>2</v>
      </c>
      <c r="L37" s="43"/>
      <c r="M37" s="43"/>
    </row>
    <row r="38" spans="1:13" s="25" customFormat="1" ht="12">
      <c r="A38" s="178">
        <v>4</v>
      </c>
      <c r="B38" s="87" t="s">
        <v>217</v>
      </c>
      <c r="C38" s="87" t="s">
        <v>219</v>
      </c>
      <c r="D38" s="87" t="s">
        <v>220</v>
      </c>
      <c r="E38" s="179">
        <v>9.1</v>
      </c>
      <c r="F38" s="180">
        <f t="shared" si="0"/>
        <v>36.4</v>
      </c>
      <c r="G38" s="181">
        <f>ROUND(E38/(1-hmu),2)</f>
        <v>11.38</v>
      </c>
      <c r="H38" s="182">
        <f t="shared" si="1"/>
        <v>45.52</v>
      </c>
      <c r="I38" s="183"/>
      <c r="J38" s="43"/>
      <c r="K38" s="43">
        <v>1</v>
      </c>
      <c r="L38" s="43"/>
      <c r="M38" s="43"/>
    </row>
    <row r="39" spans="1:13" s="25" customFormat="1" ht="24">
      <c r="A39" s="361">
        <v>1</v>
      </c>
      <c r="B39" s="363" t="s">
        <v>222</v>
      </c>
      <c r="C39" s="363" t="s">
        <v>229</v>
      </c>
      <c r="D39" s="363" t="s">
        <v>230</v>
      </c>
      <c r="E39" s="364">
        <v>140</v>
      </c>
      <c r="F39" s="527">
        <f t="shared" si="0"/>
        <v>140</v>
      </c>
      <c r="G39" s="528">
        <f>ROUND(E39/(1-hmu),2)</f>
        <v>175</v>
      </c>
      <c r="H39" s="529">
        <f t="shared" si="1"/>
        <v>175</v>
      </c>
      <c r="I39" s="183"/>
      <c r="J39" s="43"/>
      <c r="K39" s="43">
        <v>1</v>
      </c>
      <c r="L39" s="43"/>
      <c r="M39" s="43"/>
    </row>
    <row r="40" spans="1:13" s="257" customFormat="1" ht="48">
      <c r="A40" s="361">
        <v>2</v>
      </c>
      <c r="B40" s="363" t="s">
        <v>222</v>
      </c>
      <c r="C40" s="363" t="s">
        <v>231</v>
      </c>
      <c r="D40" s="363" t="s">
        <v>232</v>
      </c>
      <c r="E40" s="364">
        <v>5</v>
      </c>
      <c r="F40" s="527">
        <f t="shared" ref="F40:F41" si="2">A40*E40</f>
        <v>10</v>
      </c>
      <c r="G40" s="528">
        <f t="shared" ref="G40" si="3">ROUND(E40/(1-hmu),2)</f>
        <v>6.25</v>
      </c>
      <c r="H40" s="529">
        <f t="shared" ref="H40:H41" si="4">SUM(A40*G40)</f>
        <v>12.5</v>
      </c>
      <c r="I40" s="183"/>
      <c r="J40" s="43"/>
      <c r="K40" s="43">
        <v>0.5</v>
      </c>
      <c r="L40" s="43"/>
      <c r="M40" s="43"/>
    </row>
    <row r="41" spans="1:13" s="257" customFormat="1" ht="25" thickBot="1">
      <c r="A41" s="195">
        <v>1</v>
      </c>
      <c r="B41" s="196" t="s">
        <v>222</v>
      </c>
      <c r="C41" s="196" t="s">
        <v>233</v>
      </c>
      <c r="D41" s="196" t="s">
        <v>234</v>
      </c>
      <c r="E41" s="238">
        <v>65</v>
      </c>
      <c r="F41" s="197">
        <f t="shared" si="2"/>
        <v>65</v>
      </c>
      <c r="G41" s="198">
        <f>ROUND(E41/(1-hmu),2)</f>
        <v>81.25</v>
      </c>
      <c r="H41" s="199">
        <f t="shared" si="4"/>
        <v>81.25</v>
      </c>
      <c r="I41" s="183"/>
      <c r="J41" s="43"/>
      <c r="K41" s="43">
        <v>1.5</v>
      </c>
      <c r="L41" s="43"/>
      <c r="M41" s="43"/>
    </row>
    <row r="42" spans="1:13" s="25" customFormat="1" ht="13" thickBot="1">
      <c r="A42" s="43"/>
      <c r="B42" s="51"/>
      <c r="C42" s="51"/>
      <c r="D42" s="51"/>
      <c r="E42" s="48"/>
      <c r="H42" s="50"/>
      <c r="I42" s="54"/>
      <c r="J42" s="43"/>
      <c r="K42" s="43"/>
      <c r="L42" s="43"/>
    </row>
    <row r="43" spans="1:13" s="25" customFormat="1" ht="15.75" customHeight="1" thickBot="1">
      <c r="A43" s="95"/>
      <c r="B43" s="96"/>
      <c r="C43" s="585" t="s">
        <v>90</v>
      </c>
      <c r="D43" s="585"/>
      <c r="E43" s="97"/>
      <c r="F43" s="98">
        <f>SUM(F35:F41)</f>
        <v>2350.1</v>
      </c>
      <c r="G43" s="99"/>
      <c r="H43" s="336">
        <f>SUM(H35:H41)</f>
        <v>2822.79</v>
      </c>
      <c r="I43" s="54"/>
      <c r="J43" s="43"/>
      <c r="K43" s="43"/>
      <c r="L43" s="43"/>
    </row>
    <row r="44" spans="1:13" s="25" customFormat="1" ht="15.75" customHeight="1" thickBot="1">
      <c r="A44" s="43"/>
      <c r="B44" s="51"/>
      <c r="C44" s="67"/>
      <c r="D44" s="57"/>
      <c r="E44" s="48"/>
      <c r="H44" s="126"/>
      <c r="I44" s="54"/>
      <c r="J44" s="43"/>
      <c r="K44" s="43"/>
      <c r="L44" s="43"/>
    </row>
    <row r="45" spans="1:13" s="25" customFormat="1" ht="15.75" hidden="1" customHeight="1" thickBot="1">
      <c r="A45" s="520"/>
      <c r="B45" s="521"/>
      <c r="C45" s="590" t="s">
        <v>13</v>
      </c>
      <c r="D45" s="591"/>
      <c r="E45" s="522"/>
      <c r="F45" s="523"/>
      <c r="G45" s="523"/>
      <c r="H45" s="524">
        <v>0</v>
      </c>
      <c r="I45" s="54"/>
      <c r="J45" s="43"/>
      <c r="K45" s="43"/>
      <c r="L45" s="43"/>
    </row>
    <row r="46" spans="1:13" s="25" customFormat="1" ht="15.75" hidden="1" customHeight="1" thickBot="1">
      <c r="A46" s="515"/>
      <c r="B46" s="516"/>
      <c r="C46" s="588" t="s">
        <v>14</v>
      </c>
      <c r="D46" s="589"/>
      <c r="E46" s="517"/>
      <c r="F46" s="518"/>
      <c r="G46" s="518"/>
      <c r="H46" s="519">
        <v>0</v>
      </c>
      <c r="I46" s="54"/>
      <c r="J46" s="43"/>
      <c r="K46" s="43"/>
      <c r="L46" s="43"/>
    </row>
    <row r="47" spans="1:13" s="25" customFormat="1" ht="15.75" hidden="1" customHeight="1" thickBot="1">
      <c r="A47" s="43"/>
      <c r="B47" s="51"/>
      <c r="C47" s="85"/>
      <c r="D47" s="57"/>
      <c r="E47" s="48"/>
      <c r="H47" s="69"/>
      <c r="I47" s="54"/>
      <c r="J47" s="43"/>
      <c r="K47" s="43"/>
      <c r="L47" s="43"/>
    </row>
    <row r="48" spans="1:13" s="25" customFormat="1" ht="15.75" customHeight="1" thickBot="1">
      <c r="A48" s="95"/>
      <c r="B48" s="96"/>
      <c r="C48" s="585" t="s">
        <v>215</v>
      </c>
      <c r="D48" s="585"/>
      <c r="E48" s="328"/>
      <c r="F48" s="335"/>
      <c r="G48" s="329"/>
      <c r="H48" s="336">
        <v>75</v>
      </c>
      <c r="I48" s="127"/>
      <c r="J48" s="127"/>
      <c r="K48" s="127"/>
      <c r="L48" s="127"/>
    </row>
    <row r="49" spans="1:35" s="25" customFormat="1" ht="13" thickBot="1">
      <c r="A49" s="43"/>
      <c r="B49" s="51"/>
      <c r="C49" s="51"/>
      <c r="D49" s="51"/>
      <c r="E49" s="48"/>
      <c r="F49" s="48"/>
      <c r="G49" s="49"/>
      <c r="H49" s="50"/>
      <c r="I49" s="54"/>
      <c r="J49" s="43"/>
      <c r="K49" s="43"/>
      <c r="L49" s="43"/>
    </row>
    <row r="50" spans="1:35" s="25" customFormat="1" ht="12" hidden="1">
      <c r="A50" s="100">
        <v>0</v>
      </c>
      <c r="B50" s="101" t="s">
        <v>119</v>
      </c>
      <c r="C50" s="586" t="s">
        <v>86</v>
      </c>
      <c r="D50" s="587"/>
      <c r="E50" s="111">
        <v>50</v>
      </c>
      <c r="F50" s="112">
        <f t="shared" ref="F50:F59" si="5">A50*E50</f>
        <v>0</v>
      </c>
      <c r="G50" s="239">
        <v>90</v>
      </c>
      <c r="H50" s="104">
        <f t="shared" ref="H50:H59" si="6">SUM(A50*G50)</f>
        <v>0</v>
      </c>
      <c r="I50" s="54"/>
      <c r="J50" s="46"/>
      <c r="K50" s="46"/>
      <c r="L50" s="46"/>
    </row>
    <row r="51" spans="1:35" s="25" customFormat="1" ht="15" hidden="1" customHeight="1">
      <c r="A51" s="530"/>
      <c r="B51" s="531" t="s">
        <v>119</v>
      </c>
      <c r="C51" s="626" t="s">
        <v>87</v>
      </c>
      <c r="D51" s="627"/>
      <c r="E51" s="532">
        <v>50</v>
      </c>
      <c r="F51" s="533">
        <f t="shared" si="5"/>
        <v>0</v>
      </c>
      <c r="G51" s="534">
        <v>90</v>
      </c>
      <c r="H51" s="535">
        <f t="shared" si="6"/>
        <v>0</v>
      </c>
      <c r="I51" s="54"/>
      <c r="J51" s="46"/>
      <c r="K51" s="46"/>
      <c r="L51" s="46"/>
    </row>
    <row r="52" spans="1:35" s="25" customFormat="1" ht="12">
      <c r="A52" s="100">
        <v>2</v>
      </c>
      <c r="B52" s="101" t="s">
        <v>119</v>
      </c>
      <c r="C52" s="586" t="s">
        <v>116</v>
      </c>
      <c r="D52" s="587"/>
      <c r="E52" s="536">
        <v>75</v>
      </c>
      <c r="F52" s="537">
        <f t="shared" si="5"/>
        <v>150</v>
      </c>
      <c r="G52" s="538">
        <v>125</v>
      </c>
      <c r="H52" s="539">
        <f t="shared" si="6"/>
        <v>250</v>
      </c>
      <c r="I52" s="54">
        <f>SUM(K52*0.01)</f>
        <v>0</v>
      </c>
      <c r="J52" s="46">
        <f>SUM(K52*0.25)</f>
        <v>0</v>
      </c>
      <c r="K52" s="46">
        <v>0</v>
      </c>
      <c r="L52" s="84"/>
      <c r="M52" s="84">
        <f>SUM(M35:M39)</f>
        <v>0</v>
      </c>
    </row>
    <row r="53" spans="1:35" s="25" customFormat="1" ht="12" hidden="1">
      <c r="A53" s="105">
        <f>SUM(L53)</f>
        <v>0</v>
      </c>
      <c r="B53" s="91" t="s">
        <v>119</v>
      </c>
      <c r="C53" s="633" t="s">
        <v>193</v>
      </c>
      <c r="D53" s="634"/>
      <c r="E53" s="92">
        <v>50</v>
      </c>
      <c r="F53" s="88">
        <f t="shared" si="5"/>
        <v>0</v>
      </c>
      <c r="G53" s="89">
        <v>90</v>
      </c>
      <c r="H53" s="113">
        <f t="shared" si="6"/>
        <v>0</v>
      </c>
      <c r="I53" s="54"/>
      <c r="J53" s="46"/>
      <c r="K53" s="46"/>
      <c r="L53" s="84">
        <f>SUM(L35:L39)</f>
        <v>0</v>
      </c>
    </row>
    <row r="54" spans="1:35" s="257" customFormat="1" ht="12">
      <c r="A54" s="105">
        <v>1</v>
      </c>
      <c r="B54" s="91" t="s">
        <v>119</v>
      </c>
      <c r="C54" s="635" t="s">
        <v>117</v>
      </c>
      <c r="D54" s="636"/>
      <c r="E54" s="92">
        <v>50</v>
      </c>
      <c r="F54" s="260">
        <f t="shared" si="5"/>
        <v>50</v>
      </c>
      <c r="G54" s="89">
        <v>90</v>
      </c>
      <c r="H54" s="113">
        <f t="shared" si="6"/>
        <v>90</v>
      </c>
      <c r="I54" s="54"/>
      <c r="J54" s="46"/>
      <c r="K54" s="84"/>
      <c r="L54" s="46">
        <v>0</v>
      </c>
    </row>
    <row r="55" spans="1:35" s="25" customFormat="1" ht="12">
      <c r="A55" s="105">
        <f>K55</f>
        <v>10</v>
      </c>
      <c r="B55" s="91" t="s">
        <v>119</v>
      </c>
      <c r="C55" s="635" t="s">
        <v>16</v>
      </c>
      <c r="D55" s="636"/>
      <c r="E55" s="92">
        <v>40</v>
      </c>
      <c r="F55" s="88">
        <f t="shared" si="5"/>
        <v>400</v>
      </c>
      <c r="G55" s="89">
        <v>80</v>
      </c>
      <c r="H55" s="113">
        <f t="shared" si="6"/>
        <v>800</v>
      </c>
      <c r="I55" s="54"/>
      <c r="J55" s="46"/>
      <c r="K55" s="84">
        <f>SUM(K35:K41)</f>
        <v>10</v>
      </c>
      <c r="L55" s="46">
        <v>0</v>
      </c>
    </row>
    <row r="56" spans="1:35" s="25" customFormat="1" ht="15" hidden="1" customHeight="1">
      <c r="A56" s="105">
        <f>SUM(J56)</f>
        <v>0</v>
      </c>
      <c r="B56" s="91" t="s">
        <v>119</v>
      </c>
      <c r="C56" s="635" t="s">
        <v>15</v>
      </c>
      <c r="D56" s="636"/>
      <c r="E56" s="92">
        <v>40</v>
      </c>
      <c r="F56" s="88">
        <f t="shared" si="5"/>
        <v>0</v>
      </c>
      <c r="G56" s="89">
        <v>80</v>
      </c>
      <c r="H56" s="113">
        <f t="shared" si="6"/>
        <v>0</v>
      </c>
      <c r="I56" s="54">
        <f>SUM(K56*0.01)</f>
        <v>0</v>
      </c>
      <c r="J56" s="84">
        <f>SUM(J35:J39)</f>
        <v>0</v>
      </c>
      <c r="K56" s="84"/>
      <c r="L56" s="46">
        <v>0</v>
      </c>
    </row>
    <row r="57" spans="1:35" s="25" customFormat="1" ht="12">
      <c r="A57" s="105">
        <v>1</v>
      </c>
      <c r="B57" s="91" t="s">
        <v>119</v>
      </c>
      <c r="C57" s="633" t="s">
        <v>88</v>
      </c>
      <c r="D57" s="634"/>
      <c r="E57" s="92">
        <v>50</v>
      </c>
      <c r="F57" s="88">
        <f t="shared" si="5"/>
        <v>50</v>
      </c>
      <c r="G57" s="89">
        <v>90</v>
      </c>
      <c r="H57" s="113">
        <f t="shared" si="6"/>
        <v>90</v>
      </c>
      <c r="I57" s="54"/>
      <c r="J57" s="46"/>
      <c r="K57" s="46"/>
      <c r="L57" s="46"/>
    </row>
    <row r="58" spans="1:35" s="25" customFormat="1" ht="12" hidden="1">
      <c r="A58" s="105">
        <v>0</v>
      </c>
      <c r="B58" s="91" t="s">
        <v>119</v>
      </c>
      <c r="C58" s="633" t="s">
        <v>89</v>
      </c>
      <c r="D58" s="634"/>
      <c r="E58" s="92">
        <v>50</v>
      </c>
      <c r="F58" s="88">
        <f t="shared" si="5"/>
        <v>0</v>
      </c>
      <c r="G58" s="89">
        <v>90</v>
      </c>
      <c r="H58" s="113">
        <f t="shared" si="6"/>
        <v>0</v>
      </c>
      <c r="I58" s="54">
        <f>SUM(K58*0.01)</f>
        <v>0</v>
      </c>
      <c r="J58" s="46">
        <f>SUM(K58*0.25)</f>
        <v>0</v>
      </c>
      <c r="K58" s="46">
        <v>0</v>
      </c>
      <c r="L58" s="46">
        <v>0</v>
      </c>
    </row>
    <row r="59" spans="1:35" s="25" customFormat="1" ht="13" thickBot="1">
      <c r="A59" s="107">
        <v>1</v>
      </c>
      <c r="B59" s="108" t="s">
        <v>119</v>
      </c>
      <c r="C59" s="631" t="s">
        <v>85</v>
      </c>
      <c r="D59" s="632"/>
      <c r="E59" s="114">
        <v>25</v>
      </c>
      <c r="F59" s="115">
        <f t="shared" si="5"/>
        <v>25</v>
      </c>
      <c r="G59" s="116">
        <v>50</v>
      </c>
      <c r="H59" s="117">
        <f t="shared" si="6"/>
        <v>50</v>
      </c>
      <c r="I59" s="54">
        <f>SUM(K59*0.01)</f>
        <v>0</v>
      </c>
      <c r="J59" s="46">
        <f>SUM(K59*0.25)</f>
        <v>0</v>
      </c>
      <c r="K59" s="46">
        <v>0</v>
      </c>
      <c r="L59" s="46">
        <v>0</v>
      </c>
    </row>
    <row r="60" spans="1:35" s="25" customFormat="1" ht="13" thickBot="1">
      <c r="A60" s="43"/>
      <c r="B60" s="51"/>
      <c r="C60" s="53"/>
      <c r="D60" s="56"/>
      <c r="E60" s="55"/>
      <c r="F60" s="52"/>
      <c r="G60" s="49"/>
      <c r="H60" s="50"/>
      <c r="I60" s="54"/>
      <c r="J60" s="43"/>
      <c r="K60" s="43"/>
      <c r="L60" s="43"/>
    </row>
    <row r="61" spans="1:35" s="25" customFormat="1" ht="15.75" customHeight="1" thickBot="1">
      <c r="A61" s="630" t="s">
        <v>126</v>
      </c>
      <c r="B61" s="585"/>
      <c r="C61" s="585"/>
      <c r="D61" s="585"/>
      <c r="E61" s="328"/>
      <c r="F61" s="335">
        <f>SUM(F50:F59)</f>
        <v>675</v>
      </c>
      <c r="G61" s="329"/>
      <c r="H61" s="336">
        <f>SUM(H50:H59)</f>
        <v>1280</v>
      </c>
      <c r="I61" s="330"/>
      <c r="J61" s="327" t="s">
        <v>51</v>
      </c>
      <c r="K61" s="327" t="s">
        <v>52</v>
      </c>
      <c r="L61" s="327" t="s">
        <v>194</v>
      </c>
      <c r="M61" s="327" t="s">
        <v>95</v>
      </c>
    </row>
    <row r="62" spans="1:35" s="25" customFormat="1" ht="13" thickBot="1">
      <c r="A62" s="43"/>
      <c r="B62" s="51"/>
      <c r="C62" s="51"/>
      <c r="D62" s="51"/>
      <c r="E62" s="48"/>
      <c r="F62" s="48"/>
      <c r="G62" s="49"/>
      <c r="H62" s="50"/>
      <c r="I62" s="54">
        <f>SUM(K62*0.01)</f>
        <v>0</v>
      </c>
      <c r="J62" s="43">
        <f>SUM(K62*0.25)</f>
        <v>0</v>
      </c>
      <c r="K62" s="43">
        <v>0</v>
      </c>
      <c r="L62" s="43">
        <v>0</v>
      </c>
    </row>
    <row r="63" spans="1:35" s="4" customFormat="1">
      <c r="A63" s="396"/>
      <c r="B63" s="397"/>
      <c r="C63" s="629" t="s">
        <v>118</v>
      </c>
      <c r="D63" s="629"/>
      <c r="E63" s="406"/>
      <c r="F63" s="407"/>
      <c r="G63" s="408"/>
      <c r="H63" s="120">
        <f>SUM(H43+H48+H61)</f>
        <v>4177.79</v>
      </c>
      <c r="I63" s="6"/>
      <c r="J63" s="9"/>
      <c r="K63" s="7"/>
      <c r="L63" s="7"/>
      <c r="M63" s="7"/>
      <c r="N63" s="7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s="4" customFormat="1">
      <c r="A64" s="398"/>
      <c r="B64" s="399"/>
      <c r="C64" s="628" t="s">
        <v>56</v>
      </c>
      <c r="D64" s="628"/>
      <c r="E64" s="399"/>
      <c r="F64" s="409"/>
      <c r="G64" s="410"/>
      <c r="H64" s="121">
        <f>ROUND((H43+H48)*0.081,2)</f>
        <v>234.72</v>
      </c>
      <c r="I64" s="128"/>
      <c r="J64" s="9"/>
      <c r="K64" s="7"/>
      <c r="L64" s="7"/>
      <c r="M64" s="7"/>
      <c r="N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14" s="25" customFormat="1" ht="15.75" customHeight="1">
      <c r="A65" s="400"/>
      <c r="B65" s="401"/>
      <c r="C65" s="624" t="s">
        <v>92</v>
      </c>
      <c r="D65" s="624"/>
      <c r="E65" s="411"/>
      <c r="F65" s="412"/>
      <c r="G65" s="413"/>
      <c r="H65" s="106">
        <v>175</v>
      </c>
      <c r="I65" s="54"/>
      <c r="J65" s="43"/>
      <c r="K65" s="43"/>
      <c r="L65" s="43"/>
    </row>
    <row r="66" spans="1:14" s="4" customFormat="1" ht="15" hidden="1" customHeight="1">
      <c r="A66" s="402"/>
      <c r="B66" s="399"/>
      <c r="C66" s="625" t="s">
        <v>4</v>
      </c>
      <c r="D66" s="625"/>
      <c r="E66" s="399"/>
      <c r="F66" s="414"/>
      <c r="G66" s="410"/>
      <c r="H66" s="106">
        <v>0</v>
      </c>
      <c r="I66" s="9"/>
      <c r="K66" s="8"/>
      <c r="L66" s="11"/>
      <c r="M66" s="13"/>
      <c r="N66" s="5"/>
    </row>
    <row r="67" spans="1:14" s="4" customFormat="1" ht="18" hidden="1" customHeight="1">
      <c r="A67" s="402"/>
      <c r="B67" s="399"/>
      <c r="C67" s="625" t="s">
        <v>93</v>
      </c>
      <c r="D67" s="625"/>
      <c r="E67" s="399"/>
      <c r="F67" s="414"/>
      <c r="G67" s="410"/>
      <c r="H67" s="106">
        <v>0</v>
      </c>
      <c r="I67" s="10"/>
      <c r="K67" s="8"/>
      <c r="L67" s="11"/>
      <c r="M67" s="13"/>
      <c r="N67" s="5"/>
    </row>
    <row r="68" spans="1:14" s="4" customFormat="1" ht="18" hidden="1" customHeight="1">
      <c r="A68" s="402"/>
      <c r="B68" s="399"/>
      <c r="C68" s="625" t="s">
        <v>76</v>
      </c>
      <c r="D68" s="625"/>
      <c r="E68" s="399"/>
      <c r="F68" s="414"/>
      <c r="G68" s="410"/>
      <c r="H68" s="129">
        <v>0</v>
      </c>
      <c r="I68" s="10"/>
      <c r="K68" s="8"/>
      <c r="L68" s="11"/>
      <c r="M68" s="13"/>
      <c r="N68" s="5"/>
    </row>
    <row r="69" spans="1:14" s="12" customFormat="1" ht="25.5" customHeight="1" thickBot="1">
      <c r="A69" s="403"/>
      <c r="B69" s="404"/>
      <c r="C69" s="623" t="s">
        <v>2</v>
      </c>
      <c r="D69" s="623"/>
      <c r="E69" s="404"/>
      <c r="F69" s="415"/>
      <c r="G69" s="416"/>
      <c r="H69" s="200">
        <f>SUM(H63:H68)</f>
        <v>4587.51</v>
      </c>
      <c r="I69" s="201"/>
      <c r="K69" s="14"/>
      <c r="L69" s="3"/>
      <c r="M69" s="15"/>
    </row>
    <row r="70" spans="1:14" s="28" customFormat="1" ht="19.5" customHeight="1"/>
    <row r="71" spans="1:14" s="163" customFormat="1" ht="20" customHeight="1">
      <c r="E71" s="58" t="s">
        <v>57</v>
      </c>
      <c r="F71" s="59">
        <f>F43</f>
        <v>2350.1</v>
      </c>
      <c r="G71" s="1"/>
      <c r="I71" s="2"/>
      <c r="K71" s="162"/>
      <c r="L71" s="162"/>
      <c r="M71" s="162"/>
      <c r="N71" s="164"/>
    </row>
    <row r="72" spans="1:14" s="25" customFormat="1" ht="20" customHeight="1">
      <c r="A72" s="43"/>
      <c r="B72" s="51"/>
      <c r="C72" s="51"/>
      <c r="D72" s="51"/>
      <c r="E72" s="60" t="s">
        <v>59</v>
      </c>
      <c r="F72" s="61">
        <f>H43-F43</f>
        <v>472.69000000000005</v>
      </c>
      <c r="G72" s="49"/>
      <c r="H72" s="50"/>
      <c r="I72" s="54"/>
      <c r="J72" s="43"/>
      <c r="K72" s="43"/>
      <c r="L72" s="43"/>
    </row>
    <row r="73" spans="1:14" s="25" customFormat="1" ht="20" customHeight="1">
      <c r="A73" s="43"/>
      <c r="B73" s="51"/>
      <c r="C73" s="51"/>
      <c r="D73" s="51"/>
      <c r="E73" s="60" t="s">
        <v>60</v>
      </c>
      <c r="F73" s="62">
        <f>F72/H43</f>
        <v>0.16745489391701121</v>
      </c>
      <c r="G73" s="49"/>
      <c r="H73" s="50"/>
      <c r="I73" s="54"/>
      <c r="J73" s="43"/>
      <c r="K73" s="43"/>
      <c r="L73" s="43"/>
    </row>
    <row r="74" spans="1:14" s="25" customFormat="1" ht="20" customHeight="1">
      <c r="A74" s="43"/>
      <c r="B74" s="51"/>
      <c r="C74" s="51"/>
      <c r="D74" s="51"/>
      <c r="E74" s="60"/>
      <c r="F74" s="62"/>
      <c r="G74" s="49"/>
      <c r="H74" s="50"/>
      <c r="I74" s="54"/>
      <c r="J74" s="43"/>
      <c r="K74" s="43"/>
      <c r="L74" s="43"/>
    </row>
    <row r="75" spans="1:14" s="25" customFormat="1" ht="20" customHeight="1">
      <c r="A75" s="43"/>
      <c r="B75" s="51"/>
      <c r="C75" s="51"/>
      <c r="D75" s="51"/>
      <c r="E75" s="63" t="s">
        <v>58</v>
      </c>
      <c r="F75" s="64">
        <f>F61</f>
        <v>675</v>
      </c>
      <c r="G75" s="49"/>
      <c r="H75" s="50"/>
      <c r="I75" s="54"/>
      <c r="J75" s="43"/>
      <c r="K75" s="43"/>
      <c r="L75" s="43"/>
    </row>
    <row r="76" spans="1:14" s="25" customFormat="1" ht="20" customHeight="1">
      <c r="A76" s="43"/>
      <c r="B76" s="51"/>
      <c r="C76" s="51"/>
      <c r="D76" s="51"/>
      <c r="E76" s="60" t="s">
        <v>59</v>
      </c>
      <c r="F76" s="61">
        <f>H61-F75</f>
        <v>605</v>
      </c>
      <c r="G76" s="49"/>
      <c r="H76" s="50"/>
      <c r="I76" s="54"/>
      <c r="J76" s="43"/>
      <c r="K76" s="43"/>
      <c r="L76" s="43"/>
    </row>
    <row r="77" spans="1:14" s="25" customFormat="1" ht="20" customHeight="1">
      <c r="A77" s="43"/>
      <c r="B77" s="51"/>
      <c r="C77" s="51"/>
      <c r="D77" s="51"/>
      <c r="E77" s="65" t="s">
        <v>60</v>
      </c>
      <c r="F77" s="66">
        <f>F76/H61</f>
        <v>0.47265625</v>
      </c>
      <c r="G77" s="49"/>
      <c r="H77" s="50"/>
      <c r="I77" s="54"/>
      <c r="J77" s="43"/>
      <c r="K77" s="43"/>
      <c r="L77" s="43"/>
    </row>
    <row r="78" spans="1:14" ht="16" thickBot="1">
      <c r="E78" s="211" t="s">
        <v>81</v>
      </c>
      <c r="F78" s="485">
        <f>SUM(H61/(H43+H48))</f>
        <v>0.44171592834539425</v>
      </c>
    </row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</sheetData>
  <sortState ref="A187:IR222">
    <sortCondition ref="C187:C222"/>
  </sortState>
  <mergeCells count="56">
    <mergeCell ref="C69:D69"/>
    <mergeCell ref="C65:D65"/>
    <mergeCell ref="C66:D66"/>
    <mergeCell ref="C67:D67"/>
    <mergeCell ref="C51:D51"/>
    <mergeCell ref="C68:D68"/>
    <mergeCell ref="C64:D64"/>
    <mergeCell ref="C63:D63"/>
    <mergeCell ref="A61:D61"/>
    <mergeCell ref="C59:D59"/>
    <mergeCell ref="C58:D58"/>
    <mergeCell ref="C57:D57"/>
    <mergeCell ref="C56:D56"/>
    <mergeCell ref="C55:D55"/>
    <mergeCell ref="C54:D54"/>
    <mergeCell ref="C53:D53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B31:C31"/>
    <mergeCell ref="B29:C29"/>
    <mergeCell ref="B23:C23"/>
    <mergeCell ref="B20:C20"/>
    <mergeCell ref="B22:C22"/>
    <mergeCell ref="B27:C27"/>
    <mergeCell ref="B28:C28"/>
    <mergeCell ref="G20:H20"/>
    <mergeCell ref="B25:C25"/>
    <mergeCell ref="B26:C26"/>
    <mergeCell ref="B24:C24"/>
    <mergeCell ref="B30:C30"/>
    <mergeCell ref="G13:H13"/>
    <mergeCell ref="G9:H9"/>
    <mergeCell ref="G10:H10"/>
    <mergeCell ref="G11:H11"/>
    <mergeCell ref="G12:H12"/>
    <mergeCell ref="B13:C13"/>
    <mergeCell ref="B9:C9"/>
    <mergeCell ref="B10:C10"/>
    <mergeCell ref="B12:C12"/>
    <mergeCell ref="B11:C11"/>
    <mergeCell ref="C43:D43"/>
    <mergeCell ref="C52:D52"/>
    <mergeCell ref="C50:D50"/>
    <mergeCell ref="C48:D48"/>
    <mergeCell ref="C46:D46"/>
    <mergeCell ref="C45:D45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133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119</v>
      </c>
      <c r="C91" s="646" t="s">
        <v>86</v>
      </c>
      <c r="D91" s="643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8" t="s">
        <v>56</v>
      </c>
      <c r="D105" s="64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25" t="s">
        <v>4</v>
      </c>
      <c r="D107" s="64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25" t="s">
        <v>93</v>
      </c>
      <c r="D108" s="64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25" t="s">
        <v>76</v>
      </c>
      <c r="D109" s="64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23" t="s">
        <v>2</v>
      </c>
      <c r="D110" s="65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170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171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63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/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H87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85" t="s">
        <v>90</v>
      </c>
      <c r="D61" s="641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42" t="s">
        <v>13</v>
      </c>
      <c r="D63" s="643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44" t="s">
        <v>14</v>
      </c>
      <c r="D64" s="645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85" t="s">
        <v>91</v>
      </c>
      <c r="D66" s="641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119</v>
      </c>
      <c r="C68" s="646" t="s">
        <v>86</v>
      </c>
      <c r="D68" s="643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119</v>
      </c>
      <c r="C69" s="639" t="s">
        <v>87</v>
      </c>
      <c r="D69" s="640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119</v>
      </c>
      <c r="C70" s="639" t="s">
        <v>116</v>
      </c>
      <c r="D70" s="640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119</v>
      </c>
      <c r="C71" s="639" t="s">
        <v>82</v>
      </c>
      <c r="D71" s="640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119</v>
      </c>
      <c r="C72" s="648" t="s">
        <v>117</v>
      </c>
      <c r="D72" s="640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119</v>
      </c>
      <c r="C73" s="648" t="s">
        <v>16</v>
      </c>
      <c r="D73" s="640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119</v>
      </c>
      <c r="C74" s="648" t="s">
        <v>15</v>
      </c>
      <c r="D74" s="640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119</v>
      </c>
      <c r="C75" s="639" t="s">
        <v>88</v>
      </c>
      <c r="D75" s="640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119</v>
      </c>
      <c r="C76" s="639" t="s">
        <v>89</v>
      </c>
      <c r="D76" s="640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119</v>
      </c>
      <c r="C77" s="651" t="s">
        <v>85</v>
      </c>
      <c r="D77" s="645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630" t="s">
        <v>126</v>
      </c>
      <c r="B79" s="652"/>
      <c r="C79" s="652"/>
      <c r="D79" s="652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94</v>
      </c>
      <c r="M79" s="327" t="s">
        <v>95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6"/>
      <c r="B81" s="397"/>
      <c r="C81" s="629" t="s">
        <v>135</v>
      </c>
      <c r="D81" s="629"/>
      <c r="E81" s="406"/>
      <c r="F81" s="407"/>
      <c r="G81" s="408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8"/>
      <c r="B82" s="399"/>
      <c r="C82" s="628" t="s">
        <v>56</v>
      </c>
      <c r="D82" s="649"/>
      <c r="E82" s="399"/>
      <c r="F82" s="409"/>
      <c r="G82" s="410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400"/>
      <c r="B83" s="401"/>
      <c r="C83" s="624" t="s">
        <v>92</v>
      </c>
      <c r="D83" s="649"/>
      <c r="E83" s="411"/>
      <c r="F83" s="412"/>
      <c r="G83" s="413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2"/>
      <c r="B84" s="399"/>
      <c r="C84" s="625" t="s">
        <v>4</v>
      </c>
      <c r="D84" s="649"/>
      <c r="E84" s="399"/>
      <c r="F84" s="414"/>
      <c r="G84" s="410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2"/>
      <c r="B85" s="399"/>
      <c r="C85" s="625" t="s">
        <v>93</v>
      </c>
      <c r="D85" s="649"/>
      <c r="E85" s="399"/>
      <c r="F85" s="414"/>
      <c r="G85" s="410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2"/>
      <c r="B86" s="399"/>
      <c r="C86" s="625" t="s">
        <v>76</v>
      </c>
      <c r="D86" s="649"/>
      <c r="E86" s="399"/>
      <c r="F86" s="414"/>
      <c r="G86" s="410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3"/>
      <c r="B87" s="404"/>
      <c r="C87" s="623" t="s">
        <v>2</v>
      </c>
      <c r="D87" s="650"/>
      <c r="E87" s="404"/>
      <c r="F87" s="415"/>
      <c r="G87" s="416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7"/>
      <c r="B1" s="488"/>
      <c r="C1" s="488"/>
      <c r="E1" s="493"/>
      <c r="F1" s="489" t="s">
        <v>138</v>
      </c>
      <c r="G1" s="257"/>
      <c r="H1" s="17"/>
      <c r="I1" s="17"/>
    </row>
    <row r="2" spans="1:9" s="18" customFormat="1" ht="12" customHeight="1">
      <c r="A2" s="490" t="s">
        <v>123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90" t="s">
        <v>115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90" t="s">
        <v>120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90" t="s">
        <v>121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90" t="s">
        <v>122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2" t="s">
        <v>127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4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1"/>
      <c r="B12" s="372"/>
      <c r="C12" s="372"/>
      <c r="D12" s="372"/>
      <c r="E12" s="373">
        <v>0</v>
      </c>
      <c r="F12" s="374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8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8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8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8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8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8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8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8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8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8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8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8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8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8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8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8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8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8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8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8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8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8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8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8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8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8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8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8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8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8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8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8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8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8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8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8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8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8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8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8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8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8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8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8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8">
        <f t="shared" si="0"/>
        <v>0</v>
      </c>
      <c r="G57" s="54"/>
      <c r="H57" s="43"/>
      <c r="I57" s="43"/>
    </row>
    <row r="58" spans="1:245" s="257" customFormat="1" ht="12">
      <c r="A58" s="361"/>
      <c r="B58" s="362"/>
      <c r="C58" s="363"/>
      <c r="D58" s="363"/>
      <c r="E58" s="364">
        <v>0</v>
      </c>
      <c r="F58" s="369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8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8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8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8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8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8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8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8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8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5"/>
      <c r="B68" s="214"/>
      <c r="C68" s="366"/>
      <c r="D68" s="367"/>
      <c r="E68" s="238">
        <v>0</v>
      </c>
      <c r="F68" s="370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6"/>
  <sheetViews>
    <sheetView showZeros="0" topLeftCell="A49" zoomScaleSheetLayoutView="70" workbookViewId="0">
      <selection activeCell="D31" sqref="D3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7"/>
      <c r="B1" s="488"/>
      <c r="C1" s="488"/>
      <c r="D1" s="493"/>
      <c r="E1" s="489" t="s">
        <v>185</v>
      </c>
      <c r="G1" s="257"/>
      <c r="H1" s="17"/>
      <c r="I1" s="17"/>
      <c r="J1" s="17"/>
      <c r="K1" s="17"/>
    </row>
    <row r="2" spans="1:11" s="18" customFormat="1" ht="12" customHeight="1">
      <c r="A2" s="490" t="s">
        <v>123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115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120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121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122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127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7" t="str">
        <f>'Master list'!D9:E9</f>
        <v>Silverton Hotel &amp; Casino</v>
      </c>
      <c r="E9" s="558"/>
      <c r="F9" s="258"/>
      <c r="G9" s="258"/>
      <c r="H9" s="258"/>
      <c r="I9" s="258"/>
    </row>
    <row r="10" spans="1:11" s="356" customFormat="1" ht="12" customHeight="1">
      <c r="A10" s="143" t="s">
        <v>83</v>
      </c>
      <c r="B10" s="243" t="str">
        <f>'Master list'!B10</f>
        <v>3333 Blue Diamond Road </v>
      </c>
      <c r="C10" s="29" t="s">
        <v>110</v>
      </c>
      <c r="D10" s="559" t="str">
        <f>'Master list'!D10:E10</f>
        <v>3333 Blue Diamond Road </v>
      </c>
      <c r="E10" s="560"/>
      <c r="F10" s="258"/>
      <c r="G10" s="258"/>
      <c r="H10" s="258"/>
      <c r="I10" s="258"/>
    </row>
    <row r="11" spans="1:11" s="356" customFormat="1" ht="12" customHeight="1">
      <c r="A11" s="143"/>
      <c r="B11" s="244" t="str">
        <f>'Master list'!B11</f>
        <v>Las Vegas, NV 89139</v>
      </c>
      <c r="C11" s="152"/>
      <c r="D11" s="559" t="str">
        <f>'Master list'!D11:E11</f>
        <v>Las Vegas, NV 89139</v>
      </c>
      <c r="E11" s="560"/>
      <c r="F11" s="258"/>
      <c r="G11" s="258"/>
      <c r="H11" s="258"/>
      <c r="I11" s="258"/>
    </row>
    <row r="12" spans="1:11" s="356" customFormat="1" ht="12" customHeight="1">
      <c r="A12" s="143"/>
      <c r="B12" s="245">
        <f>'Master list'!B12</f>
        <v>0</v>
      </c>
      <c r="D12" s="559">
        <f>'Master list'!D12:E12</f>
        <v>0</v>
      </c>
      <c r="E12" s="560"/>
      <c r="F12" s="258"/>
      <c r="G12" s="258"/>
      <c r="H12" s="258"/>
      <c r="I12" s="258"/>
    </row>
    <row r="13" spans="1:11" s="356" customFormat="1" ht="12" customHeight="1">
      <c r="A13" s="144"/>
      <c r="B13" s="244">
        <f>'Master list'!B13</f>
        <v>0</v>
      </c>
      <c r="D13" s="559">
        <f>'Master list'!D13:E13</f>
        <v>0</v>
      </c>
      <c r="E13" s="560"/>
      <c r="F13" s="258"/>
      <c r="G13" s="258"/>
      <c r="H13" s="258"/>
      <c r="I13" s="258"/>
    </row>
    <row r="14" spans="1:11" s="356" customFormat="1" ht="12" customHeight="1">
      <c r="A14" s="144"/>
      <c r="B14" s="244">
        <f>'Master list'!B14</f>
        <v>0</v>
      </c>
      <c r="D14" s="559">
        <f>'Master list'!D14:E14</f>
        <v>0</v>
      </c>
      <c r="E14" s="560"/>
      <c r="F14" s="258"/>
      <c r="G14" s="258"/>
      <c r="H14" s="258"/>
      <c r="I14" s="258"/>
    </row>
    <row r="15" spans="1:11" s="356" customFormat="1" ht="12" customHeight="1">
      <c r="A15" s="332" t="s">
        <v>109</v>
      </c>
      <c r="B15" s="246" t="str">
        <f>'Master list'!B15</f>
        <v>Kirk Golding</v>
      </c>
      <c r="C15" s="332" t="s">
        <v>109</v>
      </c>
      <c r="D15" s="559" t="str">
        <f>'Master list'!D15:E15</f>
        <v>Kirk Golding</v>
      </c>
      <c r="E15" s="560"/>
      <c r="F15" s="258"/>
      <c r="G15" s="258"/>
      <c r="H15" s="258"/>
      <c r="I15" s="258"/>
    </row>
    <row r="16" spans="1:11" s="356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59" t="str">
        <f>'Master list'!D16:E16</f>
        <v>Director of IT Opperations</v>
      </c>
      <c r="E16" s="560"/>
      <c r="F16" s="258"/>
      <c r="G16" s="258"/>
      <c r="H16" s="258"/>
      <c r="I16" s="258"/>
    </row>
    <row r="17" spans="1:21" s="356" customFormat="1" ht="12" customHeight="1">
      <c r="A17" s="332" t="s">
        <v>106</v>
      </c>
      <c r="B17" s="334" t="str">
        <f>'Master list'!B17</f>
        <v>(702) 914-8580</v>
      </c>
      <c r="C17" s="332" t="s">
        <v>106</v>
      </c>
      <c r="D17" s="561" t="str">
        <f>'Master list'!D17:E17</f>
        <v>(702) 914-8580</v>
      </c>
      <c r="E17" s="562"/>
      <c r="F17" s="258"/>
      <c r="G17" s="258"/>
      <c r="H17" s="258"/>
      <c r="I17" s="258"/>
    </row>
    <row r="18" spans="1:21" s="356" customFormat="1" ht="12" customHeight="1">
      <c r="A18" s="332" t="s">
        <v>107</v>
      </c>
      <c r="B18" s="334">
        <f>'Master list'!B18</f>
        <v>0</v>
      </c>
      <c r="C18" s="332" t="s">
        <v>107</v>
      </c>
      <c r="D18" s="561">
        <f>'Master list'!D18:E18</f>
        <v>0</v>
      </c>
      <c r="E18" s="562"/>
      <c r="F18" s="258"/>
      <c r="G18" s="258"/>
      <c r="H18" s="258"/>
      <c r="I18" s="258"/>
    </row>
    <row r="19" spans="1:21" s="356" customFormat="1" ht="12" customHeight="1">
      <c r="A19" s="332" t="s">
        <v>108</v>
      </c>
      <c r="B19" s="334" t="str">
        <f>'Master list'!B19</f>
        <v>(702) 491-3884</v>
      </c>
      <c r="C19" s="332" t="s">
        <v>108</v>
      </c>
      <c r="D19" s="561" t="str">
        <f>'Master list'!D19:E19</f>
        <v>(702) 491-3884</v>
      </c>
      <c r="E19" s="562"/>
      <c r="F19" s="258"/>
      <c r="G19" s="258"/>
      <c r="H19" s="258"/>
      <c r="I19" s="258"/>
    </row>
    <row r="20" spans="1:21" s="35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65" t="str">
        <f>'Master list'!D20:E20</f>
        <v>kirk.golding@silvertoncasino.com</v>
      </c>
      <c r="E20" s="566"/>
      <c r="F20" s="258"/>
      <c r="G20" s="258"/>
      <c r="H20" s="258"/>
      <c r="I20" s="258"/>
    </row>
    <row r="21" spans="1:21" s="356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6" customFormat="1" ht="12" customHeight="1">
      <c r="A22" s="131" t="s">
        <v>27</v>
      </c>
      <c r="B22" s="637">
        <f>'Master list'!B22</f>
        <v>0</v>
      </c>
      <c r="C22" s="657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6" customFormat="1" ht="12" customHeight="1">
      <c r="A23" s="131" t="s">
        <v>62</v>
      </c>
      <c r="B23" s="448">
        <f>G954</f>
        <v>2644.7999999999997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6" customFormat="1" ht="12" customHeight="1">
      <c r="A24" s="138" t="s">
        <v>38</v>
      </c>
      <c r="B24" s="637" t="str">
        <f>'Master list'!B24</f>
        <v>00198222</v>
      </c>
      <c r="C24" s="657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6" customFormat="1" ht="12" customHeight="1">
      <c r="A25" s="151"/>
      <c r="B25" s="653"/>
      <c r="C25" s="654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6" customFormat="1" ht="12" customHeight="1">
      <c r="A26" s="131" t="s">
        <v>30</v>
      </c>
      <c r="B26" s="359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6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6" customFormat="1" ht="12" customHeight="1">
      <c r="A28" s="136" t="s">
        <v>0</v>
      </c>
      <c r="B28" s="658">
        <f ca="1">'Master list'!B30</f>
        <v>41085</v>
      </c>
      <c r="C28" s="659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6" customFormat="1" ht="12" customHeight="1">
      <c r="A29" s="131" t="s">
        <v>188</v>
      </c>
      <c r="B29" s="658">
        <f ca="1">'Master list'!B31</f>
        <v>41145</v>
      </c>
      <c r="C29" s="659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6" customFormat="1" ht="12" customHeight="1">
      <c r="A30" s="483" t="s">
        <v>189</v>
      </c>
      <c r="B30" s="653" t="str">
        <f>'Master list'!B32</f>
        <v>DG</v>
      </c>
      <c r="C30" s="654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6" customFormat="1" ht="12" customHeight="1">
      <c r="A31" s="483" t="s">
        <v>99</v>
      </c>
      <c r="B31" s="653" t="str">
        <f>'Master list'!B33</f>
        <v>DG/MD</v>
      </c>
      <c r="C31" s="654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6" customFormat="1" ht="12" customHeight="1">
      <c r="A32" s="306" t="s">
        <v>190</v>
      </c>
      <c r="B32" s="653" t="str">
        <f>'Master list'!B34</f>
        <v>1205SIL (Guilt)</v>
      </c>
      <c r="C32" s="654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6" customFormat="1" ht="12" customHeight="1" thickBot="1">
      <c r="A33" s="484" t="s">
        <v>191</v>
      </c>
      <c r="B33" s="655">
        <f>'Master list'!B35</f>
        <v>1</v>
      </c>
      <c r="C33" s="656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4"/>
      <c r="F34" s="375"/>
      <c r="G34" s="375"/>
      <c r="H34" s="375"/>
      <c r="I34" s="375"/>
      <c r="J34" s="31"/>
    </row>
    <row r="35" spans="1:22" s="258" customFormat="1" ht="13" thickBot="1">
      <c r="A35" s="378" t="s">
        <v>75</v>
      </c>
      <c r="B35" s="379"/>
      <c r="C35" s="379"/>
      <c r="D35" s="379"/>
      <c r="E35" s="379"/>
      <c r="F35" s="376"/>
      <c r="G35" s="377"/>
      <c r="H35" s="377"/>
      <c r="I35" s="377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104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105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8" t="s">
        <v>142</v>
      </c>
      <c r="B47" s="383"/>
      <c r="C47" s="384"/>
      <c r="D47" s="384"/>
      <c r="E47" s="379"/>
      <c r="F47" s="376"/>
      <c r="G47" s="377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140</v>
      </c>
      <c r="I49" s="325" t="s">
        <v>141</v>
      </c>
      <c r="J49" s="380" t="s">
        <v>53</v>
      </c>
      <c r="K49" s="380" t="s">
        <v>51</v>
      </c>
      <c r="L49" s="380" t="s">
        <v>52</v>
      </c>
      <c r="M49" s="380" t="s">
        <v>1</v>
      </c>
      <c r="N49" s="380"/>
      <c r="O49" s="381" t="s">
        <v>68</v>
      </c>
      <c r="P49" s="380" t="s">
        <v>65</v>
      </c>
      <c r="Q49" s="380" t="s">
        <v>139</v>
      </c>
      <c r="R49" s="380" t="s">
        <v>64</v>
      </c>
      <c r="S49" s="380" t="s">
        <v>66</v>
      </c>
      <c r="T49" s="382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24">
      <c r="A51" s="540">
        <v>2</v>
      </c>
      <c r="B51" s="87" t="s">
        <v>216</v>
      </c>
      <c r="C51" s="87" t="s">
        <v>223</v>
      </c>
      <c r="D51" s="87" t="s">
        <v>224</v>
      </c>
      <c r="E51" s="94"/>
      <c r="F51" s="541">
        <v>661.55</v>
      </c>
      <c r="G51" s="286">
        <f t="shared" ref="G51:G57" si="0">A51*F51</f>
        <v>1323.1</v>
      </c>
      <c r="H51" s="285"/>
      <c r="I51" s="284"/>
      <c r="J51" s="54">
        <f t="shared" ref="J51:J58" si="1">SUM(L51*0.01)</f>
        <v>0</v>
      </c>
      <c r="K51" s="43">
        <f t="shared" ref="K51:K58" si="2">SUM(L51*0.25)</f>
        <v>0</v>
      </c>
      <c r="L51" s="43">
        <v>0</v>
      </c>
      <c r="M51" s="43">
        <v>0</v>
      </c>
      <c r="N51" s="43"/>
      <c r="O51" s="288" t="s">
        <v>235</v>
      </c>
      <c r="P51" s="290">
        <v>41078</v>
      </c>
      <c r="Q51" s="290">
        <v>41085</v>
      </c>
      <c r="R51" s="289"/>
      <c r="S51" s="288"/>
      <c r="T51" s="94"/>
    </row>
    <row r="52" spans="1:22" s="257" customFormat="1" ht="24">
      <c r="A52" s="540">
        <v>2</v>
      </c>
      <c r="B52" s="87" t="s">
        <v>225</v>
      </c>
      <c r="C52" s="87" t="s">
        <v>226</v>
      </c>
      <c r="D52" s="87" t="s">
        <v>227</v>
      </c>
      <c r="E52" s="91"/>
      <c r="F52" s="179">
        <v>111.3</v>
      </c>
      <c r="G52" s="260">
        <f t="shared" si="0"/>
        <v>222.6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 t="s">
        <v>236</v>
      </c>
      <c r="P52" s="290">
        <v>41078</v>
      </c>
      <c r="Q52" s="290">
        <v>41085</v>
      </c>
      <c r="R52" s="289"/>
      <c r="S52" s="94"/>
      <c r="T52" s="94"/>
    </row>
    <row r="53" spans="1:22" s="257" customFormat="1" ht="24">
      <c r="A53" s="540">
        <v>2</v>
      </c>
      <c r="B53" s="87" t="s">
        <v>217</v>
      </c>
      <c r="C53" s="87" t="s">
        <v>218</v>
      </c>
      <c r="D53" s="87" t="s">
        <v>221</v>
      </c>
      <c r="E53" s="91"/>
      <c r="F53" s="179">
        <v>276.5</v>
      </c>
      <c r="G53" s="260">
        <f t="shared" si="0"/>
        <v>553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 t="s">
        <v>217</v>
      </c>
      <c r="P53" s="290">
        <v>41078</v>
      </c>
      <c r="Q53" s="290">
        <v>41085</v>
      </c>
      <c r="R53" s="289"/>
      <c r="S53" s="94"/>
      <c r="T53" s="94"/>
    </row>
    <row r="54" spans="1:22" s="257" customFormat="1" ht="12">
      <c r="A54" s="540">
        <v>4</v>
      </c>
      <c r="B54" s="87" t="s">
        <v>217</v>
      </c>
      <c r="C54" s="87" t="s">
        <v>219</v>
      </c>
      <c r="D54" s="87" t="s">
        <v>220</v>
      </c>
      <c r="E54" s="91"/>
      <c r="F54" s="179">
        <v>9.1</v>
      </c>
      <c r="G54" s="260">
        <f t="shared" si="0"/>
        <v>36.4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 t="s">
        <v>217</v>
      </c>
      <c r="P54" s="290">
        <v>41078</v>
      </c>
      <c r="Q54" s="290">
        <v>41085</v>
      </c>
      <c r="R54" s="289"/>
      <c r="S54" s="94"/>
      <c r="T54" s="94"/>
    </row>
    <row r="55" spans="1:22" s="257" customFormat="1" ht="24">
      <c r="A55" s="540">
        <v>1</v>
      </c>
      <c r="B55" s="87" t="s">
        <v>222</v>
      </c>
      <c r="C55" s="87" t="s">
        <v>229</v>
      </c>
      <c r="D55" s="87" t="s">
        <v>230</v>
      </c>
      <c r="E55" s="91"/>
      <c r="F55" s="179">
        <v>140</v>
      </c>
      <c r="G55" s="260">
        <f t="shared" si="0"/>
        <v>140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 t="s">
        <v>222</v>
      </c>
      <c r="P55" s="290">
        <v>41078</v>
      </c>
      <c r="Q55" s="290">
        <v>41085</v>
      </c>
      <c r="R55" s="289"/>
      <c r="S55" s="94"/>
      <c r="T55" s="94"/>
    </row>
    <row r="56" spans="1:22" s="257" customFormat="1" ht="36">
      <c r="A56" s="540">
        <v>2</v>
      </c>
      <c r="B56" s="87" t="s">
        <v>222</v>
      </c>
      <c r="C56" s="87" t="s">
        <v>231</v>
      </c>
      <c r="D56" s="87" t="s">
        <v>232</v>
      </c>
      <c r="E56" s="91"/>
      <c r="F56" s="179">
        <v>5</v>
      </c>
      <c r="G56" s="260">
        <f t="shared" si="0"/>
        <v>10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 t="s">
        <v>222</v>
      </c>
      <c r="P56" s="290">
        <v>41078</v>
      </c>
      <c r="Q56" s="290">
        <v>41085</v>
      </c>
      <c r="R56" s="289"/>
      <c r="S56" s="94"/>
      <c r="T56" s="94"/>
    </row>
    <row r="57" spans="1:22" s="257" customFormat="1" ht="24">
      <c r="A57" s="540">
        <v>1</v>
      </c>
      <c r="B57" s="87" t="s">
        <v>222</v>
      </c>
      <c r="C57" s="87" t="s">
        <v>233</v>
      </c>
      <c r="D57" s="87" t="s">
        <v>234</v>
      </c>
      <c r="E57" s="91"/>
      <c r="F57" s="179">
        <v>65</v>
      </c>
      <c r="G57" s="260">
        <f t="shared" si="0"/>
        <v>65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 t="s">
        <v>222</v>
      </c>
      <c r="P57" s="290">
        <v>41078</v>
      </c>
      <c r="Q57" s="290">
        <v>41085</v>
      </c>
      <c r="R57" s="289"/>
      <c r="S57" s="94"/>
      <c r="T57" s="94"/>
    </row>
    <row r="58" spans="1:22" s="257" customFormat="1" ht="13" thickBot="1">
      <c r="A58" s="43"/>
      <c r="B58" s="450"/>
      <c r="C58" s="450"/>
      <c r="D58" s="450"/>
      <c r="E58" s="450"/>
      <c r="F58" s="48"/>
      <c r="I58" s="50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</row>
    <row r="59" spans="1:22" s="257" customFormat="1" ht="12">
      <c r="A59" s="43"/>
      <c r="B59" s="450"/>
      <c r="C59" s="450"/>
      <c r="D59" s="276" t="s">
        <v>103</v>
      </c>
      <c r="E59" s="275"/>
      <c r="F59" s="274"/>
      <c r="G59" s="287">
        <f>SUM(G51:G58)</f>
        <v>2350.1</v>
      </c>
      <c r="H59" s="48"/>
      <c r="I59" s="48"/>
      <c r="J59" s="72"/>
      <c r="K59" s="264"/>
      <c r="M59" s="73"/>
    </row>
    <row r="60" spans="1:22" s="257" customFormat="1" ht="12">
      <c r="A60" s="43"/>
      <c r="B60" s="450"/>
      <c r="C60" s="450"/>
      <c r="D60" s="272" t="s">
        <v>102</v>
      </c>
      <c r="E60" s="271"/>
      <c r="F60" s="270"/>
      <c r="G60" s="281">
        <f>AV!F43+(AV!H48*0.8)</f>
        <v>2410.1</v>
      </c>
      <c r="H60" s="48"/>
      <c r="I60" s="48"/>
      <c r="J60" s="72"/>
      <c r="K60" s="264"/>
      <c r="M60" s="73"/>
    </row>
    <row r="61" spans="1:22" s="257" customFormat="1" ht="12">
      <c r="A61" s="43"/>
      <c r="B61" s="450"/>
      <c r="C61" s="450"/>
      <c r="D61" s="272" t="s">
        <v>101</v>
      </c>
      <c r="E61" s="271"/>
      <c r="F61" s="270"/>
      <c r="G61" s="281">
        <f>G60-G59</f>
        <v>60</v>
      </c>
      <c r="H61" s="48"/>
      <c r="I61" s="48"/>
      <c r="J61" s="72"/>
      <c r="K61" s="264"/>
      <c r="M61" s="73"/>
    </row>
    <row r="62" spans="1:22" s="257" customFormat="1" ht="13" thickBot="1">
      <c r="A62" s="43"/>
      <c r="B62" s="450"/>
      <c r="C62" s="450"/>
      <c r="D62" s="268" t="s">
        <v>100</v>
      </c>
      <c r="E62" s="267"/>
      <c r="F62" s="266"/>
      <c r="G62" s="265">
        <f>G61/G60</f>
        <v>2.4895232562964192E-2</v>
      </c>
      <c r="H62" s="48"/>
      <c r="I62" s="48"/>
      <c r="J62" s="72"/>
      <c r="K62" s="264"/>
      <c r="M62" s="73"/>
    </row>
    <row r="63" spans="1:22" s="163" customFormat="1" ht="25.5" customHeight="1">
      <c r="D63" s="280"/>
      <c r="E63" s="280"/>
      <c r="G63" s="279"/>
      <c r="I63" s="278"/>
      <c r="J63" s="277"/>
      <c r="K63" s="261"/>
      <c r="L63" s="263"/>
      <c r="M63" s="3"/>
      <c r="N63" s="3"/>
      <c r="O63" s="261"/>
      <c r="P63" s="262"/>
      <c r="Q63" s="262"/>
      <c r="R63" s="262"/>
      <c r="S63" s="262"/>
    </row>
    <row r="64" spans="1:22" s="163" customFormat="1" ht="20" customHeight="1">
      <c r="F64" s="58" t="s">
        <v>57</v>
      </c>
      <c r="G64" s="59">
        <f>SUM(G51:G57)</f>
        <v>2350.1</v>
      </c>
      <c r="H64" s="1"/>
      <c r="J64" s="2"/>
      <c r="L64" s="162"/>
      <c r="M64" s="162"/>
      <c r="N64" s="162"/>
      <c r="O64" s="164"/>
      <c r="P64" s="162"/>
      <c r="Q64" s="162"/>
      <c r="R64" s="162"/>
      <c r="S64" s="162"/>
    </row>
    <row r="65" spans="1:22" s="257" customFormat="1" ht="20" customHeight="1">
      <c r="A65" s="43"/>
      <c r="B65" s="450"/>
      <c r="C65" s="450"/>
      <c r="D65" s="450"/>
      <c r="E65" s="450"/>
      <c r="F65" s="60" t="s">
        <v>59</v>
      </c>
      <c r="G65" s="61">
        <f>AV!H43-G64</f>
        <v>472.69000000000005</v>
      </c>
      <c r="H65" s="49"/>
      <c r="I65" s="50"/>
      <c r="J65" s="54"/>
      <c r="K65" s="43"/>
      <c r="L65" s="43"/>
      <c r="M65" s="43"/>
      <c r="N65" s="43"/>
    </row>
    <row r="66" spans="1:22" s="257" customFormat="1" ht="20" customHeight="1">
      <c r="A66" s="43"/>
      <c r="B66" s="450"/>
      <c r="C66" s="450"/>
      <c r="D66" s="450"/>
      <c r="E66" s="450"/>
      <c r="F66" s="60" t="s">
        <v>60</v>
      </c>
      <c r="G66" s="62">
        <f>G65/AV!H43</f>
        <v>0.16745489391701121</v>
      </c>
      <c r="H66" s="49"/>
      <c r="I66" s="50"/>
      <c r="J66" s="54"/>
      <c r="K66" s="43"/>
      <c r="L66" s="43"/>
      <c r="M66" s="43"/>
      <c r="N66" s="43"/>
    </row>
    <row r="67" spans="1:22" s="257" customFormat="1" ht="20" customHeight="1">
      <c r="A67" s="43"/>
      <c r="B67" s="450"/>
      <c r="C67" s="450"/>
      <c r="D67" s="450"/>
      <c r="E67" s="450"/>
      <c r="F67" s="60"/>
      <c r="G67" s="62"/>
      <c r="H67" s="49"/>
      <c r="I67" s="50"/>
      <c r="J67" s="54"/>
      <c r="K67" s="43"/>
      <c r="L67" s="43"/>
      <c r="M67" s="43"/>
      <c r="N67" s="43"/>
    </row>
    <row r="68" spans="1:22" s="257" customFormat="1" ht="20" customHeight="1">
      <c r="A68" s="43"/>
      <c r="B68" s="450"/>
      <c r="C68" s="450"/>
      <c r="D68" s="450"/>
      <c r="E68" s="450"/>
      <c r="F68" s="63" t="s">
        <v>58</v>
      </c>
      <c r="G68" s="64">
        <f>SUM(AV!F61)</f>
        <v>675</v>
      </c>
      <c r="H68" s="49"/>
      <c r="I68" s="50"/>
      <c r="J68" s="54"/>
      <c r="K68" s="43"/>
      <c r="L68" s="43"/>
      <c r="M68" s="43"/>
      <c r="N68" s="43"/>
    </row>
    <row r="69" spans="1:22" s="257" customFormat="1" ht="20" customHeight="1">
      <c r="A69" s="43"/>
      <c r="B69" s="450"/>
      <c r="C69" s="450"/>
      <c r="D69" s="450"/>
      <c r="E69" s="450"/>
      <c r="F69" s="60" t="s">
        <v>59</v>
      </c>
      <c r="G69" s="61">
        <f>AV!H61-G68</f>
        <v>605</v>
      </c>
      <c r="H69" s="49"/>
      <c r="I69" s="50"/>
      <c r="J69" s="54"/>
      <c r="K69" s="43"/>
      <c r="L69" s="43"/>
      <c r="M69" s="43"/>
      <c r="N69" s="43"/>
    </row>
    <row r="70" spans="1:22" s="257" customFormat="1" ht="20" customHeight="1">
      <c r="A70" s="43"/>
      <c r="B70" s="450"/>
      <c r="C70" s="450"/>
      <c r="D70" s="450"/>
      <c r="E70" s="450"/>
      <c r="F70" s="65" t="s">
        <v>60</v>
      </c>
      <c r="G70" s="66">
        <f>G69/AV!H61</f>
        <v>0.47265625</v>
      </c>
      <c r="H70" s="49"/>
      <c r="I70" s="50"/>
      <c r="J70" s="54"/>
      <c r="K70" s="43"/>
      <c r="L70" s="43"/>
      <c r="M70" s="43"/>
      <c r="N70" s="43"/>
    </row>
    <row r="72" spans="1:22" s="257" customFormat="1" ht="16" thickBot="1">
      <c r="A72" s="378" t="s">
        <v>240</v>
      </c>
      <c r="B72" s="383"/>
      <c r="C72" s="384"/>
      <c r="D72" s="384"/>
      <c r="E72" s="379"/>
      <c r="F72" s="376"/>
      <c r="G72" s="377"/>
      <c r="H72" s="41"/>
      <c r="I72" s="44"/>
      <c r="J72" s="44"/>
      <c r="K72" s="45"/>
      <c r="L72" s="46"/>
      <c r="M72" s="41"/>
      <c r="N72" s="41"/>
      <c r="O72" s="71"/>
      <c r="P72" s="70"/>
      <c r="Q72" s="70"/>
      <c r="R72" s="70"/>
      <c r="S72" s="70"/>
      <c r="T72" s="70"/>
      <c r="U72" s="259"/>
      <c r="V72" s="259"/>
    </row>
    <row r="73" spans="1:22" s="257" customFormat="1" ht="16" thickBot="1">
      <c r="A73" s="291"/>
      <c r="B73" s="44"/>
      <c r="C73" s="41"/>
      <c r="D73" s="41"/>
      <c r="E73" s="41"/>
      <c r="F73" s="41"/>
      <c r="G73" s="41"/>
      <c r="H73" s="41"/>
      <c r="I73" s="44"/>
      <c r="J73" s="44"/>
      <c r="K73" s="45"/>
      <c r="L73" s="46"/>
      <c r="M73" s="41"/>
      <c r="N73" s="41"/>
      <c r="O73" s="71"/>
      <c r="P73" s="70"/>
      <c r="Q73" s="70"/>
      <c r="R73" s="70"/>
      <c r="S73" s="70"/>
      <c r="T73" s="70"/>
      <c r="U73" s="259"/>
      <c r="V73" s="259"/>
    </row>
    <row r="74" spans="1:22" s="258" customFormat="1" ht="13" thickBot="1">
      <c r="A74" s="324" t="s">
        <v>46</v>
      </c>
      <c r="B74" s="325" t="s">
        <v>45</v>
      </c>
      <c r="C74" s="325" t="s">
        <v>47</v>
      </c>
      <c r="D74" s="325" t="s">
        <v>48</v>
      </c>
      <c r="E74" s="325" t="s">
        <v>31</v>
      </c>
      <c r="F74" s="325" t="s">
        <v>49</v>
      </c>
      <c r="G74" s="325" t="s">
        <v>50</v>
      </c>
      <c r="H74" s="325" t="s">
        <v>140</v>
      </c>
      <c r="I74" s="325" t="s">
        <v>141</v>
      </c>
      <c r="J74" s="380" t="s">
        <v>53</v>
      </c>
      <c r="K74" s="380" t="s">
        <v>51</v>
      </c>
      <c r="L74" s="380" t="s">
        <v>52</v>
      </c>
      <c r="M74" s="380" t="s">
        <v>1</v>
      </c>
      <c r="N74" s="380"/>
      <c r="O74" s="381" t="s">
        <v>68</v>
      </c>
      <c r="P74" s="380" t="s">
        <v>65</v>
      </c>
      <c r="Q74" s="380" t="s">
        <v>139</v>
      </c>
      <c r="R74" s="380" t="s">
        <v>64</v>
      </c>
      <c r="S74" s="380" t="s">
        <v>66</v>
      </c>
      <c r="T74" s="382" t="s">
        <v>67</v>
      </c>
    </row>
    <row r="75" spans="1:22" s="257" customFormat="1" ht="12">
      <c r="A75" s="41"/>
      <c r="B75" s="44"/>
      <c r="C75" s="41"/>
      <c r="D75" s="41"/>
      <c r="E75" s="41"/>
      <c r="F75" s="41"/>
      <c r="G75" s="41"/>
      <c r="H75" s="41"/>
      <c r="I75" s="44"/>
      <c r="J75" s="44"/>
      <c r="K75" s="45"/>
      <c r="L75" s="46"/>
      <c r="M75" s="41"/>
      <c r="N75" s="41"/>
      <c r="P75" s="41"/>
      <c r="Q75" s="41"/>
    </row>
    <row r="76" spans="1:22" s="257" customFormat="1" ht="24">
      <c r="A76" s="540">
        <v>1</v>
      </c>
      <c r="B76" s="87" t="s">
        <v>217</v>
      </c>
      <c r="C76" s="87" t="s">
        <v>218</v>
      </c>
      <c r="D76" s="87" t="s">
        <v>221</v>
      </c>
      <c r="E76" s="91"/>
      <c r="F76" s="550">
        <v>276.5</v>
      </c>
      <c r="G76" s="286">
        <f t="shared" ref="G76:G77" si="3">A76*F76</f>
        <v>276.5</v>
      </c>
      <c r="H76" s="285"/>
      <c r="I76" s="284"/>
      <c r="J76" s="54">
        <f t="shared" ref="J76:J78" si="4">SUM(L76*0.01)</f>
        <v>0</v>
      </c>
      <c r="K76" s="43">
        <f t="shared" ref="K76:K78" si="5">SUM(L76*0.25)</f>
        <v>0</v>
      </c>
      <c r="L76" s="43">
        <v>0</v>
      </c>
      <c r="M76" s="43">
        <v>0</v>
      </c>
      <c r="N76" s="43"/>
      <c r="O76" s="288" t="s">
        <v>217</v>
      </c>
      <c r="P76" s="290">
        <v>41078</v>
      </c>
      <c r="Q76" s="290">
        <v>41085</v>
      </c>
      <c r="R76" s="94"/>
      <c r="S76" s="94"/>
      <c r="T76" s="94"/>
    </row>
    <row r="77" spans="1:22" s="257" customFormat="1" ht="12">
      <c r="A77" s="540">
        <v>2</v>
      </c>
      <c r="B77" s="87" t="s">
        <v>217</v>
      </c>
      <c r="C77" s="87" t="s">
        <v>219</v>
      </c>
      <c r="D77" s="87" t="s">
        <v>220</v>
      </c>
      <c r="E77" s="91"/>
      <c r="F77" s="179">
        <v>9.1</v>
      </c>
      <c r="G77" s="260">
        <f t="shared" si="3"/>
        <v>18.2</v>
      </c>
      <c r="H77" s="89"/>
      <c r="I77" s="283"/>
      <c r="J77" s="54">
        <f t="shared" si="4"/>
        <v>0</v>
      </c>
      <c r="K77" s="43">
        <f t="shared" si="5"/>
        <v>0</v>
      </c>
      <c r="L77" s="43">
        <v>0</v>
      </c>
      <c r="M77" s="43">
        <v>0</v>
      </c>
      <c r="N77" s="43"/>
      <c r="O77" s="288" t="s">
        <v>217</v>
      </c>
      <c r="P77" s="290">
        <v>41078</v>
      </c>
      <c r="Q77" s="290">
        <v>41085</v>
      </c>
      <c r="R77" s="94"/>
      <c r="S77" s="94"/>
      <c r="T77" s="94"/>
    </row>
    <row r="78" spans="1:22" s="257" customFormat="1" ht="13" thickBot="1">
      <c r="A78" s="43">
        <v>0</v>
      </c>
      <c r="B78" s="450"/>
      <c r="C78" s="450"/>
      <c r="D78" s="450"/>
      <c r="E78" s="450"/>
      <c r="F78" s="52"/>
      <c r="G78" s="52"/>
      <c r="H78" s="49"/>
      <c r="I78" s="50"/>
      <c r="J78" s="54">
        <f t="shared" si="4"/>
        <v>0</v>
      </c>
      <c r="K78" s="43">
        <f t="shared" si="5"/>
        <v>0</v>
      </c>
      <c r="L78" s="43">
        <v>0</v>
      </c>
      <c r="M78" s="43">
        <v>0</v>
      </c>
      <c r="N78" s="43"/>
    </row>
    <row r="79" spans="1:22" s="257" customFormat="1" ht="12">
      <c r="A79" s="43"/>
      <c r="B79" s="450"/>
      <c r="C79" s="450"/>
      <c r="D79" s="276" t="s">
        <v>103</v>
      </c>
      <c r="E79" s="275"/>
      <c r="F79" s="274"/>
      <c r="G79" s="287">
        <f>SUM(G76:G78)</f>
        <v>294.7</v>
      </c>
      <c r="H79" s="48"/>
      <c r="I79" s="48"/>
      <c r="J79" s="72"/>
      <c r="K79" s="264"/>
      <c r="M79" s="73"/>
    </row>
    <row r="80" spans="1:22" s="257" customFormat="1" ht="12">
      <c r="A80" s="43"/>
      <c r="B80" s="450"/>
      <c r="C80" s="450"/>
      <c r="D80" s="272" t="s">
        <v>102</v>
      </c>
      <c r="E80" s="271"/>
      <c r="F80" s="270"/>
      <c r="G80" s="281">
        <f>'CO #1'!F40+('CO #1'!H42*0.8)</f>
        <v>326.7</v>
      </c>
      <c r="H80" s="48"/>
      <c r="I80" s="48"/>
      <c r="J80" s="72"/>
      <c r="K80" s="264"/>
      <c r="M80" s="73"/>
    </row>
    <row r="81" spans="1:22" s="257" customFormat="1" ht="12">
      <c r="A81" s="43"/>
      <c r="B81" s="450"/>
      <c r="C81" s="450"/>
      <c r="D81" s="272" t="s">
        <v>101</v>
      </c>
      <c r="E81" s="271"/>
      <c r="F81" s="270"/>
      <c r="G81" s="281">
        <f>G80-G79</f>
        <v>32</v>
      </c>
      <c r="H81" s="48"/>
      <c r="I81" s="48"/>
      <c r="J81" s="72"/>
      <c r="K81" s="264"/>
      <c r="M81" s="73"/>
    </row>
    <row r="82" spans="1:22" s="257" customFormat="1" ht="13" thickBot="1">
      <c r="A82" s="43"/>
      <c r="B82" s="450"/>
      <c r="C82" s="450"/>
      <c r="D82" s="268" t="s">
        <v>100</v>
      </c>
      <c r="E82" s="267"/>
      <c r="F82" s="266"/>
      <c r="G82" s="265">
        <f>G81/G80</f>
        <v>9.7949188858279773E-2</v>
      </c>
      <c r="H82" s="48"/>
      <c r="I82" s="48"/>
      <c r="J82" s="72"/>
      <c r="K82" s="264"/>
      <c r="M82" s="73"/>
    </row>
    <row r="83" spans="1:22" s="163" customFormat="1" ht="25.5" customHeight="1">
      <c r="D83" s="280"/>
      <c r="E83" s="280"/>
      <c r="G83" s="279"/>
      <c r="I83" s="278"/>
      <c r="J83" s="277"/>
      <c r="K83" s="261"/>
      <c r="L83" s="263"/>
      <c r="M83" s="3"/>
      <c r="N83" s="3"/>
      <c r="P83" s="262"/>
      <c r="Q83" s="262"/>
      <c r="R83" s="261"/>
    </row>
    <row r="84" spans="1:22" s="163" customFormat="1" ht="20" customHeight="1">
      <c r="F84" s="58" t="s">
        <v>57</v>
      </c>
      <c r="G84" s="59">
        <f>SUM(G76:G77)</f>
        <v>294.7</v>
      </c>
      <c r="H84" s="1"/>
      <c r="J84" s="2"/>
      <c r="L84" s="162"/>
      <c r="M84" s="162"/>
      <c r="N84" s="162"/>
      <c r="P84" s="162"/>
      <c r="Q84" s="162"/>
      <c r="R84" s="164"/>
    </row>
    <row r="85" spans="1:22" s="257" customFormat="1" ht="20" customHeight="1">
      <c r="A85" s="43"/>
      <c r="B85" s="450"/>
      <c r="C85" s="450"/>
      <c r="D85" s="450"/>
      <c r="E85" s="450"/>
      <c r="F85" s="60" t="s">
        <v>59</v>
      </c>
      <c r="G85" s="61">
        <f>'CO #1'!H40-G84</f>
        <v>98.230000000000018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50"/>
      <c r="C86" s="450"/>
      <c r="D86" s="450"/>
      <c r="E86" s="450"/>
      <c r="F86" s="60" t="s">
        <v>60</v>
      </c>
      <c r="G86" s="62">
        <f>G85/'CO #1'!H40</f>
        <v>0.24999363754358286</v>
      </c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50"/>
      <c r="C87" s="450"/>
      <c r="D87" s="450"/>
      <c r="E87" s="450"/>
      <c r="F87" s="60"/>
      <c r="G87" s="62"/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50"/>
      <c r="C88" s="450"/>
      <c r="D88" s="450"/>
      <c r="E88" s="450"/>
      <c r="F88" s="63" t="s">
        <v>58</v>
      </c>
      <c r="G88" s="64">
        <f>SUM('CO #1'!F58)</f>
        <v>1355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50"/>
      <c r="C89" s="450"/>
      <c r="D89" s="450"/>
      <c r="E89" s="450"/>
      <c r="F89" s="60" t="s">
        <v>59</v>
      </c>
      <c r="G89" s="61">
        <f>'CO #1'!H58-G88</f>
        <v>1205</v>
      </c>
      <c r="H89" s="49"/>
      <c r="I89" s="50"/>
      <c r="J89" s="54"/>
      <c r="K89" s="43"/>
      <c r="L89" s="43"/>
      <c r="M89" s="43"/>
      <c r="N89" s="43"/>
    </row>
    <row r="90" spans="1:22" s="257" customFormat="1" ht="20" customHeight="1">
      <c r="A90" s="43"/>
      <c r="B90" s="450"/>
      <c r="C90" s="450"/>
      <c r="D90" s="450"/>
      <c r="E90" s="450"/>
      <c r="F90" s="65" t="s">
        <v>60</v>
      </c>
      <c r="G90" s="66">
        <f>G89/'CO #1'!H58</f>
        <v>0.470703125</v>
      </c>
      <c r="H90" s="49"/>
      <c r="I90" s="50"/>
      <c r="J90" s="54"/>
      <c r="K90" s="43"/>
      <c r="L90" s="43"/>
      <c r="M90" s="43"/>
      <c r="N90" s="43"/>
    </row>
    <row r="91" spans="1:22" ht="16" thickBot="1"/>
    <row r="92" spans="1:22" s="257" customFormat="1" ht="16" hidden="1" thickBot="1">
      <c r="A92" s="378" t="s">
        <v>197</v>
      </c>
      <c r="B92" s="383"/>
      <c r="C92" s="384"/>
      <c r="D92" s="384"/>
      <c r="E92" s="379"/>
      <c r="F92" s="376"/>
      <c r="G92" s="377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7" customFormat="1" ht="16" hidden="1" thickBot="1">
      <c r="A93" s="291"/>
      <c r="B93" s="44"/>
      <c r="C93" s="41"/>
      <c r="D93" s="41"/>
      <c r="E93" s="41"/>
      <c r="F93" s="41"/>
      <c r="G93" s="41"/>
      <c r="H93" s="41"/>
      <c r="I93" s="44"/>
      <c r="J93" s="44"/>
      <c r="K93" s="45"/>
      <c r="L93" s="46"/>
      <c r="M93" s="41"/>
      <c r="N93" s="41"/>
      <c r="O93" s="71"/>
      <c r="P93" s="70"/>
      <c r="Q93" s="70"/>
      <c r="R93" s="70"/>
      <c r="S93" s="70"/>
      <c r="T93" s="70"/>
      <c r="U93" s="259"/>
      <c r="V93" s="259"/>
    </row>
    <row r="94" spans="1:22" s="258" customFormat="1" ht="13" hidden="1" thickBot="1">
      <c r="A94" s="324" t="s">
        <v>46</v>
      </c>
      <c r="B94" s="325" t="s">
        <v>45</v>
      </c>
      <c r="C94" s="325" t="s">
        <v>47</v>
      </c>
      <c r="D94" s="325" t="s">
        <v>48</v>
      </c>
      <c r="E94" s="325" t="s">
        <v>31</v>
      </c>
      <c r="F94" s="325" t="s">
        <v>49</v>
      </c>
      <c r="G94" s="325" t="s">
        <v>50</v>
      </c>
      <c r="H94" s="325" t="s">
        <v>140</v>
      </c>
      <c r="I94" s="325" t="s">
        <v>141</v>
      </c>
      <c r="J94" s="380" t="s">
        <v>53</v>
      </c>
      <c r="K94" s="380" t="s">
        <v>51</v>
      </c>
      <c r="L94" s="380" t="s">
        <v>52</v>
      </c>
      <c r="M94" s="380" t="s">
        <v>1</v>
      </c>
      <c r="N94" s="380"/>
      <c r="O94" s="381" t="s">
        <v>68</v>
      </c>
      <c r="P94" s="380" t="s">
        <v>65</v>
      </c>
      <c r="Q94" s="380" t="s">
        <v>139</v>
      </c>
      <c r="R94" s="380" t="s">
        <v>64</v>
      </c>
      <c r="S94" s="380" t="s">
        <v>66</v>
      </c>
      <c r="T94" s="382" t="s">
        <v>67</v>
      </c>
    </row>
    <row r="95" spans="1:22" s="257" customFormat="1" ht="12" hidden="1">
      <c r="A95" s="41"/>
      <c r="B95" s="44"/>
      <c r="C95" s="41"/>
      <c r="D95" s="41"/>
      <c r="E95" s="41"/>
      <c r="F95" s="41"/>
      <c r="G95" s="41"/>
      <c r="H95" s="41"/>
      <c r="I95" s="44"/>
      <c r="J95" s="44"/>
      <c r="K95" s="45"/>
      <c r="L95" s="46"/>
      <c r="M95" s="41"/>
      <c r="N95" s="41"/>
      <c r="P95" s="41"/>
      <c r="Q95" s="41"/>
    </row>
    <row r="96" spans="1:22" s="257" customFormat="1" ht="12" hidden="1">
      <c r="A96" s="282">
        <v>0</v>
      </c>
      <c r="B96" s="94"/>
      <c r="C96" s="94"/>
      <c r="D96" s="94"/>
      <c r="E96" s="94"/>
      <c r="F96" s="286">
        <v>0</v>
      </c>
      <c r="G96" s="286">
        <f t="shared" ref="G96:G120" si="6">A96*F96</f>
        <v>0</v>
      </c>
      <c r="H96" s="285"/>
      <c r="I96" s="284"/>
      <c r="J96" s="54">
        <f t="shared" ref="J96:J121" si="7">SUM(L96*0.01)</f>
        <v>0</v>
      </c>
      <c r="K96" s="43">
        <f t="shared" ref="K96:K121" si="8">SUM(L96*0.25)</f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 hidden="1">
      <c r="A97" s="282">
        <v>0</v>
      </c>
      <c r="B97" s="91"/>
      <c r="C97" s="91"/>
      <c r="D97" s="91"/>
      <c r="E97" s="91"/>
      <c r="F97" s="260">
        <v>0</v>
      </c>
      <c r="G97" s="260">
        <f t="shared" si="6"/>
        <v>0</v>
      </c>
      <c r="H97" s="89"/>
      <c r="I97" s="283"/>
      <c r="J97" s="54">
        <f t="shared" si="7"/>
        <v>0</v>
      </c>
      <c r="K97" s="43">
        <f t="shared" si="8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 hidden="1">
      <c r="A98" s="282">
        <v>0</v>
      </c>
      <c r="B98" s="91"/>
      <c r="C98" s="91"/>
      <c r="D98" s="91"/>
      <c r="E98" s="91"/>
      <c r="F98" s="260">
        <v>0</v>
      </c>
      <c r="G98" s="260">
        <f t="shared" si="6"/>
        <v>0</v>
      </c>
      <c r="H98" s="89"/>
      <c r="I98" s="283"/>
      <c r="J98" s="54">
        <f t="shared" si="7"/>
        <v>0</v>
      </c>
      <c r="K98" s="43">
        <f t="shared" si="8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 hidden="1">
      <c r="A99" s="282">
        <v>0</v>
      </c>
      <c r="B99" s="91"/>
      <c r="C99" s="91"/>
      <c r="D99" s="91"/>
      <c r="E99" s="91"/>
      <c r="F99" s="260">
        <v>0</v>
      </c>
      <c r="G99" s="260">
        <f t="shared" si="6"/>
        <v>0</v>
      </c>
      <c r="H99" s="89"/>
      <c r="I99" s="283"/>
      <c r="J99" s="54">
        <f t="shared" si="7"/>
        <v>0</v>
      </c>
      <c r="K99" s="43">
        <f t="shared" si="8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 hidden="1">
      <c r="A100" s="282">
        <v>0</v>
      </c>
      <c r="B100" s="91"/>
      <c r="C100" s="91"/>
      <c r="D100" s="91"/>
      <c r="E100" s="91"/>
      <c r="F100" s="260">
        <v>0</v>
      </c>
      <c r="G100" s="260">
        <f t="shared" si="6"/>
        <v>0</v>
      </c>
      <c r="H100" s="89"/>
      <c r="I100" s="283"/>
      <c r="J100" s="54">
        <f t="shared" si="7"/>
        <v>0</v>
      </c>
      <c r="K100" s="43">
        <f t="shared" si="8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 hidden="1">
      <c r="A101" s="282">
        <v>0</v>
      </c>
      <c r="B101" s="91"/>
      <c r="C101" s="91"/>
      <c r="D101" s="91"/>
      <c r="E101" s="91"/>
      <c r="F101" s="260">
        <v>0</v>
      </c>
      <c r="G101" s="260">
        <f t="shared" si="6"/>
        <v>0</v>
      </c>
      <c r="H101" s="89"/>
      <c r="I101" s="283"/>
      <c r="J101" s="54">
        <f t="shared" si="7"/>
        <v>0</v>
      </c>
      <c r="K101" s="43">
        <f t="shared" si="8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 hidden="1">
      <c r="A102" s="282">
        <v>0</v>
      </c>
      <c r="B102" s="91"/>
      <c r="C102" s="91"/>
      <c r="D102" s="91"/>
      <c r="E102" s="91"/>
      <c r="F102" s="260">
        <v>0</v>
      </c>
      <c r="G102" s="260">
        <f t="shared" si="6"/>
        <v>0</v>
      </c>
      <c r="H102" s="89"/>
      <c r="I102" s="283"/>
      <c r="J102" s="54">
        <f t="shared" si="7"/>
        <v>0</v>
      </c>
      <c r="K102" s="43">
        <f t="shared" si="8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 hidden="1">
      <c r="A103" s="282">
        <v>0</v>
      </c>
      <c r="B103" s="91"/>
      <c r="C103" s="91"/>
      <c r="D103" s="91"/>
      <c r="E103" s="91"/>
      <c r="F103" s="260">
        <v>0</v>
      </c>
      <c r="G103" s="260">
        <f t="shared" si="6"/>
        <v>0</v>
      </c>
      <c r="H103" s="89"/>
      <c r="I103" s="283"/>
      <c r="J103" s="54">
        <f t="shared" si="7"/>
        <v>0</v>
      </c>
      <c r="K103" s="43">
        <f t="shared" si="8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 hidden="1">
      <c r="A104" s="282">
        <v>0</v>
      </c>
      <c r="B104" s="91"/>
      <c r="C104" s="91"/>
      <c r="D104" s="91"/>
      <c r="E104" s="91"/>
      <c r="F104" s="260">
        <v>0</v>
      </c>
      <c r="G104" s="260">
        <f t="shared" si="6"/>
        <v>0</v>
      </c>
      <c r="H104" s="89"/>
      <c r="I104" s="283"/>
      <c r="J104" s="54">
        <f t="shared" si="7"/>
        <v>0</v>
      </c>
      <c r="K104" s="43">
        <f t="shared" si="8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 hidden="1">
      <c r="A105" s="282">
        <v>0</v>
      </c>
      <c r="B105" s="91"/>
      <c r="C105" s="91"/>
      <c r="D105" s="91"/>
      <c r="E105" s="91"/>
      <c r="F105" s="260">
        <v>0</v>
      </c>
      <c r="G105" s="260">
        <f t="shared" si="6"/>
        <v>0</v>
      </c>
      <c r="H105" s="89"/>
      <c r="I105" s="283"/>
      <c r="J105" s="54">
        <f t="shared" si="7"/>
        <v>0</v>
      </c>
      <c r="K105" s="43">
        <f t="shared" si="8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 hidden="1">
      <c r="A106" s="282">
        <v>0</v>
      </c>
      <c r="B106" s="91"/>
      <c r="C106" s="91"/>
      <c r="D106" s="91"/>
      <c r="E106" s="91"/>
      <c r="F106" s="260">
        <v>0</v>
      </c>
      <c r="G106" s="260">
        <f t="shared" si="6"/>
        <v>0</v>
      </c>
      <c r="H106" s="89"/>
      <c r="I106" s="283"/>
      <c r="J106" s="54">
        <f t="shared" si="7"/>
        <v>0</v>
      </c>
      <c r="K106" s="43">
        <f t="shared" si="8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 hidden="1">
      <c r="A107" s="282">
        <v>0</v>
      </c>
      <c r="B107" s="91"/>
      <c r="C107" s="91"/>
      <c r="D107" s="91"/>
      <c r="E107" s="91"/>
      <c r="F107" s="260">
        <v>0</v>
      </c>
      <c r="G107" s="260">
        <f t="shared" si="6"/>
        <v>0</v>
      </c>
      <c r="H107" s="89"/>
      <c r="I107" s="283"/>
      <c r="J107" s="54">
        <f t="shared" si="7"/>
        <v>0</v>
      </c>
      <c r="K107" s="43">
        <f t="shared" si="8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 hidden="1">
      <c r="A108" s="282">
        <v>0</v>
      </c>
      <c r="B108" s="91"/>
      <c r="C108" s="91"/>
      <c r="D108" s="91"/>
      <c r="E108" s="91"/>
      <c r="F108" s="260">
        <v>0</v>
      </c>
      <c r="G108" s="260">
        <f t="shared" si="6"/>
        <v>0</v>
      </c>
      <c r="H108" s="89"/>
      <c r="I108" s="283"/>
      <c r="J108" s="54">
        <f t="shared" si="7"/>
        <v>0</v>
      </c>
      <c r="K108" s="43">
        <f t="shared" si="8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 hidden="1">
      <c r="A109" s="282">
        <v>0</v>
      </c>
      <c r="B109" s="91"/>
      <c r="C109" s="91"/>
      <c r="D109" s="91"/>
      <c r="E109" s="91"/>
      <c r="F109" s="260">
        <v>0</v>
      </c>
      <c r="G109" s="260">
        <f t="shared" si="6"/>
        <v>0</v>
      </c>
      <c r="H109" s="89"/>
      <c r="I109" s="283"/>
      <c r="J109" s="54">
        <f t="shared" si="7"/>
        <v>0</v>
      </c>
      <c r="K109" s="43">
        <f t="shared" si="8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 hidden="1">
      <c r="A110" s="282">
        <v>0</v>
      </c>
      <c r="B110" s="91"/>
      <c r="C110" s="91"/>
      <c r="D110" s="91"/>
      <c r="E110" s="91"/>
      <c r="F110" s="260">
        <v>0</v>
      </c>
      <c r="G110" s="260">
        <f t="shared" si="6"/>
        <v>0</v>
      </c>
      <c r="H110" s="89"/>
      <c r="I110" s="283"/>
      <c r="J110" s="54">
        <f t="shared" si="7"/>
        <v>0</v>
      </c>
      <c r="K110" s="43">
        <f t="shared" si="8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 hidden="1">
      <c r="A111" s="282">
        <v>0</v>
      </c>
      <c r="B111" s="91"/>
      <c r="C111" s="91"/>
      <c r="D111" s="91"/>
      <c r="E111" s="91"/>
      <c r="F111" s="260">
        <v>0</v>
      </c>
      <c r="G111" s="260">
        <f t="shared" si="6"/>
        <v>0</v>
      </c>
      <c r="H111" s="89"/>
      <c r="I111" s="283"/>
      <c r="J111" s="54">
        <f t="shared" si="7"/>
        <v>0</v>
      </c>
      <c r="K111" s="43">
        <f t="shared" si="8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 hidden="1">
      <c r="A112" s="282">
        <v>0</v>
      </c>
      <c r="B112" s="91"/>
      <c r="C112" s="91"/>
      <c r="D112" s="91"/>
      <c r="E112" s="91"/>
      <c r="F112" s="260">
        <v>0</v>
      </c>
      <c r="G112" s="260">
        <f t="shared" si="6"/>
        <v>0</v>
      </c>
      <c r="H112" s="89"/>
      <c r="I112" s="283"/>
      <c r="J112" s="54">
        <f t="shared" si="7"/>
        <v>0</v>
      </c>
      <c r="K112" s="43">
        <f t="shared" si="8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 hidden="1">
      <c r="A113" s="282">
        <v>0</v>
      </c>
      <c r="B113" s="91"/>
      <c r="C113" s="91"/>
      <c r="D113" s="91"/>
      <c r="E113" s="91"/>
      <c r="F113" s="260">
        <v>0</v>
      </c>
      <c r="G113" s="260">
        <f t="shared" si="6"/>
        <v>0</v>
      </c>
      <c r="H113" s="89"/>
      <c r="I113" s="283"/>
      <c r="J113" s="54">
        <f t="shared" si="7"/>
        <v>0</v>
      </c>
      <c r="K113" s="43">
        <f t="shared" si="8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 hidden="1">
      <c r="A114" s="282">
        <v>0</v>
      </c>
      <c r="B114" s="91"/>
      <c r="C114" s="91"/>
      <c r="D114" s="91"/>
      <c r="E114" s="91"/>
      <c r="F114" s="260">
        <v>0</v>
      </c>
      <c r="G114" s="260">
        <f t="shared" si="6"/>
        <v>0</v>
      </c>
      <c r="H114" s="89"/>
      <c r="I114" s="283"/>
      <c r="J114" s="54">
        <f t="shared" si="7"/>
        <v>0</v>
      </c>
      <c r="K114" s="43">
        <f t="shared" si="8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 hidden="1">
      <c r="A115" s="282">
        <v>0</v>
      </c>
      <c r="B115" s="91"/>
      <c r="C115" s="91"/>
      <c r="D115" s="91"/>
      <c r="E115" s="91"/>
      <c r="F115" s="260">
        <v>0</v>
      </c>
      <c r="G115" s="260">
        <f t="shared" si="6"/>
        <v>0</v>
      </c>
      <c r="H115" s="89"/>
      <c r="I115" s="283"/>
      <c r="J115" s="54">
        <f t="shared" si="7"/>
        <v>0</v>
      </c>
      <c r="K115" s="43">
        <f t="shared" si="8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 hidden="1">
      <c r="A116" s="282">
        <v>0</v>
      </c>
      <c r="B116" s="91"/>
      <c r="C116" s="91"/>
      <c r="D116" s="91"/>
      <c r="E116" s="91"/>
      <c r="F116" s="260">
        <v>0</v>
      </c>
      <c r="G116" s="260">
        <f t="shared" si="6"/>
        <v>0</v>
      </c>
      <c r="H116" s="89"/>
      <c r="I116" s="283"/>
      <c r="J116" s="54">
        <f t="shared" si="7"/>
        <v>0</v>
      </c>
      <c r="K116" s="43">
        <f t="shared" si="8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 hidden="1">
      <c r="A117" s="282">
        <v>0</v>
      </c>
      <c r="B117" s="91"/>
      <c r="C117" s="91"/>
      <c r="D117" s="91"/>
      <c r="E117" s="91"/>
      <c r="F117" s="260">
        <v>0</v>
      </c>
      <c r="G117" s="260">
        <f t="shared" si="6"/>
        <v>0</v>
      </c>
      <c r="H117" s="89"/>
      <c r="I117" s="283"/>
      <c r="J117" s="54">
        <f t="shared" si="7"/>
        <v>0</v>
      </c>
      <c r="K117" s="43">
        <f t="shared" si="8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 hidden="1">
      <c r="A118" s="282">
        <v>0</v>
      </c>
      <c r="B118" s="91"/>
      <c r="C118" s="91"/>
      <c r="D118" s="91"/>
      <c r="E118" s="91"/>
      <c r="F118" s="260">
        <v>0</v>
      </c>
      <c r="G118" s="260">
        <f t="shared" si="6"/>
        <v>0</v>
      </c>
      <c r="H118" s="89"/>
      <c r="I118" s="283"/>
      <c r="J118" s="54">
        <f t="shared" si="7"/>
        <v>0</v>
      </c>
      <c r="K118" s="43">
        <f t="shared" si="8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 hidden="1">
      <c r="A119" s="282">
        <v>0</v>
      </c>
      <c r="B119" s="91"/>
      <c r="C119" s="91"/>
      <c r="D119" s="91"/>
      <c r="E119" s="91"/>
      <c r="F119" s="260">
        <v>0</v>
      </c>
      <c r="G119" s="260">
        <f t="shared" si="6"/>
        <v>0</v>
      </c>
      <c r="H119" s="89"/>
      <c r="I119" s="283"/>
      <c r="J119" s="54">
        <f t="shared" si="7"/>
        <v>0</v>
      </c>
      <c r="K119" s="43">
        <f t="shared" si="8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2" hidden="1">
      <c r="A120" s="282">
        <v>0</v>
      </c>
      <c r="B120" s="91"/>
      <c r="C120" s="91"/>
      <c r="D120" s="91"/>
      <c r="E120" s="91"/>
      <c r="F120" s="260">
        <v>0</v>
      </c>
      <c r="G120" s="260">
        <f t="shared" si="6"/>
        <v>0</v>
      </c>
      <c r="H120" s="89"/>
      <c r="I120" s="283"/>
      <c r="J120" s="54">
        <f t="shared" si="7"/>
        <v>0</v>
      </c>
      <c r="K120" s="43">
        <f t="shared" si="8"/>
        <v>0</v>
      </c>
      <c r="L120" s="43">
        <v>0</v>
      </c>
      <c r="M120" s="43">
        <v>0</v>
      </c>
      <c r="N120" s="43"/>
      <c r="O120" s="94"/>
      <c r="P120" s="94"/>
      <c r="Q120" s="94"/>
      <c r="R120" s="94"/>
      <c r="S120" s="94"/>
      <c r="T120" s="94"/>
    </row>
    <row r="121" spans="1:20" s="257" customFormat="1" ht="13" hidden="1" thickBot="1">
      <c r="A121" s="43">
        <v>0</v>
      </c>
      <c r="B121" s="450"/>
      <c r="C121" s="450"/>
      <c r="D121" s="450"/>
      <c r="E121" s="450"/>
      <c r="F121" s="52"/>
      <c r="G121" s="52"/>
      <c r="H121" s="49"/>
      <c r="I121" s="50"/>
      <c r="J121" s="54">
        <f t="shared" si="7"/>
        <v>0</v>
      </c>
      <c r="K121" s="43">
        <f t="shared" si="8"/>
        <v>0</v>
      </c>
      <c r="L121" s="43">
        <v>0</v>
      </c>
      <c r="M121" s="43">
        <v>0</v>
      </c>
      <c r="N121" s="43"/>
    </row>
    <row r="122" spans="1:20" s="257" customFormat="1" ht="12" hidden="1">
      <c r="A122" s="43"/>
      <c r="B122" s="450"/>
      <c r="C122" s="450"/>
      <c r="D122" s="276" t="s">
        <v>103</v>
      </c>
      <c r="E122" s="275"/>
      <c r="F122" s="274"/>
      <c r="G122" s="287">
        <f>SUM(G96:G121)</f>
        <v>0</v>
      </c>
      <c r="H122" s="48"/>
      <c r="I122" s="48"/>
      <c r="J122" s="72"/>
      <c r="K122" s="264"/>
      <c r="M122" s="73"/>
    </row>
    <row r="123" spans="1:20" s="257" customFormat="1" ht="12" hidden="1">
      <c r="A123" s="43"/>
      <c r="B123" s="450"/>
      <c r="C123" s="450"/>
      <c r="D123" s="272" t="s">
        <v>102</v>
      </c>
      <c r="E123" s="271"/>
      <c r="F123" s="270"/>
      <c r="G123" s="281">
        <f>Video!F84+(Video!H86*0.8)</f>
        <v>0</v>
      </c>
      <c r="H123" s="48"/>
      <c r="I123" s="48"/>
      <c r="J123" s="72"/>
      <c r="K123" s="264"/>
      <c r="M123" s="73"/>
    </row>
    <row r="124" spans="1:20" s="257" customFormat="1" ht="12" hidden="1">
      <c r="A124" s="43"/>
      <c r="B124" s="450"/>
      <c r="C124" s="450"/>
      <c r="D124" s="272" t="s">
        <v>101</v>
      </c>
      <c r="E124" s="271"/>
      <c r="F124" s="270"/>
      <c r="G124" s="281">
        <f>G123-G122</f>
        <v>0</v>
      </c>
      <c r="H124" s="48"/>
      <c r="I124" s="48"/>
      <c r="J124" s="72"/>
      <c r="K124" s="264"/>
      <c r="M124" s="73"/>
    </row>
    <row r="125" spans="1:20" s="257" customFormat="1" ht="13" hidden="1" thickBot="1">
      <c r="A125" s="43"/>
      <c r="B125" s="450"/>
      <c r="C125" s="450"/>
      <c r="D125" s="268" t="s">
        <v>100</v>
      </c>
      <c r="E125" s="267"/>
      <c r="F125" s="266"/>
      <c r="G125" s="265" t="e">
        <f>G124/G123</f>
        <v>#DIV/0!</v>
      </c>
      <c r="H125" s="48"/>
      <c r="I125" s="48"/>
      <c r="J125" s="72"/>
      <c r="K125" s="264"/>
      <c r="M125" s="73"/>
    </row>
    <row r="126" spans="1:20" s="163" customFormat="1" ht="25.5" hidden="1" customHeight="1">
      <c r="D126" s="280"/>
      <c r="E126" s="280"/>
      <c r="G126" s="279"/>
      <c r="I126" s="278"/>
      <c r="J126" s="277"/>
      <c r="K126" s="261"/>
      <c r="L126" s="263"/>
      <c r="M126" s="3"/>
      <c r="N126" s="3"/>
      <c r="P126" s="262"/>
      <c r="Q126" s="262"/>
      <c r="R126" s="261"/>
    </row>
    <row r="127" spans="1:20" s="163" customFormat="1" ht="20" hidden="1" customHeight="1">
      <c r="F127" s="58" t="s">
        <v>57</v>
      </c>
      <c r="G127" s="59">
        <f>SUM(G96:G120)</f>
        <v>0</v>
      </c>
      <c r="H127" s="1"/>
      <c r="J127" s="2"/>
      <c r="L127" s="162"/>
      <c r="M127" s="162"/>
      <c r="N127" s="162"/>
      <c r="P127" s="162"/>
      <c r="Q127" s="162"/>
      <c r="R127" s="164"/>
    </row>
    <row r="128" spans="1:20" s="257" customFormat="1" ht="20" hidden="1" customHeight="1">
      <c r="A128" s="43"/>
      <c r="B128" s="450"/>
      <c r="C128" s="450"/>
      <c r="D128" s="450"/>
      <c r="E128" s="450"/>
      <c r="F128" s="60" t="s">
        <v>59</v>
      </c>
      <c r="G128" s="61">
        <f>Video!H84-G127</f>
        <v>0</v>
      </c>
      <c r="H128" s="49"/>
      <c r="I128" s="50"/>
      <c r="J128" s="54"/>
      <c r="K128" s="43"/>
      <c r="L128" s="43"/>
      <c r="M128" s="43"/>
      <c r="N128" s="43"/>
    </row>
    <row r="129" spans="1:22" s="257" customFormat="1" ht="20" hidden="1" customHeight="1">
      <c r="A129" s="43"/>
      <c r="B129" s="450"/>
      <c r="C129" s="450"/>
      <c r="D129" s="450"/>
      <c r="E129" s="450"/>
      <c r="F129" s="60" t="s">
        <v>60</v>
      </c>
      <c r="G129" s="62" t="e">
        <f>G128/Video!H84</f>
        <v>#DIV/0!</v>
      </c>
      <c r="H129" s="49"/>
      <c r="I129" s="50"/>
      <c r="J129" s="54"/>
      <c r="K129" s="43"/>
      <c r="L129" s="43"/>
      <c r="M129" s="43"/>
      <c r="N129" s="43"/>
    </row>
    <row r="130" spans="1:22" s="257" customFormat="1" ht="20" hidden="1" customHeight="1">
      <c r="A130" s="43"/>
      <c r="B130" s="450"/>
      <c r="C130" s="450"/>
      <c r="D130" s="450"/>
      <c r="E130" s="450"/>
      <c r="F130" s="60"/>
      <c r="G130" s="62"/>
      <c r="H130" s="49"/>
      <c r="I130" s="50"/>
      <c r="J130" s="54"/>
      <c r="K130" s="43"/>
      <c r="L130" s="43"/>
      <c r="M130" s="43"/>
      <c r="N130" s="43"/>
    </row>
    <row r="131" spans="1:22" s="257" customFormat="1" ht="20" hidden="1" customHeight="1">
      <c r="A131" s="43"/>
      <c r="B131" s="450"/>
      <c r="C131" s="450"/>
      <c r="D131" s="450"/>
      <c r="E131" s="450"/>
      <c r="F131" s="63" t="s">
        <v>58</v>
      </c>
      <c r="G131" s="64">
        <f>SUM(Video!F102)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hidden="1" customHeight="1">
      <c r="A132" s="43"/>
      <c r="B132" s="450"/>
      <c r="C132" s="450"/>
      <c r="D132" s="450"/>
      <c r="E132" s="450"/>
      <c r="F132" s="60" t="s">
        <v>59</v>
      </c>
      <c r="G132" s="61">
        <f>Video!H102-G131</f>
        <v>0</v>
      </c>
      <c r="H132" s="49"/>
      <c r="I132" s="50"/>
      <c r="J132" s="54"/>
      <c r="K132" s="43"/>
      <c r="L132" s="43"/>
      <c r="M132" s="43"/>
      <c r="N132" s="43"/>
    </row>
    <row r="133" spans="1:22" s="257" customFormat="1" ht="20" hidden="1" customHeight="1">
      <c r="A133" s="43"/>
      <c r="B133" s="450"/>
      <c r="C133" s="450"/>
      <c r="D133" s="450"/>
      <c r="E133" s="450"/>
      <c r="F133" s="65" t="s">
        <v>60</v>
      </c>
      <c r="G133" s="66" t="e">
        <f>G132/Video!H102</f>
        <v>#DIV/0!</v>
      </c>
      <c r="H133" s="49"/>
      <c r="I133" s="50"/>
      <c r="J133" s="54"/>
      <c r="K133" s="43"/>
      <c r="L133" s="43"/>
      <c r="M133" s="43"/>
      <c r="N133" s="43"/>
    </row>
    <row r="134" spans="1:22" ht="16" hidden="1" thickBot="1"/>
    <row r="135" spans="1:22" s="257" customFormat="1" ht="16" hidden="1" thickBot="1">
      <c r="A135" s="378" t="s">
        <v>172</v>
      </c>
      <c r="B135" s="383"/>
      <c r="C135" s="384"/>
      <c r="D135" s="384"/>
      <c r="E135" s="379"/>
      <c r="F135" s="376"/>
      <c r="G135" s="377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7" customFormat="1" ht="16" hidden="1" thickBot="1">
      <c r="A136" s="291"/>
      <c r="B136" s="44"/>
      <c r="C136" s="41"/>
      <c r="D136" s="41"/>
      <c r="E136" s="41"/>
      <c r="F136" s="41"/>
      <c r="G136" s="41"/>
      <c r="H136" s="41"/>
      <c r="I136" s="44"/>
      <c r="J136" s="44"/>
      <c r="K136" s="45"/>
      <c r="L136" s="46"/>
      <c r="M136" s="41"/>
      <c r="N136" s="41"/>
      <c r="O136" s="71"/>
      <c r="P136" s="70"/>
      <c r="Q136" s="70"/>
      <c r="R136" s="70"/>
      <c r="S136" s="70"/>
      <c r="T136" s="70"/>
      <c r="U136" s="259"/>
      <c r="V136" s="259"/>
    </row>
    <row r="137" spans="1:22" s="258" customFormat="1" ht="13" hidden="1" thickBot="1">
      <c r="A137" s="324" t="s">
        <v>46</v>
      </c>
      <c r="B137" s="325" t="s">
        <v>45</v>
      </c>
      <c r="C137" s="325" t="s">
        <v>47</v>
      </c>
      <c r="D137" s="325" t="s">
        <v>48</v>
      </c>
      <c r="E137" s="325" t="s">
        <v>31</v>
      </c>
      <c r="F137" s="325" t="s">
        <v>49</v>
      </c>
      <c r="G137" s="325" t="s">
        <v>50</v>
      </c>
      <c r="H137" s="325" t="s">
        <v>140</v>
      </c>
      <c r="I137" s="325" t="s">
        <v>141</v>
      </c>
      <c r="J137" s="380" t="s">
        <v>53</v>
      </c>
      <c r="K137" s="380" t="s">
        <v>51</v>
      </c>
      <c r="L137" s="380" t="s">
        <v>52</v>
      </c>
      <c r="M137" s="380" t="s">
        <v>1</v>
      </c>
      <c r="N137" s="380"/>
      <c r="O137" s="381" t="s">
        <v>68</v>
      </c>
      <c r="P137" s="380" t="s">
        <v>65</v>
      </c>
      <c r="Q137" s="380" t="s">
        <v>139</v>
      </c>
      <c r="R137" s="380" t="s">
        <v>64</v>
      </c>
      <c r="S137" s="380" t="s">
        <v>66</v>
      </c>
      <c r="T137" s="382" t="s">
        <v>67</v>
      </c>
    </row>
    <row r="138" spans="1:22" s="257" customFormat="1" ht="12" hidden="1">
      <c r="A138" s="41"/>
      <c r="B138" s="44"/>
      <c r="C138" s="41"/>
      <c r="D138" s="41"/>
      <c r="E138" s="41"/>
      <c r="F138" s="41"/>
      <c r="G138" s="41"/>
      <c r="H138" s="41"/>
      <c r="I138" s="44"/>
      <c r="J138" s="44"/>
      <c r="K138" s="45"/>
      <c r="L138" s="46"/>
      <c r="M138" s="41"/>
      <c r="N138" s="41"/>
      <c r="P138" s="41"/>
      <c r="Q138" s="41"/>
    </row>
    <row r="139" spans="1:22" s="257" customFormat="1" ht="12" hidden="1">
      <c r="A139" s="282">
        <v>0</v>
      </c>
      <c r="B139" s="94"/>
      <c r="C139" s="94"/>
      <c r="D139" s="94"/>
      <c r="E139" s="94"/>
      <c r="F139" s="286">
        <v>0</v>
      </c>
      <c r="G139" s="286">
        <f t="shared" ref="G139:G163" si="9">A139*F139</f>
        <v>0</v>
      </c>
      <c r="H139" s="285"/>
      <c r="I139" s="284"/>
      <c r="J139" s="54">
        <f t="shared" ref="J139:J164" si="10">SUM(L139*0.01)</f>
        <v>0</v>
      </c>
      <c r="K139" s="43">
        <f t="shared" ref="K139:K164" si="11">SUM(L139*0.25)</f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 hidden="1">
      <c r="A140" s="282">
        <v>0</v>
      </c>
      <c r="B140" s="91"/>
      <c r="C140" s="91"/>
      <c r="D140" s="91"/>
      <c r="E140" s="91"/>
      <c r="F140" s="260">
        <v>0</v>
      </c>
      <c r="G140" s="260">
        <f t="shared" si="9"/>
        <v>0</v>
      </c>
      <c r="H140" s="89"/>
      <c r="I140" s="283"/>
      <c r="J140" s="54">
        <f t="shared" si="10"/>
        <v>0</v>
      </c>
      <c r="K140" s="43">
        <f t="shared" si="11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 hidden="1">
      <c r="A141" s="282">
        <v>0</v>
      </c>
      <c r="B141" s="91"/>
      <c r="C141" s="91"/>
      <c r="D141" s="91"/>
      <c r="E141" s="91"/>
      <c r="F141" s="260">
        <v>0</v>
      </c>
      <c r="G141" s="260">
        <f t="shared" si="9"/>
        <v>0</v>
      </c>
      <c r="H141" s="89"/>
      <c r="I141" s="283"/>
      <c r="J141" s="54">
        <f t="shared" si="10"/>
        <v>0</v>
      </c>
      <c r="K141" s="43">
        <f t="shared" si="11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 hidden="1">
      <c r="A142" s="282">
        <v>0</v>
      </c>
      <c r="B142" s="91"/>
      <c r="C142" s="91"/>
      <c r="D142" s="91"/>
      <c r="E142" s="91"/>
      <c r="F142" s="260">
        <v>0</v>
      </c>
      <c r="G142" s="260">
        <f t="shared" si="9"/>
        <v>0</v>
      </c>
      <c r="H142" s="89"/>
      <c r="I142" s="283"/>
      <c r="J142" s="54">
        <f t="shared" si="10"/>
        <v>0</v>
      </c>
      <c r="K142" s="43">
        <f t="shared" si="11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 hidden="1">
      <c r="A143" s="282">
        <v>0</v>
      </c>
      <c r="B143" s="91"/>
      <c r="C143" s="91"/>
      <c r="D143" s="91"/>
      <c r="E143" s="91"/>
      <c r="F143" s="260">
        <v>0</v>
      </c>
      <c r="G143" s="260">
        <f t="shared" si="9"/>
        <v>0</v>
      </c>
      <c r="H143" s="89"/>
      <c r="I143" s="283"/>
      <c r="J143" s="54">
        <f t="shared" si="10"/>
        <v>0</v>
      </c>
      <c r="K143" s="43">
        <f t="shared" si="11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 hidden="1">
      <c r="A144" s="282">
        <v>0</v>
      </c>
      <c r="B144" s="91"/>
      <c r="C144" s="91"/>
      <c r="D144" s="91"/>
      <c r="E144" s="91"/>
      <c r="F144" s="260">
        <v>0</v>
      </c>
      <c r="G144" s="260">
        <f t="shared" si="9"/>
        <v>0</v>
      </c>
      <c r="H144" s="89"/>
      <c r="I144" s="283"/>
      <c r="J144" s="54">
        <f t="shared" si="10"/>
        <v>0</v>
      </c>
      <c r="K144" s="43">
        <f t="shared" si="11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 hidden="1">
      <c r="A145" s="282">
        <v>0</v>
      </c>
      <c r="B145" s="91"/>
      <c r="C145" s="91"/>
      <c r="D145" s="91"/>
      <c r="E145" s="91"/>
      <c r="F145" s="260">
        <v>0</v>
      </c>
      <c r="G145" s="260">
        <f t="shared" si="9"/>
        <v>0</v>
      </c>
      <c r="H145" s="89"/>
      <c r="I145" s="283"/>
      <c r="J145" s="54">
        <f t="shared" si="10"/>
        <v>0</v>
      </c>
      <c r="K145" s="43">
        <f t="shared" si="11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 hidden="1">
      <c r="A146" s="282">
        <v>0</v>
      </c>
      <c r="B146" s="91"/>
      <c r="C146" s="91"/>
      <c r="D146" s="91"/>
      <c r="E146" s="91"/>
      <c r="F146" s="260">
        <v>0</v>
      </c>
      <c r="G146" s="260">
        <f t="shared" si="9"/>
        <v>0</v>
      </c>
      <c r="H146" s="89"/>
      <c r="I146" s="283"/>
      <c r="J146" s="54">
        <f t="shared" si="10"/>
        <v>0</v>
      </c>
      <c r="K146" s="43">
        <f t="shared" si="11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 hidden="1">
      <c r="A147" s="282">
        <v>0</v>
      </c>
      <c r="B147" s="91"/>
      <c r="C147" s="91"/>
      <c r="D147" s="91"/>
      <c r="E147" s="91"/>
      <c r="F147" s="260">
        <v>0</v>
      </c>
      <c r="G147" s="260">
        <f t="shared" si="9"/>
        <v>0</v>
      </c>
      <c r="H147" s="89"/>
      <c r="I147" s="283"/>
      <c r="J147" s="54">
        <f t="shared" si="10"/>
        <v>0</v>
      </c>
      <c r="K147" s="43">
        <f t="shared" si="11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 hidden="1">
      <c r="A148" s="282">
        <v>0</v>
      </c>
      <c r="B148" s="91"/>
      <c r="C148" s="91"/>
      <c r="D148" s="91"/>
      <c r="E148" s="91"/>
      <c r="F148" s="260">
        <v>0</v>
      </c>
      <c r="G148" s="260">
        <f t="shared" si="9"/>
        <v>0</v>
      </c>
      <c r="H148" s="89"/>
      <c r="I148" s="283"/>
      <c r="J148" s="54">
        <f t="shared" si="10"/>
        <v>0</v>
      </c>
      <c r="K148" s="43">
        <f t="shared" si="11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 hidden="1">
      <c r="A149" s="282">
        <v>0</v>
      </c>
      <c r="B149" s="91"/>
      <c r="C149" s="91"/>
      <c r="D149" s="91"/>
      <c r="E149" s="91"/>
      <c r="F149" s="260">
        <v>0</v>
      </c>
      <c r="G149" s="260">
        <f t="shared" si="9"/>
        <v>0</v>
      </c>
      <c r="H149" s="89"/>
      <c r="I149" s="283"/>
      <c r="J149" s="54">
        <f t="shared" si="10"/>
        <v>0</v>
      </c>
      <c r="K149" s="43">
        <f t="shared" si="11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 hidden="1">
      <c r="A150" s="282">
        <v>0</v>
      </c>
      <c r="B150" s="91"/>
      <c r="C150" s="91"/>
      <c r="D150" s="91"/>
      <c r="E150" s="91"/>
      <c r="F150" s="260">
        <v>0</v>
      </c>
      <c r="G150" s="260">
        <f t="shared" si="9"/>
        <v>0</v>
      </c>
      <c r="H150" s="89"/>
      <c r="I150" s="283"/>
      <c r="J150" s="54">
        <f t="shared" si="10"/>
        <v>0</v>
      </c>
      <c r="K150" s="43">
        <f t="shared" si="11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 hidden="1">
      <c r="A151" s="282">
        <v>0</v>
      </c>
      <c r="B151" s="91"/>
      <c r="C151" s="91"/>
      <c r="D151" s="91"/>
      <c r="E151" s="91"/>
      <c r="F151" s="260">
        <v>0</v>
      </c>
      <c r="G151" s="260">
        <f t="shared" si="9"/>
        <v>0</v>
      </c>
      <c r="H151" s="89"/>
      <c r="I151" s="283"/>
      <c r="J151" s="54">
        <f t="shared" si="10"/>
        <v>0</v>
      </c>
      <c r="K151" s="43">
        <f t="shared" si="11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 hidden="1">
      <c r="A152" s="282">
        <v>0</v>
      </c>
      <c r="B152" s="91"/>
      <c r="C152" s="91"/>
      <c r="D152" s="91"/>
      <c r="E152" s="91"/>
      <c r="F152" s="260">
        <v>0</v>
      </c>
      <c r="G152" s="260">
        <f t="shared" si="9"/>
        <v>0</v>
      </c>
      <c r="H152" s="89"/>
      <c r="I152" s="283"/>
      <c r="J152" s="54">
        <f t="shared" si="10"/>
        <v>0</v>
      </c>
      <c r="K152" s="43">
        <f t="shared" si="11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 hidden="1">
      <c r="A153" s="282">
        <v>0</v>
      </c>
      <c r="B153" s="91"/>
      <c r="C153" s="91"/>
      <c r="D153" s="91"/>
      <c r="E153" s="91"/>
      <c r="F153" s="260">
        <v>0</v>
      </c>
      <c r="G153" s="260">
        <f t="shared" si="9"/>
        <v>0</v>
      </c>
      <c r="H153" s="89"/>
      <c r="I153" s="283"/>
      <c r="J153" s="54">
        <f t="shared" si="10"/>
        <v>0</v>
      </c>
      <c r="K153" s="43">
        <f t="shared" si="11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 hidden="1">
      <c r="A154" s="282">
        <v>0</v>
      </c>
      <c r="B154" s="91"/>
      <c r="C154" s="91"/>
      <c r="D154" s="91"/>
      <c r="E154" s="91"/>
      <c r="F154" s="260">
        <v>0</v>
      </c>
      <c r="G154" s="260">
        <f t="shared" si="9"/>
        <v>0</v>
      </c>
      <c r="H154" s="89"/>
      <c r="I154" s="283"/>
      <c r="J154" s="54">
        <f t="shared" si="10"/>
        <v>0</v>
      </c>
      <c r="K154" s="43">
        <f t="shared" si="11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 hidden="1">
      <c r="A155" s="282">
        <v>0</v>
      </c>
      <c r="B155" s="91"/>
      <c r="C155" s="91"/>
      <c r="D155" s="91"/>
      <c r="E155" s="91"/>
      <c r="F155" s="260">
        <v>0</v>
      </c>
      <c r="G155" s="260">
        <f t="shared" si="9"/>
        <v>0</v>
      </c>
      <c r="H155" s="89"/>
      <c r="I155" s="283"/>
      <c r="J155" s="54">
        <f t="shared" si="10"/>
        <v>0</v>
      </c>
      <c r="K155" s="43">
        <f t="shared" si="11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 hidden="1">
      <c r="A156" s="282">
        <v>0</v>
      </c>
      <c r="B156" s="91"/>
      <c r="C156" s="91"/>
      <c r="D156" s="91"/>
      <c r="E156" s="91"/>
      <c r="F156" s="260">
        <v>0</v>
      </c>
      <c r="G156" s="260">
        <f t="shared" si="9"/>
        <v>0</v>
      </c>
      <c r="H156" s="89"/>
      <c r="I156" s="283"/>
      <c r="J156" s="54">
        <f t="shared" si="10"/>
        <v>0</v>
      </c>
      <c r="K156" s="43">
        <f t="shared" si="11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 hidden="1">
      <c r="A157" s="282">
        <v>0</v>
      </c>
      <c r="B157" s="91"/>
      <c r="C157" s="91"/>
      <c r="D157" s="91"/>
      <c r="E157" s="91"/>
      <c r="F157" s="260">
        <v>0</v>
      </c>
      <c r="G157" s="260">
        <f t="shared" si="9"/>
        <v>0</v>
      </c>
      <c r="H157" s="89"/>
      <c r="I157" s="283"/>
      <c r="J157" s="54">
        <f t="shared" si="10"/>
        <v>0</v>
      </c>
      <c r="K157" s="43">
        <f t="shared" si="11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 hidden="1">
      <c r="A158" s="282">
        <v>0</v>
      </c>
      <c r="B158" s="91"/>
      <c r="C158" s="91"/>
      <c r="D158" s="91"/>
      <c r="E158" s="91"/>
      <c r="F158" s="260">
        <v>0</v>
      </c>
      <c r="G158" s="260">
        <f t="shared" si="9"/>
        <v>0</v>
      </c>
      <c r="H158" s="89"/>
      <c r="I158" s="283"/>
      <c r="J158" s="54">
        <f t="shared" si="10"/>
        <v>0</v>
      </c>
      <c r="K158" s="43">
        <f t="shared" si="11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 hidden="1">
      <c r="A159" s="282">
        <v>0</v>
      </c>
      <c r="B159" s="91"/>
      <c r="C159" s="91"/>
      <c r="D159" s="91"/>
      <c r="E159" s="91"/>
      <c r="F159" s="260">
        <v>0</v>
      </c>
      <c r="G159" s="260">
        <f t="shared" si="9"/>
        <v>0</v>
      </c>
      <c r="H159" s="89"/>
      <c r="I159" s="283"/>
      <c r="J159" s="54">
        <f t="shared" si="10"/>
        <v>0</v>
      </c>
      <c r="K159" s="43">
        <f t="shared" si="11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 hidden="1">
      <c r="A160" s="282">
        <v>0</v>
      </c>
      <c r="B160" s="91"/>
      <c r="C160" s="91"/>
      <c r="D160" s="91"/>
      <c r="E160" s="91"/>
      <c r="F160" s="260">
        <v>0</v>
      </c>
      <c r="G160" s="260">
        <f t="shared" si="9"/>
        <v>0</v>
      </c>
      <c r="H160" s="89"/>
      <c r="I160" s="283"/>
      <c r="J160" s="54">
        <f t="shared" si="10"/>
        <v>0</v>
      </c>
      <c r="K160" s="43">
        <f t="shared" si="11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 hidden="1">
      <c r="A161" s="282">
        <v>0</v>
      </c>
      <c r="B161" s="91"/>
      <c r="C161" s="91"/>
      <c r="D161" s="91"/>
      <c r="E161" s="91"/>
      <c r="F161" s="260">
        <v>0</v>
      </c>
      <c r="G161" s="260">
        <f t="shared" si="9"/>
        <v>0</v>
      </c>
      <c r="H161" s="89"/>
      <c r="I161" s="283"/>
      <c r="J161" s="54">
        <f t="shared" si="10"/>
        <v>0</v>
      </c>
      <c r="K161" s="43">
        <f t="shared" si="11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 hidden="1">
      <c r="A162" s="282">
        <v>0</v>
      </c>
      <c r="B162" s="91"/>
      <c r="C162" s="91"/>
      <c r="D162" s="91"/>
      <c r="E162" s="91"/>
      <c r="F162" s="260">
        <v>0</v>
      </c>
      <c r="G162" s="260">
        <f t="shared" si="9"/>
        <v>0</v>
      </c>
      <c r="H162" s="89"/>
      <c r="I162" s="283"/>
      <c r="J162" s="54">
        <f t="shared" si="10"/>
        <v>0</v>
      </c>
      <c r="K162" s="43">
        <f t="shared" si="11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2" hidden="1">
      <c r="A163" s="282">
        <v>0</v>
      </c>
      <c r="B163" s="91"/>
      <c r="C163" s="91"/>
      <c r="D163" s="91"/>
      <c r="E163" s="91"/>
      <c r="F163" s="260">
        <v>0</v>
      </c>
      <c r="G163" s="260">
        <f t="shared" si="9"/>
        <v>0</v>
      </c>
      <c r="H163" s="89"/>
      <c r="I163" s="283"/>
      <c r="J163" s="54">
        <f t="shared" si="10"/>
        <v>0</v>
      </c>
      <c r="K163" s="43">
        <f t="shared" si="11"/>
        <v>0</v>
      </c>
      <c r="L163" s="43">
        <v>0</v>
      </c>
      <c r="M163" s="43">
        <v>0</v>
      </c>
      <c r="N163" s="43"/>
      <c r="O163" s="94"/>
      <c r="P163" s="94"/>
      <c r="Q163" s="94"/>
      <c r="R163" s="94"/>
      <c r="S163" s="94"/>
      <c r="T163" s="94"/>
    </row>
    <row r="164" spans="1:20" s="257" customFormat="1" ht="13" hidden="1" thickBot="1">
      <c r="A164" s="43">
        <v>0</v>
      </c>
      <c r="B164" s="474"/>
      <c r="C164" s="474"/>
      <c r="D164" s="474"/>
      <c r="E164" s="474"/>
      <c r="F164" s="52"/>
      <c r="G164" s="52"/>
      <c r="H164" s="49"/>
      <c r="I164" s="50"/>
      <c r="J164" s="54">
        <f t="shared" si="10"/>
        <v>0</v>
      </c>
      <c r="K164" s="43">
        <f t="shared" si="11"/>
        <v>0</v>
      </c>
      <c r="L164" s="43">
        <v>0</v>
      </c>
      <c r="M164" s="43">
        <v>0</v>
      </c>
      <c r="N164" s="43"/>
    </row>
    <row r="165" spans="1:20" s="257" customFormat="1" ht="12" hidden="1">
      <c r="A165" s="43"/>
      <c r="B165" s="474"/>
      <c r="C165" s="474"/>
      <c r="D165" s="276" t="s">
        <v>103</v>
      </c>
      <c r="E165" s="275"/>
      <c r="F165" s="274"/>
      <c r="G165" s="287">
        <f>SUM(G139:G164)</f>
        <v>0</v>
      </c>
      <c r="H165" s="48"/>
      <c r="I165" s="48"/>
      <c r="J165" s="72"/>
      <c r="K165" s="264"/>
      <c r="M165" s="73"/>
    </row>
    <row r="166" spans="1:20" s="257" customFormat="1" ht="12" hidden="1">
      <c r="A166" s="43"/>
      <c r="B166" s="474"/>
      <c r="C166" s="474"/>
      <c r="D166" s="272" t="s">
        <v>102</v>
      </c>
      <c r="E166" s="271"/>
      <c r="F166" s="270"/>
      <c r="G166" s="281">
        <f>Family!F84+(Family!H86*0.8)</f>
        <v>0</v>
      </c>
      <c r="H166" s="48"/>
      <c r="I166" s="48"/>
      <c r="J166" s="72"/>
      <c r="K166" s="264"/>
      <c r="M166" s="73"/>
    </row>
    <row r="167" spans="1:20" s="257" customFormat="1" ht="12" hidden="1">
      <c r="A167" s="43"/>
      <c r="B167" s="474"/>
      <c r="C167" s="474"/>
      <c r="D167" s="272" t="s">
        <v>101</v>
      </c>
      <c r="E167" s="271"/>
      <c r="F167" s="270"/>
      <c r="G167" s="281">
        <f>G166-G165</f>
        <v>0</v>
      </c>
      <c r="H167" s="48"/>
      <c r="I167" s="48"/>
      <c r="J167" s="72"/>
      <c r="K167" s="264"/>
      <c r="M167" s="73"/>
    </row>
    <row r="168" spans="1:20" s="257" customFormat="1" ht="13" hidden="1" thickBot="1">
      <c r="A168" s="43"/>
      <c r="B168" s="474"/>
      <c r="C168" s="474"/>
      <c r="D168" s="268" t="s">
        <v>100</v>
      </c>
      <c r="E168" s="267"/>
      <c r="F168" s="266"/>
      <c r="G168" s="265" t="e">
        <f>G167/G166</f>
        <v>#DIV/0!</v>
      </c>
      <c r="H168" s="48"/>
      <c r="I168" s="48"/>
      <c r="J168" s="72"/>
      <c r="K168" s="264"/>
      <c r="M168" s="73"/>
    </row>
    <row r="169" spans="1:20" s="163" customFormat="1" ht="25.5" hidden="1" customHeight="1">
      <c r="D169" s="280"/>
      <c r="E169" s="280"/>
      <c r="G169" s="279"/>
      <c r="I169" s="278"/>
      <c r="J169" s="277"/>
      <c r="K169" s="261"/>
      <c r="L169" s="263"/>
      <c r="M169" s="3"/>
      <c r="N169" s="3"/>
      <c r="P169" s="262"/>
      <c r="Q169" s="262"/>
      <c r="R169" s="261"/>
    </row>
    <row r="170" spans="1:20" s="163" customFormat="1" ht="20" hidden="1" customHeight="1">
      <c r="F170" s="58" t="s">
        <v>57</v>
      </c>
      <c r="G170" s="59">
        <f>SUM(G139:G163)</f>
        <v>0</v>
      </c>
      <c r="H170" s="1"/>
      <c r="J170" s="2"/>
      <c r="L170" s="162"/>
      <c r="M170" s="162"/>
      <c r="N170" s="162"/>
      <c r="P170" s="162"/>
      <c r="Q170" s="162"/>
      <c r="R170" s="164"/>
    </row>
    <row r="171" spans="1:20" s="257" customFormat="1" ht="20" hidden="1" customHeight="1">
      <c r="A171" s="43"/>
      <c r="B171" s="474"/>
      <c r="C171" s="474"/>
      <c r="D171" s="474"/>
      <c r="E171" s="474"/>
      <c r="F171" s="60" t="s">
        <v>59</v>
      </c>
      <c r="G171" s="61">
        <f>Family!H84-G170</f>
        <v>0</v>
      </c>
      <c r="H171" s="49"/>
      <c r="I171" s="50"/>
      <c r="J171" s="54"/>
      <c r="K171" s="43"/>
      <c r="L171" s="43"/>
      <c r="M171" s="43"/>
      <c r="N171" s="43"/>
    </row>
    <row r="172" spans="1:20" s="257" customFormat="1" ht="20" hidden="1" customHeight="1">
      <c r="A172" s="43"/>
      <c r="B172" s="474"/>
      <c r="C172" s="474"/>
      <c r="D172" s="474"/>
      <c r="E172" s="474"/>
      <c r="F172" s="60" t="s">
        <v>60</v>
      </c>
      <c r="G172" s="62" t="e">
        <f>G171/Family!H84</f>
        <v>#DIV/0!</v>
      </c>
      <c r="H172" s="49"/>
      <c r="I172" s="50"/>
      <c r="J172" s="54"/>
      <c r="K172" s="43"/>
      <c r="L172" s="43"/>
      <c r="M172" s="43"/>
      <c r="N172" s="43"/>
    </row>
    <row r="173" spans="1:20" s="257" customFormat="1" ht="20" hidden="1" customHeight="1">
      <c r="A173" s="43"/>
      <c r="B173" s="474"/>
      <c r="C173" s="474"/>
      <c r="D173" s="474"/>
      <c r="E173" s="474"/>
      <c r="F173" s="60"/>
      <c r="G173" s="62"/>
      <c r="H173" s="49"/>
      <c r="I173" s="50"/>
      <c r="J173" s="54"/>
      <c r="K173" s="43"/>
      <c r="L173" s="43"/>
      <c r="M173" s="43"/>
      <c r="N173" s="43"/>
    </row>
    <row r="174" spans="1:20" s="257" customFormat="1" ht="20" hidden="1" customHeight="1">
      <c r="A174" s="43"/>
      <c r="B174" s="474"/>
      <c r="C174" s="474"/>
      <c r="D174" s="474"/>
      <c r="E174" s="474"/>
      <c r="F174" s="63" t="s">
        <v>58</v>
      </c>
      <c r="G174" s="64">
        <f>SUM(Family!F102)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hidden="1" customHeight="1">
      <c r="A175" s="43"/>
      <c r="B175" s="474"/>
      <c r="C175" s="474"/>
      <c r="D175" s="474"/>
      <c r="E175" s="474"/>
      <c r="F175" s="60" t="s">
        <v>59</v>
      </c>
      <c r="G175" s="61">
        <f>Family!H102-G174</f>
        <v>0</v>
      </c>
      <c r="H175" s="49"/>
      <c r="I175" s="50"/>
      <c r="J175" s="54"/>
      <c r="K175" s="43"/>
      <c r="L175" s="43"/>
      <c r="M175" s="43"/>
      <c r="N175" s="43"/>
    </row>
    <row r="176" spans="1:20" s="257" customFormat="1" ht="20" hidden="1" customHeight="1">
      <c r="A176" s="43"/>
      <c r="B176" s="474"/>
      <c r="C176" s="474"/>
      <c r="D176" s="474"/>
      <c r="E176" s="474"/>
      <c r="F176" s="65" t="s">
        <v>60</v>
      </c>
      <c r="G176" s="66" t="e">
        <f>G175/Family!H102</f>
        <v>#DIV/0!</v>
      </c>
      <c r="H176" s="49"/>
      <c r="I176" s="50"/>
      <c r="J176" s="54"/>
      <c r="K176" s="43"/>
      <c r="L176" s="43"/>
      <c r="M176" s="43"/>
      <c r="N176" s="43"/>
    </row>
    <row r="177" spans="1:22" ht="16" hidden="1" thickBot="1"/>
    <row r="178" spans="1:22" s="257" customFormat="1" ht="16" hidden="1" thickBot="1">
      <c r="A178" s="378" t="s">
        <v>173</v>
      </c>
      <c r="B178" s="383"/>
      <c r="C178" s="384"/>
      <c r="D178" s="384"/>
      <c r="E178" s="379"/>
      <c r="F178" s="376"/>
      <c r="G178" s="377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7" customFormat="1" ht="16" hidden="1" thickBot="1">
      <c r="A179" s="291"/>
      <c r="B179" s="44"/>
      <c r="C179" s="41"/>
      <c r="D179" s="41"/>
      <c r="E179" s="41"/>
      <c r="F179" s="41"/>
      <c r="G179" s="41"/>
      <c r="H179" s="41"/>
      <c r="I179" s="44"/>
      <c r="J179" s="44"/>
      <c r="K179" s="45"/>
      <c r="L179" s="46"/>
      <c r="M179" s="41"/>
      <c r="N179" s="41"/>
      <c r="O179" s="71"/>
      <c r="P179" s="70"/>
      <c r="Q179" s="70"/>
      <c r="R179" s="70"/>
      <c r="S179" s="70"/>
      <c r="T179" s="70"/>
      <c r="U179" s="259"/>
      <c r="V179" s="259"/>
    </row>
    <row r="180" spans="1:22" s="258" customFormat="1" ht="13" hidden="1" thickBot="1">
      <c r="A180" s="324" t="s">
        <v>46</v>
      </c>
      <c r="B180" s="325" t="s">
        <v>45</v>
      </c>
      <c r="C180" s="325" t="s">
        <v>47</v>
      </c>
      <c r="D180" s="325" t="s">
        <v>48</v>
      </c>
      <c r="E180" s="325" t="s">
        <v>31</v>
      </c>
      <c r="F180" s="325" t="s">
        <v>49</v>
      </c>
      <c r="G180" s="325" t="s">
        <v>50</v>
      </c>
      <c r="H180" s="325" t="s">
        <v>140</v>
      </c>
      <c r="I180" s="325" t="s">
        <v>141</v>
      </c>
      <c r="J180" s="380" t="s">
        <v>53</v>
      </c>
      <c r="K180" s="380" t="s">
        <v>51</v>
      </c>
      <c r="L180" s="380" t="s">
        <v>52</v>
      </c>
      <c r="M180" s="380" t="s">
        <v>1</v>
      </c>
      <c r="N180" s="380"/>
      <c r="O180" s="381" t="s">
        <v>68</v>
      </c>
      <c r="P180" s="380" t="s">
        <v>65</v>
      </c>
      <c r="Q180" s="380" t="s">
        <v>139</v>
      </c>
      <c r="R180" s="380" t="s">
        <v>64</v>
      </c>
      <c r="S180" s="380" t="s">
        <v>66</v>
      </c>
      <c r="T180" s="382" t="s">
        <v>67</v>
      </c>
    </row>
    <row r="181" spans="1:22" s="257" customFormat="1" ht="12" hidden="1">
      <c r="A181" s="41"/>
      <c r="B181" s="44"/>
      <c r="C181" s="41"/>
      <c r="D181" s="41"/>
      <c r="E181" s="41"/>
      <c r="F181" s="41"/>
      <c r="G181" s="41"/>
      <c r="H181" s="41"/>
      <c r="I181" s="44"/>
      <c r="J181" s="44"/>
      <c r="K181" s="45"/>
      <c r="L181" s="46"/>
      <c r="M181" s="41"/>
      <c r="N181" s="41"/>
      <c r="P181" s="41"/>
      <c r="Q181" s="41"/>
    </row>
    <row r="182" spans="1:22" s="257" customFormat="1" ht="12" hidden="1">
      <c r="A182" s="282">
        <v>0</v>
      </c>
      <c r="B182" s="94"/>
      <c r="C182" s="94"/>
      <c r="D182" s="94"/>
      <c r="E182" s="94"/>
      <c r="F182" s="286">
        <v>0</v>
      </c>
      <c r="G182" s="286">
        <f t="shared" ref="G182:G206" si="12">A182*F182</f>
        <v>0</v>
      </c>
      <c r="H182" s="285"/>
      <c r="I182" s="284"/>
      <c r="J182" s="54">
        <f t="shared" ref="J182:J207" si="13">SUM(L182*0.01)</f>
        <v>0</v>
      </c>
      <c r="K182" s="43">
        <f t="shared" ref="K182:K207" si="14">SUM(L182*0.25)</f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12"/>
        <v>0</v>
      </c>
      <c r="H183" s="89"/>
      <c r="I183" s="283"/>
      <c r="J183" s="54">
        <f t="shared" si="13"/>
        <v>0</v>
      </c>
      <c r="K183" s="43">
        <f t="shared" si="14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12"/>
        <v>0</v>
      </c>
      <c r="H184" s="89"/>
      <c r="I184" s="283"/>
      <c r="J184" s="54">
        <f t="shared" si="13"/>
        <v>0</v>
      </c>
      <c r="K184" s="43">
        <f t="shared" si="14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12"/>
        <v>0</v>
      </c>
      <c r="H185" s="89"/>
      <c r="I185" s="283"/>
      <c r="J185" s="54">
        <f t="shared" si="13"/>
        <v>0</v>
      </c>
      <c r="K185" s="43">
        <f t="shared" si="14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12"/>
        <v>0</v>
      </c>
      <c r="H186" s="89"/>
      <c r="I186" s="283"/>
      <c r="J186" s="54">
        <f t="shared" si="13"/>
        <v>0</v>
      </c>
      <c r="K186" s="43">
        <f t="shared" si="14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12"/>
        <v>0</v>
      </c>
      <c r="H187" s="89"/>
      <c r="I187" s="283"/>
      <c r="J187" s="54">
        <f t="shared" si="13"/>
        <v>0</v>
      </c>
      <c r="K187" s="43">
        <f t="shared" si="14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12"/>
        <v>0</v>
      </c>
      <c r="H188" s="89"/>
      <c r="I188" s="283"/>
      <c r="J188" s="54">
        <f t="shared" si="13"/>
        <v>0</v>
      </c>
      <c r="K188" s="43">
        <f t="shared" si="14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12"/>
        <v>0</v>
      </c>
      <c r="H189" s="89"/>
      <c r="I189" s="283"/>
      <c r="J189" s="54">
        <f t="shared" si="13"/>
        <v>0</v>
      </c>
      <c r="K189" s="43">
        <f t="shared" si="14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12"/>
        <v>0</v>
      </c>
      <c r="H190" s="89"/>
      <c r="I190" s="283"/>
      <c r="J190" s="54">
        <f t="shared" si="13"/>
        <v>0</v>
      </c>
      <c r="K190" s="43">
        <f t="shared" si="14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12"/>
        <v>0</v>
      </c>
      <c r="H191" s="89"/>
      <c r="I191" s="283"/>
      <c r="J191" s="54">
        <f t="shared" si="13"/>
        <v>0</v>
      </c>
      <c r="K191" s="43">
        <f t="shared" si="14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12"/>
        <v>0</v>
      </c>
      <c r="H192" s="89"/>
      <c r="I192" s="283"/>
      <c r="J192" s="54">
        <f t="shared" si="13"/>
        <v>0</v>
      </c>
      <c r="K192" s="43">
        <f t="shared" si="14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12"/>
        <v>0</v>
      </c>
      <c r="H193" s="89"/>
      <c r="I193" s="283"/>
      <c r="J193" s="54">
        <f t="shared" si="13"/>
        <v>0</v>
      </c>
      <c r="K193" s="43">
        <f t="shared" si="14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12"/>
        <v>0</v>
      </c>
      <c r="H194" s="89"/>
      <c r="I194" s="283"/>
      <c r="J194" s="54">
        <f t="shared" si="13"/>
        <v>0</v>
      </c>
      <c r="K194" s="43">
        <f t="shared" si="14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12"/>
        <v>0</v>
      </c>
      <c r="H195" s="89"/>
      <c r="I195" s="283"/>
      <c r="J195" s="54">
        <f t="shared" si="13"/>
        <v>0</v>
      </c>
      <c r="K195" s="43">
        <f t="shared" si="14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12"/>
        <v>0</v>
      </c>
      <c r="H196" s="89"/>
      <c r="I196" s="283"/>
      <c r="J196" s="54">
        <f t="shared" si="13"/>
        <v>0</v>
      </c>
      <c r="K196" s="43">
        <f t="shared" si="14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12"/>
        <v>0</v>
      </c>
      <c r="H197" s="89"/>
      <c r="I197" s="283"/>
      <c r="J197" s="54">
        <f t="shared" si="13"/>
        <v>0</v>
      </c>
      <c r="K197" s="43">
        <f t="shared" si="14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12"/>
        <v>0</v>
      </c>
      <c r="H198" s="89"/>
      <c r="I198" s="283"/>
      <c r="J198" s="54">
        <f t="shared" si="13"/>
        <v>0</v>
      </c>
      <c r="K198" s="43">
        <f t="shared" si="14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12"/>
        <v>0</v>
      </c>
      <c r="H199" s="89"/>
      <c r="I199" s="283"/>
      <c r="J199" s="54">
        <f t="shared" si="13"/>
        <v>0</v>
      </c>
      <c r="K199" s="43">
        <f t="shared" si="14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12"/>
        <v>0</v>
      </c>
      <c r="H200" s="89"/>
      <c r="I200" s="283"/>
      <c r="J200" s="54">
        <f t="shared" si="13"/>
        <v>0</v>
      </c>
      <c r="K200" s="43">
        <f t="shared" si="14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12"/>
        <v>0</v>
      </c>
      <c r="H201" s="89"/>
      <c r="I201" s="283"/>
      <c r="J201" s="54">
        <f t="shared" si="13"/>
        <v>0</v>
      </c>
      <c r="K201" s="43">
        <f t="shared" si="14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12"/>
        <v>0</v>
      </c>
      <c r="H202" s="89"/>
      <c r="I202" s="283"/>
      <c r="J202" s="54">
        <f t="shared" si="13"/>
        <v>0</v>
      </c>
      <c r="K202" s="43">
        <f t="shared" si="14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12"/>
        <v>0</v>
      </c>
      <c r="H203" s="89"/>
      <c r="I203" s="283"/>
      <c r="J203" s="54">
        <f t="shared" si="13"/>
        <v>0</v>
      </c>
      <c r="K203" s="43">
        <f t="shared" si="14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12"/>
        <v>0</v>
      </c>
      <c r="H204" s="89"/>
      <c r="I204" s="283"/>
      <c r="J204" s="54">
        <f t="shared" si="13"/>
        <v>0</v>
      </c>
      <c r="K204" s="43">
        <f t="shared" si="14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12"/>
        <v>0</v>
      </c>
      <c r="H205" s="89"/>
      <c r="I205" s="283"/>
      <c r="J205" s="54">
        <f t="shared" si="13"/>
        <v>0</v>
      </c>
      <c r="K205" s="43">
        <f t="shared" si="14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2" hidden="1">
      <c r="A206" s="282">
        <v>0</v>
      </c>
      <c r="B206" s="91"/>
      <c r="C206" s="91"/>
      <c r="D206" s="91"/>
      <c r="E206" s="91"/>
      <c r="F206" s="260">
        <v>0</v>
      </c>
      <c r="G206" s="260">
        <f t="shared" si="12"/>
        <v>0</v>
      </c>
      <c r="H206" s="89"/>
      <c r="I206" s="283"/>
      <c r="J206" s="54">
        <f t="shared" si="13"/>
        <v>0</v>
      </c>
      <c r="K206" s="43">
        <f t="shared" si="14"/>
        <v>0</v>
      </c>
      <c r="L206" s="43">
        <v>0</v>
      </c>
      <c r="M206" s="43">
        <v>0</v>
      </c>
      <c r="N206" s="43"/>
      <c r="O206" s="94"/>
      <c r="P206" s="94"/>
      <c r="Q206" s="94"/>
      <c r="R206" s="94"/>
      <c r="S206" s="94"/>
      <c r="T206" s="94"/>
    </row>
    <row r="207" spans="1:20" s="257" customFormat="1" ht="13" hidden="1" thickBot="1">
      <c r="A207" s="43">
        <v>0</v>
      </c>
      <c r="B207" s="474"/>
      <c r="C207" s="474"/>
      <c r="D207" s="474"/>
      <c r="E207" s="474"/>
      <c r="F207" s="52"/>
      <c r="G207" s="52"/>
      <c r="H207" s="49"/>
      <c r="I207" s="50"/>
      <c r="J207" s="54">
        <f t="shared" si="13"/>
        <v>0</v>
      </c>
      <c r="K207" s="43">
        <f t="shared" si="14"/>
        <v>0</v>
      </c>
      <c r="L207" s="43">
        <v>0</v>
      </c>
      <c r="M207" s="43">
        <v>0</v>
      </c>
      <c r="N207" s="43"/>
    </row>
    <row r="208" spans="1:20" s="257" customFormat="1" ht="12" hidden="1">
      <c r="A208" s="43"/>
      <c r="B208" s="474"/>
      <c r="C208" s="474"/>
      <c r="D208" s="276" t="s">
        <v>103</v>
      </c>
      <c r="E208" s="275"/>
      <c r="F208" s="274"/>
      <c r="G208" s="287">
        <f>SUM(G182:G207)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4"/>
      <c r="C209" s="474"/>
      <c r="D209" s="272" t="s">
        <v>102</v>
      </c>
      <c r="E209" s="271"/>
      <c r="F209" s="270"/>
      <c r="G209" s="281">
        <f>Kitchen!F84+(Kitchen!H86*0.8)</f>
        <v>0</v>
      </c>
      <c r="H209" s="48"/>
      <c r="I209" s="48"/>
      <c r="J209" s="72"/>
      <c r="K209" s="264"/>
      <c r="M209" s="73"/>
    </row>
    <row r="210" spans="1:22" s="257" customFormat="1" ht="12" hidden="1">
      <c r="A210" s="43"/>
      <c r="B210" s="474"/>
      <c r="C210" s="474"/>
      <c r="D210" s="272" t="s">
        <v>101</v>
      </c>
      <c r="E210" s="271"/>
      <c r="F210" s="270"/>
      <c r="G210" s="281">
        <f>G209-G208</f>
        <v>0</v>
      </c>
      <c r="H210" s="48"/>
      <c r="I210" s="48"/>
      <c r="J210" s="72"/>
      <c r="K210" s="264"/>
      <c r="M210" s="73"/>
    </row>
    <row r="211" spans="1:22" s="257" customFormat="1" ht="13" hidden="1" thickBot="1">
      <c r="A211" s="43"/>
      <c r="B211" s="474"/>
      <c r="C211" s="474"/>
      <c r="D211" s="268" t="s">
        <v>100</v>
      </c>
      <c r="E211" s="267"/>
      <c r="F211" s="266"/>
      <c r="G211" s="265" t="e">
        <f>G210/G209</f>
        <v>#DIV/0!</v>
      </c>
      <c r="H211" s="48"/>
      <c r="I211" s="48"/>
      <c r="J211" s="72"/>
      <c r="K211" s="264"/>
      <c r="M211" s="73"/>
    </row>
    <row r="212" spans="1:22" s="163" customFormat="1" ht="25.5" hidden="1" customHeight="1">
      <c r="D212" s="280"/>
      <c r="E212" s="280"/>
      <c r="G212" s="279"/>
      <c r="I212" s="278"/>
      <c r="J212" s="277"/>
      <c r="K212" s="261"/>
      <c r="L212" s="263"/>
      <c r="M212" s="3"/>
      <c r="N212" s="3"/>
      <c r="P212" s="262"/>
      <c r="Q212" s="262"/>
      <c r="R212" s="261"/>
    </row>
    <row r="213" spans="1:22" s="163" customFormat="1" ht="20" hidden="1" customHeight="1">
      <c r="F213" s="58" t="s">
        <v>57</v>
      </c>
      <c r="G213" s="59">
        <f>SUM(G182:G206)</f>
        <v>0</v>
      </c>
      <c r="H213" s="1"/>
      <c r="J213" s="2"/>
      <c r="L213" s="162"/>
      <c r="M213" s="162"/>
      <c r="N213" s="162"/>
      <c r="P213" s="162"/>
      <c r="Q213" s="162"/>
      <c r="R213" s="164"/>
    </row>
    <row r="214" spans="1:22" s="257" customFormat="1" ht="20" hidden="1" customHeight="1">
      <c r="A214" s="43"/>
      <c r="B214" s="474"/>
      <c r="C214" s="474"/>
      <c r="D214" s="474"/>
      <c r="E214" s="474"/>
      <c r="F214" s="60" t="s">
        <v>59</v>
      </c>
      <c r="G214" s="61">
        <f>Kitchen!H84-G213</f>
        <v>0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4"/>
      <c r="C215" s="474"/>
      <c r="D215" s="474"/>
      <c r="E215" s="474"/>
      <c r="F215" s="60" t="s">
        <v>60</v>
      </c>
      <c r="G215" s="62" t="e">
        <f>G214/Kitchen!H84</f>
        <v>#DIV/0!</v>
      </c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4"/>
      <c r="C216" s="474"/>
      <c r="D216" s="474"/>
      <c r="E216" s="474"/>
      <c r="F216" s="60"/>
      <c r="G216" s="62"/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4"/>
      <c r="C217" s="474"/>
      <c r="D217" s="474"/>
      <c r="E217" s="474"/>
      <c r="F217" s="63" t="s">
        <v>58</v>
      </c>
      <c r="G217" s="64">
        <f>SUM(Kitchen!F102)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4"/>
      <c r="C218" s="474"/>
      <c r="D218" s="474"/>
      <c r="E218" s="474"/>
      <c r="F218" s="60" t="s">
        <v>59</v>
      </c>
      <c r="G218" s="61">
        <f>Kitchen!H102-G217</f>
        <v>0</v>
      </c>
      <c r="H218" s="49"/>
      <c r="I218" s="50"/>
      <c r="J218" s="54"/>
      <c r="K218" s="43"/>
      <c r="L218" s="43"/>
      <c r="M218" s="43"/>
      <c r="N218" s="43"/>
    </row>
    <row r="219" spans="1:22" s="257" customFormat="1" ht="20" hidden="1" customHeight="1">
      <c r="A219" s="43"/>
      <c r="B219" s="474"/>
      <c r="C219" s="474"/>
      <c r="D219" s="474"/>
      <c r="E219" s="474"/>
      <c r="F219" s="65" t="s">
        <v>60</v>
      </c>
      <c r="G219" s="66" t="e">
        <f>G218/Kitchen!H102</f>
        <v>#DIV/0!</v>
      </c>
      <c r="H219" s="49"/>
      <c r="I219" s="50"/>
      <c r="J219" s="54"/>
      <c r="K219" s="43"/>
      <c r="L219" s="43"/>
      <c r="M219" s="43"/>
      <c r="N219" s="43"/>
    </row>
    <row r="220" spans="1:22" ht="16" hidden="1" thickBot="1"/>
    <row r="221" spans="1:22" s="257" customFormat="1" ht="16" hidden="1" thickBot="1">
      <c r="A221" s="378" t="s">
        <v>174</v>
      </c>
      <c r="B221" s="383"/>
      <c r="C221" s="384"/>
      <c r="D221" s="384"/>
      <c r="E221" s="379"/>
      <c r="F221" s="376"/>
      <c r="G221" s="377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7" customFormat="1" ht="16" hidden="1" thickBot="1">
      <c r="A222" s="291"/>
      <c r="B222" s="44"/>
      <c r="C222" s="41"/>
      <c r="D222" s="41"/>
      <c r="E222" s="41"/>
      <c r="F222" s="41"/>
      <c r="G222" s="41"/>
      <c r="H222" s="41"/>
      <c r="I222" s="44"/>
      <c r="J222" s="44"/>
      <c r="K222" s="45"/>
      <c r="L222" s="46"/>
      <c r="M222" s="41"/>
      <c r="N222" s="41"/>
      <c r="O222" s="71"/>
      <c r="P222" s="70"/>
      <c r="Q222" s="70"/>
      <c r="R222" s="70"/>
      <c r="S222" s="70"/>
      <c r="T222" s="70"/>
      <c r="U222" s="259"/>
      <c r="V222" s="259"/>
    </row>
    <row r="223" spans="1:22" s="258" customFormat="1" ht="13" hidden="1" thickBot="1">
      <c r="A223" s="324" t="s">
        <v>46</v>
      </c>
      <c r="B223" s="325" t="s">
        <v>45</v>
      </c>
      <c r="C223" s="325" t="s">
        <v>47</v>
      </c>
      <c r="D223" s="325" t="s">
        <v>48</v>
      </c>
      <c r="E223" s="325" t="s">
        <v>31</v>
      </c>
      <c r="F223" s="325" t="s">
        <v>49</v>
      </c>
      <c r="G223" s="325" t="s">
        <v>50</v>
      </c>
      <c r="H223" s="325" t="s">
        <v>140</v>
      </c>
      <c r="I223" s="325" t="s">
        <v>141</v>
      </c>
      <c r="J223" s="380" t="s">
        <v>53</v>
      </c>
      <c r="K223" s="380" t="s">
        <v>51</v>
      </c>
      <c r="L223" s="380" t="s">
        <v>52</v>
      </c>
      <c r="M223" s="380" t="s">
        <v>1</v>
      </c>
      <c r="N223" s="380"/>
      <c r="O223" s="381" t="s">
        <v>68</v>
      </c>
      <c r="P223" s="380" t="s">
        <v>65</v>
      </c>
      <c r="Q223" s="380" t="s">
        <v>139</v>
      </c>
      <c r="R223" s="380" t="s">
        <v>64</v>
      </c>
      <c r="S223" s="380" t="s">
        <v>66</v>
      </c>
      <c r="T223" s="382" t="s">
        <v>67</v>
      </c>
    </row>
    <row r="224" spans="1:22" s="257" customFormat="1" ht="12" hidden="1">
      <c r="A224" s="41"/>
      <c r="B224" s="44"/>
      <c r="C224" s="41"/>
      <c r="D224" s="41"/>
      <c r="E224" s="41"/>
      <c r="F224" s="41"/>
      <c r="G224" s="41"/>
      <c r="H224" s="41"/>
      <c r="I224" s="44"/>
      <c r="J224" s="44"/>
      <c r="K224" s="45"/>
      <c r="L224" s="46"/>
      <c r="M224" s="41"/>
      <c r="N224" s="41"/>
      <c r="P224" s="41"/>
      <c r="Q224" s="41"/>
    </row>
    <row r="225" spans="1:20" s="257" customFormat="1" ht="12" hidden="1">
      <c r="A225" s="282">
        <v>0</v>
      </c>
      <c r="B225" s="94"/>
      <c r="C225" s="94"/>
      <c r="D225" s="94"/>
      <c r="E225" s="94"/>
      <c r="F225" s="286">
        <v>0</v>
      </c>
      <c r="G225" s="286">
        <f t="shared" ref="G225:G249" si="15">A225*F225</f>
        <v>0</v>
      </c>
      <c r="H225" s="285"/>
      <c r="I225" s="284"/>
      <c r="J225" s="54">
        <f t="shared" ref="J225:J250" si="16">SUM(L225*0.01)</f>
        <v>0</v>
      </c>
      <c r="K225" s="43">
        <f t="shared" ref="K225:K250" si="17">SUM(L225*0.25)</f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5"/>
        <v>0</v>
      </c>
      <c r="H226" s="89"/>
      <c r="I226" s="283"/>
      <c r="J226" s="54">
        <f t="shared" si="16"/>
        <v>0</v>
      </c>
      <c r="K226" s="43">
        <f t="shared" si="17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5"/>
        <v>0</v>
      </c>
      <c r="H227" s="89"/>
      <c r="I227" s="283"/>
      <c r="J227" s="54">
        <f t="shared" si="16"/>
        <v>0</v>
      </c>
      <c r="K227" s="43">
        <f t="shared" si="17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5"/>
        <v>0</v>
      </c>
      <c r="H228" s="89"/>
      <c r="I228" s="283"/>
      <c r="J228" s="54">
        <f t="shared" si="16"/>
        <v>0</v>
      </c>
      <c r="K228" s="43">
        <f t="shared" si="17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5"/>
        <v>0</v>
      </c>
      <c r="H229" s="89"/>
      <c r="I229" s="283"/>
      <c r="J229" s="54">
        <f t="shared" si="16"/>
        <v>0</v>
      </c>
      <c r="K229" s="43">
        <f t="shared" si="17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5"/>
        <v>0</v>
      </c>
      <c r="H230" s="89"/>
      <c r="I230" s="283"/>
      <c r="J230" s="54">
        <f t="shared" si="16"/>
        <v>0</v>
      </c>
      <c r="K230" s="43">
        <f t="shared" si="17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5"/>
        <v>0</v>
      </c>
      <c r="H231" s="89"/>
      <c r="I231" s="283"/>
      <c r="J231" s="54">
        <f t="shared" si="16"/>
        <v>0</v>
      </c>
      <c r="K231" s="43">
        <f t="shared" si="17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5"/>
        <v>0</v>
      </c>
      <c r="H232" s="89"/>
      <c r="I232" s="283"/>
      <c r="J232" s="54">
        <f t="shared" si="16"/>
        <v>0</v>
      </c>
      <c r="K232" s="43">
        <f t="shared" si="17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5"/>
        <v>0</v>
      </c>
      <c r="H233" s="89"/>
      <c r="I233" s="283"/>
      <c r="J233" s="54">
        <f t="shared" si="16"/>
        <v>0</v>
      </c>
      <c r="K233" s="43">
        <f t="shared" si="17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5"/>
        <v>0</v>
      </c>
      <c r="H234" s="89"/>
      <c r="I234" s="283"/>
      <c r="J234" s="54">
        <f t="shared" si="16"/>
        <v>0</v>
      </c>
      <c r="K234" s="43">
        <f t="shared" si="17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5"/>
        <v>0</v>
      </c>
      <c r="H235" s="89"/>
      <c r="I235" s="283"/>
      <c r="J235" s="54">
        <f t="shared" si="16"/>
        <v>0</v>
      </c>
      <c r="K235" s="43">
        <f t="shared" si="17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5"/>
        <v>0</v>
      </c>
      <c r="H236" s="89"/>
      <c r="I236" s="283"/>
      <c r="J236" s="54">
        <f t="shared" si="16"/>
        <v>0</v>
      </c>
      <c r="K236" s="43">
        <f t="shared" si="17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5"/>
        <v>0</v>
      </c>
      <c r="H237" s="89"/>
      <c r="I237" s="283"/>
      <c r="J237" s="54">
        <f t="shared" si="16"/>
        <v>0</v>
      </c>
      <c r="K237" s="43">
        <f t="shared" si="17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5"/>
        <v>0</v>
      </c>
      <c r="H238" s="89"/>
      <c r="I238" s="283"/>
      <c r="J238" s="54">
        <f t="shared" si="16"/>
        <v>0</v>
      </c>
      <c r="K238" s="43">
        <f t="shared" si="17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5"/>
        <v>0</v>
      </c>
      <c r="H239" s="89"/>
      <c r="I239" s="283"/>
      <c r="J239" s="54">
        <f t="shared" si="16"/>
        <v>0</v>
      </c>
      <c r="K239" s="43">
        <f t="shared" si="17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5"/>
        <v>0</v>
      </c>
      <c r="H240" s="89"/>
      <c r="I240" s="283"/>
      <c r="J240" s="54">
        <f t="shared" si="16"/>
        <v>0</v>
      </c>
      <c r="K240" s="43">
        <f t="shared" si="17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5"/>
        <v>0</v>
      </c>
      <c r="H241" s="89"/>
      <c r="I241" s="283"/>
      <c r="J241" s="54">
        <f t="shared" si="16"/>
        <v>0</v>
      </c>
      <c r="K241" s="43">
        <f t="shared" si="17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5"/>
        <v>0</v>
      </c>
      <c r="H242" s="89"/>
      <c r="I242" s="283"/>
      <c r="J242" s="54">
        <f t="shared" si="16"/>
        <v>0</v>
      </c>
      <c r="K242" s="43">
        <f t="shared" si="17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5"/>
        <v>0</v>
      </c>
      <c r="H243" s="89"/>
      <c r="I243" s="283"/>
      <c r="J243" s="54">
        <f t="shared" si="16"/>
        <v>0</v>
      </c>
      <c r="K243" s="43">
        <f t="shared" si="17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5"/>
        <v>0</v>
      </c>
      <c r="H244" s="89"/>
      <c r="I244" s="283"/>
      <c r="J244" s="54">
        <f t="shared" si="16"/>
        <v>0</v>
      </c>
      <c r="K244" s="43">
        <f t="shared" si="17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5"/>
        <v>0</v>
      </c>
      <c r="H245" s="89"/>
      <c r="I245" s="283"/>
      <c r="J245" s="54">
        <f t="shared" si="16"/>
        <v>0</v>
      </c>
      <c r="K245" s="43">
        <f t="shared" si="17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5"/>
        <v>0</v>
      </c>
      <c r="H246" s="89"/>
      <c r="I246" s="283"/>
      <c r="J246" s="54">
        <f t="shared" si="16"/>
        <v>0</v>
      </c>
      <c r="K246" s="43">
        <f t="shared" si="17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5"/>
        <v>0</v>
      </c>
      <c r="H247" s="89"/>
      <c r="I247" s="283"/>
      <c r="J247" s="54">
        <f t="shared" si="16"/>
        <v>0</v>
      </c>
      <c r="K247" s="43">
        <f t="shared" si="17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5"/>
        <v>0</v>
      </c>
      <c r="H248" s="89"/>
      <c r="I248" s="283"/>
      <c r="J248" s="54">
        <f t="shared" si="16"/>
        <v>0</v>
      </c>
      <c r="K248" s="43">
        <f t="shared" si="17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2" hidden="1">
      <c r="A249" s="282">
        <v>0</v>
      </c>
      <c r="B249" s="91"/>
      <c r="C249" s="91"/>
      <c r="D249" s="91"/>
      <c r="E249" s="91"/>
      <c r="F249" s="260">
        <v>0</v>
      </c>
      <c r="G249" s="260">
        <f t="shared" si="15"/>
        <v>0</v>
      </c>
      <c r="H249" s="89"/>
      <c r="I249" s="283"/>
      <c r="J249" s="54">
        <f t="shared" si="16"/>
        <v>0</v>
      </c>
      <c r="K249" s="43">
        <f t="shared" si="17"/>
        <v>0</v>
      </c>
      <c r="L249" s="43">
        <v>0</v>
      </c>
      <c r="M249" s="43">
        <v>0</v>
      </c>
      <c r="N249" s="43"/>
      <c r="O249" s="94"/>
      <c r="P249" s="94"/>
      <c r="Q249" s="94"/>
      <c r="R249" s="94"/>
      <c r="S249" s="94"/>
      <c r="T249" s="94"/>
    </row>
    <row r="250" spans="1:20" s="257" customFormat="1" ht="13" hidden="1" thickBot="1">
      <c r="A250" s="43">
        <v>0</v>
      </c>
      <c r="B250" s="474"/>
      <c r="C250" s="474"/>
      <c r="D250" s="474"/>
      <c r="E250" s="474"/>
      <c r="F250" s="52"/>
      <c r="G250" s="52"/>
      <c r="H250" s="49"/>
      <c r="I250" s="50"/>
      <c r="J250" s="54">
        <f t="shared" si="16"/>
        <v>0</v>
      </c>
      <c r="K250" s="43">
        <f t="shared" si="17"/>
        <v>0</v>
      </c>
      <c r="L250" s="43">
        <v>0</v>
      </c>
      <c r="M250" s="43">
        <v>0</v>
      </c>
      <c r="N250" s="43"/>
    </row>
    <row r="251" spans="1:20" s="257" customFormat="1" ht="12" hidden="1">
      <c r="A251" s="43"/>
      <c r="B251" s="474"/>
      <c r="C251" s="474"/>
      <c r="D251" s="276" t="s">
        <v>103</v>
      </c>
      <c r="E251" s="275"/>
      <c r="F251" s="274"/>
      <c r="G251" s="287">
        <f>SUM(G225:G250)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4"/>
      <c r="C252" s="474"/>
      <c r="D252" s="272" t="s">
        <v>102</v>
      </c>
      <c r="E252" s="271"/>
      <c r="F252" s="270"/>
      <c r="G252" s="281">
        <f>Kitchen!F84+(Kitchen!H86*0.8)</f>
        <v>0</v>
      </c>
      <c r="H252" s="48"/>
      <c r="I252" s="48"/>
      <c r="J252" s="72"/>
      <c r="K252" s="264"/>
      <c r="M252" s="73"/>
    </row>
    <row r="253" spans="1:20" s="257" customFormat="1" ht="12" hidden="1">
      <c r="A253" s="43"/>
      <c r="B253" s="474"/>
      <c r="C253" s="474"/>
      <c r="D253" s="272" t="s">
        <v>101</v>
      </c>
      <c r="E253" s="271"/>
      <c r="F253" s="270"/>
      <c r="G253" s="281">
        <f>G252-G251</f>
        <v>0</v>
      </c>
      <c r="H253" s="48"/>
      <c r="I253" s="48"/>
      <c r="J253" s="72"/>
      <c r="K253" s="264"/>
      <c r="M253" s="73"/>
    </row>
    <row r="254" spans="1:20" s="257" customFormat="1" ht="13" hidden="1" thickBot="1">
      <c r="A254" s="43"/>
      <c r="B254" s="474"/>
      <c r="C254" s="474"/>
      <c r="D254" s="268" t="s">
        <v>100</v>
      </c>
      <c r="E254" s="267"/>
      <c r="F254" s="266"/>
      <c r="G254" s="265" t="e">
        <f>G253/G252</f>
        <v>#DIV/0!</v>
      </c>
      <c r="H254" s="48"/>
      <c r="I254" s="48"/>
      <c r="J254" s="72"/>
      <c r="K254" s="264"/>
      <c r="M254" s="73"/>
    </row>
    <row r="255" spans="1:20" s="163" customFormat="1" ht="25.5" hidden="1" customHeight="1">
      <c r="D255" s="280"/>
      <c r="E255" s="280"/>
      <c r="G255" s="279"/>
      <c r="I255" s="278"/>
      <c r="J255" s="277"/>
      <c r="K255" s="261"/>
      <c r="L255" s="263"/>
      <c r="M255" s="3"/>
      <c r="N255" s="3"/>
      <c r="P255" s="262"/>
      <c r="Q255" s="262"/>
      <c r="R255" s="261"/>
    </row>
    <row r="256" spans="1:20" s="163" customFormat="1" ht="20" hidden="1" customHeight="1">
      <c r="F256" s="58" t="s">
        <v>57</v>
      </c>
      <c r="G256" s="59">
        <f>SUM(G225:G249)</f>
        <v>0</v>
      </c>
      <c r="H256" s="1"/>
      <c r="J256" s="2"/>
      <c r="L256" s="162"/>
      <c r="M256" s="162"/>
      <c r="N256" s="162"/>
      <c r="P256" s="162"/>
      <c r="Q256" s="162"/>
      <c r="R256" s="164"/>
    </row>
    <row r="257" spans="1:22" s="257" customFormat="1" ht="20" hidden="1" customHeight="1">
      <c r="A257" s="43"/>
      <c r="B257" s="474"/>
      <c r="C257" s="474"/>
      <c r="D257" s="474"/>
      <c r="E257" s="474"/>
      <c r="F257" s="60" t="s">
        <v>59</v>
      </c>
      <c r="G257" s="61">
        <f>Dining!H84-G256</f>
        <v>0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4"/>
      <c r="C258" s="474"/>
      <c r="D258" s="474"/>
      <c r="E258" s="474"/>
      <c r="F258" s="60" t="s">
        <v>60</v>
      </c>
      <c r="G258" s="62" t="e">
        <f>G257/Dining!H84</f>
        <v>#DIV/0!</v>
      </c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4"/>
      <c r="C259" s="474"/>
      <c r="D259" s="474"/>
      <c r="E259" s="474"/>
      <c r="F259" s="60"/>
      <c r="G259" s="62"/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4"/>
      <c r="C260" s="474"/>
      <c r="D260" s="474"/>
      <c r="E260" s="474"/>
      <c r="F260" s="63" t="s">
        <v>58</v>
      </c>
      <c r="G260" s="64">
        <f>SUM(Dining!F102)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4"/>
      <c r="C261" s="474"/>
      <c r="D261" s="474"/>
      <c r="E261" s="474"/>
      <c r="F261" s="60" t="s">
        <v>59</v>
      </c>
      <c r="G261" s="61">
        <f>Dining!H102-G260</f>
        <v>0</v>
      </c>
      <c r="H261" s="49"/>
      <c r="I261" s="50"/>
      <c r="J261" s="54"/>
      <c r="K261" s="43"/>
      <c r="L261" s="43"/>
      <c r="M261" s="43"/>
      <c r="N261" s="43"/>
    </row>
    <row r="262" spans="1:22" s="257" customFormat="1" ht="20" hidden="1" customHeight="1">
      <c r="A262" s="43"/>
      <c r="B262" s="474"/>
      <c r="C262" s="474"/>
      <c r="D262" s="474"/>
      <c r="E262" s="474"/>
      <c r="F262" s="65" t="s">
        <v>60</v>
      </c>
      <c r="G262" s="66" t="e">
        <f>G261/Dining!H102</f>
        <v>#DIV/0!</v>
      </c>
      <c r="H262" s="49"/>
      <c r="I262" s="50"/>
      <c r="J262" s="54"/>
      <c r="K262" s="43"/>
      <c r="L262" s="43"/>
      <c r="M262" s="43"/>
      <c r="N262" s="43"/>
    </row>
    <row r="263" spans="1:22" ht="16" hidden="1" thickBot="1"/>
    <row r="264" spans="1:22" s="257" customFormat="1" ht="16" hidden="1" thickBot="1">
      <c r="A264" s="378" t="s">
        <v>175</v>
      </c>
      <c r="B264" s="383"/>
      <c r="C264" s="384"/>
      <c r="D264" s="384"/>
      <c r="E264" s="379"/>
      <c r="F264" s="376"/>
      <c r="G264" s="377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7" customFormat="1" ht="16" hidden="1" thickBot="1">
      <c r="A265" s="291"/>
      <c r="B265" s="44"/>
      <c r="C265" s="41"/>
      <c r="D265" s="41"/>
      <c r="E265" s="41"/>
      <c r="F265" s="41"/>
      <c r="G265" s="41"/>
      <c r="H265" s="41"/>
      <c r="I265" s="44"/>
      <c r="J265" s="44"/>
      <c r="K265" s="45"/>
      <c r="L265" s="46"/>
      <c r="M265" s="41"/>
      <c r="N265" s="41"/>
      <c r="O265" s="71"/>
      <c r="P265" s="70"/>
      <c r="Q265" s="70"/>
      <c r="R265" s="70"/>
      <c r="S265" s="70"/>
      <c r="T265" s="70"/>
      <c r="U265" s="259"/>
      <c r="V265" s="259"/>
    </row>
    <row r="266" spans="1:22" s="258" customFormat="1" ht="13" hidden="1" thickBot="1">
      <c r="A266" s="324" t="s">
        <v>46</v>
      </c>
      <c r="B266" s="325" t="s">
        <v>45</v>
      </c>
      <c r="C266" s="325" t="s">
        <v>47</v>
      </c>
      <c r="D266" s="325" t="s">
        <v>48</v>
      </c>
      <c r="E266" s="325" t="s">
        <v>31</v>
      </c>
      <c r="F266" s="325" t="s">
        <v>49</v>
      </c>
      <c r="G266" s="325" t="s">
        <v>50</v>
      </c>
      <c r="H266" s="325" t="s">
        <v>140</v>
      </c>
      <c r="I266" s="325" t="s">
        <v>141</v>
      </c>
      <c r="J266" s="380" t="s">
        <v>53</v>
      </c>
      <c r="K266" s="380" t="s">
        <v>51</v>
      </c>
      <c r="L266" s="380" t="s">
        <v>52</v>
      </c>
      <c r="M266" s="380" t="s">
        <v>1</v>
      </c>
      <c r="N266" s="380"/>
      <c r="O266" s="381" t="s">
        <v>68</v>
      </c>
      <c r="P266" s="380" t="s">
        <v>65</v>
      </c>
      <c r="Q266" s="380" t="s">
        <v>139</v>
      </c>
      <c r="R266" s="380" t="s">
        <v>64</v>
      </c>
      <c r="S266" s="380" t="s">
        <v>66</v>
      </c>
      <c r="T266" s="382" t="s">
        <v>67</v>
      </c>
    </row>
    <row r="267" spans="1:22" s="257" customFormat="1" ht="12" hidden="1">
      <c r="A267" s="41"/>
      <c r="B267" s="44"/>
      <c r="C267" s="41"/>
      <c r="D267" s="41"/>
      <c r="E267" s="41"/>
      <c r="F267" s="41"/>
      <c r="G267" s="41"/>
      <c r="H267" s="41"/>
      <c r="I267" s="44"/>
      <c r="J267" s="44"/>
      <c r="K267" s="45"/>
      <c r="L267" s="46"/>
      <c r="M267" s="41"/>
      <c r="N267" s="41"/>
      <c r="P267" s="41"/>
      <c r="Q267" s="41"/>
    </row>
    <row r="268" spans="1:22" s="257" customFormat="1" ht="12" hidden="1">
      <c r="A268" s="282">
        <v>0</v>
      </c>
      <c r="B268" s="94"/>
      <c r="C268" s="94"/>
      <c r="D268" s="94"/>
      <c r="E268" s="94"/>
      <c r="F268" s="286">
        <v>0</v>
      </c>
      <c r="G268" s="286">
        <f t="shared" ref="G268:G292" si="18">A268*F268</f>
        <v>0</v>
      </c>
      <c r="H268" s="285"/>
      <c r="I268" s="284"/>
      <c r="J268" s="54">
        <f t="shared" ref="J268:J293" si="19">SUM(L268*0.01)</f>
        <v>0</v>
      </c>
      <c r="K268" s="43">
        <f t="shared" ref="K268:K293" si="20">SUM(L268*0.25)</f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8"/>
        <v>0</v>
      </c>
      <c r="H269" s="89"/>
      <c r="I269" s="283"/>
      <c r="J269" s="54">
        <f t="shared" si="19"/>
        <v>0</v>
      </c>
      <c r="K269" s="43">
        <f t="shared" si="20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8"/>
        <v>0</v>
      </c>
      <c r="H270" s="89"/>
      <c r="I270" s="283"/>
      <c r="J270" s="54">
        <f t="shared" si="19"/>
        <v>0</v>
      </c>
      <c r="K270" s="43">
        <f t="shared" si="20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8"/>
        <v>0</v>
      </c>
      <c r="H271" s="89"/>
      <c r="I271" s="283"/>
      <c r="J271" s="54">
        <f t="shared" si="19"/>
        <v>0</v>
      </c>
      <c r="K271" s="43">
        <f t="shared" si="20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8"/>
        <v>0</v>
      </c>
      <c r="H272" s="89"/>
      <c r="I272" s="283"/>
      <c r="J272" s="54">
        <f t="shared" si="19"/>
        <v>0</v>
      </c>
      <c r="K272" s="43">
        <f t="shared" si="20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8"/>
        <v>0</v>
      </c>
      <c r="H273" s="89"/>
      <c r="I273" s="283"/>
      <c r="J273" s="54">
        <f t="shared" si="19"/>
        <v>0</v>
      </c>
      <c r="K273" s="43">
        <f t="shared" si="20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8"/>
        <v>0</v>
      </c>
      <c r="H274" s="89"/>
      <c r="I274" s="283"/>
      <c r="J274" s="54">
        <f t="shared" si="19"/>
        <v>0</v>
      </c>
      <c r="K274" s="43">
        <f t="shared" si="20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8"/>
        <v>0</v>
      </c>
      <c r="H275" s="89"/>
      <c r="I275" s="283"/>
      <c r="J275" s="54">
        <f t="shared" si="19"/>
        <v>0</v>
      </c>
      <c r="K275" s="43">
        <f t="shared" si="20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8"/>
        <v>0</v>
      </c>
      <c r="H276" s="89"/>
      <c r="I276" s="283"/>
      <c r="J276" s="54">
        <f t="shared" si="19"/>
        <v>0</v>
      </c>
      <c r="K276" s="43">
        <f t="shared" si="20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8"/>
        <v>0</v>
      </c>
      <c r="H277" s="89"/>
      <c r="I277" s="283"/>
      <c r="J277" s="54">
        <f t="shared" si="19"/>
        <v>0</v>
      </c>
      <c r="K277" s="43">
        <f t="shared" si="20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8"/>
        <v>0</v>
      </c>
      <c r="H278" s="89"/>
      <c r="I278" s="283"/>
      <c r="J278" s="54">
        <f t="shared" si="19"/>
        <v>0</v>
      </c>
      <c r="K278" s="43">
        <f t="shared" si="20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8"/>
        <v>0</v>
      </c>
      <c r="H279" s="89"/>
      <c r="I279" s="283"/>
      <c r="J279" s="54">
        <f t="shared" si="19"/>
        <v>0</v>
      </c>
      <c r="K279" s="43">
        <f t="shared" si="20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8"/>
        <v>0</v>
      </c>
      <c r="H280" s="89"/>
      <c r="I280" s="283"/>
      <c r="J280" s="54">
        <f t="shared" si="19"/>
        <v>0</v>
      </c>
      <c r="K280" s="43">
        <f t="shared" si="20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8"/>
        <v>0</v>
      </c>
      <c r="H281" s="89"/>
      <c r="I281" s="283"/>
      <c r="J281" s="54">
        <f t="shared" si="19"/>
        <v>0</v>
      </c>
      <c r="K281" s="43">
        <f t="shared" si="20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8"/>
        <v>0</v>
      </c>
      <c r="H282" s="89"/>
      <c r="I282" s="283"/>
      <c r="J282" s="54">
        <f t="shared" si="19"/>
        <v>0</v>
      </c>
      <c r="K282" s="43">
        <f t="shared" si="20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8"/>
        <v>0</v>
      </c>
      <c r="H283" s="89"/>
      <c r="I283" s="283"/>
      <c r="J283" s="54">
        <f t="shared" si="19"/>
        <v>0</v>
      </c>
      <c r="K283" s="43">
        <f t="shared" si="20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8"/>
        <v>0</v>
      </c>
      <c r="H284" s="89"/>
      <c r="I284" s="283"/>
      <c r="J284" s="54">
        <f t="shared" si="19"/>
        <v>0</v>
      </c>
      <c r="K284" s="43">
        <f t="shared" si="20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8"/>
        <v>0</v>
      </c>
      <c r="H285" s="89"/>
      <c r="I285" s="283"/>
      <c r="J285" s="54">
        <f t="shared" si="19"/>
        <v>0</v>
      </c>
      <c r="K285" s="43">
        <f t="shared" si="20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8"/>
        <v>0</v>
      </c>
      <c r="H286" s="89"/>
      <c r="I286" s="283"/>
      <c r="J286" s="54">
        <f t="shared" si="19"/>
        <v>0</v>
      </c>
      <c r="K286" s="43">
        <f t="shared" si="20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8"/>
        <v>0</v>
      </c>
      <c r="H287" s="89"/>
      <c r="I287" s="283"/>
      <c r="J287" s="54">
        <f t="shared" si="19"/>
        <v>0</v>
      </c>
      <c r="K287" s="43">
        <f t="shared" si="20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8"/>
        <v>0</v>
      </c>
      <c r="H288" s="89"/>
      <c r="I288" s="283"/>
      <c r="J288" s="54">
        <f t="shared" si="19"/>
        <v>0</v>
      </c>
      <c r="K288" s="43">
        <f t="shared" si="20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8"/>
        <v>0</v>
      </c>
      <c r="H289" s="89"/>
      <c r="I289" s="283"/>
      <c r="J289" s="54">
        <f t="shared" si="19"/>
        <v>0</v>
      </c>
      <c r="K289" s="43">
        <f t="shared" si="20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8"/>
        <v>0</v>
      </c>
      <c r="H290" s="89"/>
      <c r="I290" s="283"/>
      <c r="J290" s="54">
        <f t="shared" si="19"/>
        <v>0</v>
      </c>
      <c r="K290" s="43">
        <f t="shared" si="20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8"/>
        <v>0</v>
      </c>
      <c r="H291" s="89"/>
      <c r="I291" s="283"/>
      <c r="J291" s="54">
        <f t="shared" si="19"/>
        <v>0</v>
      </c>
      <c r="K291" s="43">
        <f t="shared" si="20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2" hidden="1">
      <c r="A292" s="282">
        <v>0</v>
      </c>
      <c r="B292" s="91"/>
      <c r="C292" s="91"/>
      <c r="D292" s="91"/>
      <c r="E292" s="91"/>
      <c r="F292" s="260">
        <v>0</v>
      </c>
      <c r="G292" s="260">
        <f t="shared" si="18"/>
        <v>0</v>
      </c>
      <c r="H292" s="89"/>
      <c r="I292" s="283"/>
      <c r="J292" s="54">
        <f t="shared" si="19"/>
        <v>0</v>
      </c>
      <c r="K292" s="43">
        <f t="shared" si="20"/>
        <v>0</v>
      </c>
      <c r="L292" s="43">
        <v>0</v>
      </c>
      <c r="M292" s="43">
        <v>0</v>
      </c>
      <c r="N292" s="43"/>
      <c r="O292" s="94"/>
      <c r="P292" s="94"/>
      <c r="Q292" s="94"/>
      <c r="R292" s="94"/>
      <c r="S292" s="94"/>
      <c r="T292" s="94"/>
    </row>
    <row r="293" spans="1:20" s="257" customFormat="1" ht="13" hidden="1" thickBot="1">
      <c r="A293" s="43">
        <v>0</v>
      </c>
      <c r="B293" s="474"/>
      <c r="C293" s="474"/>
      <c r="D293" s="474"/>
      <c r="E293" s="474"/>
      <c r="F293" s="52"/>
      <c r="G293" s="52"/>
      <c r="H293" s="49"/>
      <c r="I293" s="50"/>
      <c r="J293" s="54">
        <f t="shared" si="19"/>
        <v>0</v>
      </c>
      <c r="K293" s="43">
        <f t="shared" si="20"/>
        <v>0</v>
      </c>
      <c r="L293" s="43">
        <v>0</v>
      </c>
      <c r="M293" s="43">
        <v>0</v>
      </c>
      <c r="N293" s="43"/>
    </row>
    <row r="294" spans="1:20" s="257" customFormat="1" ht="12" hidden="1">
      <c r="A294" s="43"/>
      <c r="B294" s="474"/>
      <c r="C294" s="474"/>
      <c r="D294" s="276" t="s">
        <v>103</v>
      </c>
      <c r="E294" s="275"/>
      <c r="F294" s="274"/>
      <c r="G294" s="287">
        <f>SUM(G268:G293)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4"/>
      <c r="C295" s="474"/>
      <c r="D295" s="272" t="s">
        <v>102</v>
      </c>
      <c r="E295" s="271"/>
      <c r="F295" s="270"/>
      <c r="G295" s="281">
        <f>Patio!F84+(Patio!H86*0.8)</f>
        <v>0</v>
      </c>
      <c r="H295" s="48"/>
      <c r="I295" s="48"/>
      <c r="J295" s="72"/>
      <c r="K295" s="264"/>
      <c r="M295" s="73"/>
    </row>
    <row r="296" spans="1:20" s="257" customFormat="1" ht="12" hidden="1">
      <c r="A296" s="43"/>
      <c r="B296" s="474"/>
      <c r="C296" s="474"/>
      <c r="D296" s="272" t="s">
        <v>101</v>
      </c>
      <c r="E296" s="271"/>
      <c r="F296" s="270"/>
      <c r="G296" s="281">
        <f>G295-G294</f>
        <v>0</v>
      </c>
      <c r="H296" s="48"/>
      <c r="I296" s="48"/>
      <c r="J296" s="72"/>
      <c r="K296" s="264"/>
      <c r="M296" s="73"/>
    </row>
    <row r="297" spans="1:20" s="257" customFormat="1" ht="13" hidden="1" thickBot="1">
      <c r="A297" s="43"/>
      <c r="B297" s="474"/>
      <c r="C297" s="474"/>
      <c r="D297" s="268" t="s">
        <v>100</v>
      </c>
      <c r="E297" s="267"/>
      <c r="F297" s="266"/>
      <c r="G297" s="265" t="e">
        <f>G296/G295</f>
        <v>#DIV/0!</v>
      </c>
      <c r="H297" s="48"/>
      <c r="I297" s="48"/>
      <c r="J297" s="72"/>
      <c r="K297" s="264"/>
      <c r="M297" s="73"/>
    </row>
    <row r="298" spans="1:20" s="163" customFormat="1" ht="25.5" hidden="1" customHeight="1">
      <c r="D298" s="280"/>
      <c r="E298" s="280"/>
      <c r="G298" s="279"/>
      <c r="I298" s="278"/>
      <c r="J298" s="277"/>
      <c r="K298" s="261"/>
      <c r="L298" s="263"/>
      <c r="M298" s="3"/>
      <c r="N298" s="3"/>
      <c r="P298" s="262"/>
      <c r="Q298" s="262"/>
      <c r="R298" s="261"/>
    </row>
    <row r="299" spans="1:20" s="163" customFormat="1" ht="20" hidden="1" customHeight="1">
      <c r="F299" s="58" t="s">
        <v>57</v>
      </c>
      <c r="G299" s="59">
        <f>SUM(G268:G292)</f>
        <v>0</v>
      </c>
      <c r="H299" s="1"/>
      <c r="J299" s="2"/>
      <c r="L299" s="162"/>
      <c r="M299" s="162"/>
      <c r="N299" s="162"/>
      <c r="P299" s="162"/>
      <c r="Q299" s="162"/>
      <c r="R299" s="164"/>
    </row>
    <row r="300" spans="1:20" s="257" customFormat="1" ht="20" hidden="1" customHeight="1">
      <c r="A300" s="43"/>
      <c r="B300" s="474"/>
      <c r="C300" s="474"/>
      <c r="D300" s="474"/>
      <c r="E300" s="474"/>
      <c r="F300" s="60" t="s">
        <v>59</v>
      </c>
      <c r="G300" s="61">
        <f>Patio!H84-G299</f>
        <v>0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4"/>
      <c r="C301" s="474"/>
      <c r="D301" s="474"/>
      <c r="E301" s="474"/>
      <c r="F301" s="60" t="s">
        <v>60</v>
      </c>
      <c r="G301" s="62" t="e">
        <f>G300/Patio!H84</f>
        <v>#DIV/0!</v>
      </c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4"/>
      <c r="C302" s="474"/>
      <c r="D302" s="474"/>
      <c r="E302" s="474"/>
      <c r="F302" s="60"/>
      <c r="G302" s="62"/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4"/>
      <c r="C303" s="474"/>
      <c r="D303" s="474"/>
      <c r="E303" s="474"/>
      <c r="F303" s="63" t="s">
        <v>58</v>
      </c>
      <c r="G303" s="64">
        <f>SUM(Patio!F102)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4"/>
      <c r="C304" s="474"/>
      <c r="D304" s="474"/>
      <c r="E304" s="474"/>
      <c r="F304" s="60" t="s">
        <v>59</v>
      </c>
      <c r="G304" s="61">
        <f>Patio!H102-G303</f>
        <v>0</v>
      </c>
      <c r="H304" s="49"/>
      <c r="I304" s="50"/>
      <c r="J304" s="54"/>
      <c r="K304" s="43"/>
      <c r="L304" s="43"/>
      <c r="M304" s="43"/>
      <c r="N304" s="43"/>
    </row>
    <row r="305" spans="1:22" s="257" customFormat="1" ht="20" hidden="1" customHeight="1">
      <c r="A305" s="43"/>
      <c r="B305" s="474"/>
      <c r="C305" s="474"/>
      <c r="D305" s="474"/>
      <c r="E305" s="474"/>
      <c r="F305" s="65" t="s">
        <v>60</v>
      </c>
      <c r="G305" s="66" t="e">
        <f>G304/Patio!H102</f>
        <v>#DIV/0!</v>
      </c>
      <c r="H305" s="49"/>
      <c r="I305" s="50"/>
      <c r="J305" s="54"/>
      <c r="K305" s="43"/>
      <c r="L305" s="43"/>
      <c r="M305" s="43"/>
      <c r="N305" s="43"/>
    </row>
    <row r="306" spans="1:22" ht="16" hidden="1" thickBot="1"/>
    <row r="307" spans="1:22" s="257" customFormat="1" ht="16" hidden="1" thickBot="1">
      <c r="A307" s="378" t="s">
        <v>176</v>
      </c>
      <c r="B307" s="383"/>
      <c r="C307" s="384"/>
      <c r="D307" s="384"/>
      <c r="E307" s="379"/>
      <c r="F307" s="376"/>
      <c r="G307" s="377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7" customFormat="1" ht="16" hidden="1" thickBot="1">
      <c r="A308" s="291"/>
      <c r="B308" s="44"/>
      <c r="C308" s="41"/>
      <c r="D308" s="41"/>
      <c r="E308" s="41"/>
      <c r="F308" s="41"/>
      <c r="G308" s="41"/>
      <c r="H308" s="41"/>
      <c r="I308" s="44"/>
      <c r="J308" s="44"/>
      <c r="K308" s="45"/>
      <c r="L308" s="46"/>
      <c r="M308" s="41"/>
      <c r="N308" s="41"/>
      <c r="O308" s="71"/>
      <c r="P308" s="70"/>
      <c r="Q308" s="70"/>
      <c r="R308" s="70"/>
      <c r="S308" s="70"/>
      <c r="T308" s="70"/>
      <c r="U308" s="259"/>
      <c r="V308" s="259"/>
    </row>
    <row r="309" spans="1:22" s="258" customFormat="1" ht="13" hidden="1" thickBot="1">
      <c r="A309" s="324" t="s">
        <v>46</v>
      </c>
      <c r="B309" s="325" t="s">
        <v>45</v>
      </c>
      <c r="C309" s="325" t="s">
        <v>47</v>
      </c>
      <c r="D309" s="325" t="s">
        <v>48</v>
      </c>
      <c r="E309" s="325" t="s">
        <v>31</v>
      </c>
      <c r="F309" s="325" t="s">
        <v>49</v>
      </c>
      <c r="G309" s="325" t="s">
        <v>50</v>
      </c>
      <c r="H309" s="325" t="s">
        <v>140</v>
      </c>
      <c r="I309" s="325" t="s">
        <v>141</v>
      </c>
      <c r="J309" s="380" t="s">
        <v>53</v>
      </c>
      <c r="K309" s="380" t="s">
        <v>51</v>
      </c>
      <c r="L309" s="380" t="s">
        <v>52</v>
      </c>
      <c r="M309" s="380" t="s">
        <v>1</v>
      </c>
      <c r="N309" s="380"/>
      <c r="O309" s="381" t="s">
        <v>68</v>
      </c>
      <c r="P309" s="380" t="s">
        <v>65</v>
      </c>
      <c r="Q309" s="380" t="s">
        <v>139</v>
      </c>
      <c r="R309" s="380" t="s">
        <v>64</v>
      </c>
      <c r="S309" s="380" t="s">
        <v>66</v>
      </c>
      <c r="T309" s="382" t="s">
        <v>67</v>
      </c>
    </row>
    <row r="310" spans="1:22" s="257" customFormat="1" ht="12" hidden="1">
      <c r="A310" s="41"/>
      <c r="B310" s="44"/>
      <c r="C310" s="41"/>
      <c r="D310" s="41"/>
      <c r="E310" s="41"/>
      <c r="F310" s="41"/>
      <c r="G310" s="41"/>
      <c r="H310" s="41"/>
      <c r="I310" s="44"/>
      <c r="J310" s="44"/>
      <c r="K310" s="45"/>
      <c r="L310" s="46"/>
      <c r="M310" s="41"/>
      <c r="N310" s="41"/>
      <c r="P310" s="41"/>
      <c r="Q310" s="41"/>
    </row>
    <row r="311" spans="1:22" s="257" customFormat="1" ht="12" hidden="1">
      <c r="A311" s="282">
        <v>0</v>
      </c>
      <c r="B311" s="94"/>
      <c r="C311" s="94"/>
      <c r="D311" s="94"/>
      <c r="E311" s="94"/>
      <c r="F311" s="286">
        <v>0</v>
      </c>
      <c r="G311" s="286">
        <f t="shared" ref="G311:G335" si="21">A311*F311</f>
        <v>0</v>
      </c>
      <c r="H311" s="285"/>
      <c r="I311" s="284"/>
      <c r="J311" s="54">
        <f t="shared" ref="J311:J336" si="22">SUM(L311*0.01)</f>
        <v>0</v>
      </c>
      <c r="K311" s="43">
        <f t="shared" ref="K311:K336" si="23">SUM(L311*0.25)</f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21"/>
        <v>0</v>
      </c>
      <c r="H312" s="89"/>
      <c r="I312" s="283"/>
      <c r="J312" s="54">
        <f t="shared" si="22"/>
        <v>0</v>
      </c>
      <c r="K312" s="43">
        <f t="shared" si="23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21"/>
        <v>0</v>
      </c>
      <c r="H313" s="89"/>
      <c r="I313" s="283"/>
      <c r="J313" s="54">
        <f t="shared" si="22"/>
        <v>0</v>
      </c>
      <c r="K313" s="43">
        <f t="shared" si="23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21"/>
        <v>0</v>
      </c>
      <c r="H314" s="89"/>
      <c r="I314" s="283"/>
      <c r="J314" s="54">
        <f t="shared" si="22"/>
        <v>0</v>
      </c>
      <c r="K314" s="43">
        <f t="shared" si="23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21"/>
        <v>0</v>
      </c>
      <c r="H315" s="89"/>
      <c r="I315" s="283"/>
      <c r="J315" s="54">
        <f t="shared" si="22"/>
        <v>0</v>
      </c>
      <c r="K315" s="43">
        <f t="shared" si="23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21"/>
        <v>0</v>
      </c>
      <c r="H316" s="89"/>
      <c r="I316" s="283"/>
      <c r="J316" s="54">
        <f t="shared" si="22"/>
        <v>0</v>
      </c>
      <c r="K316" s="43">
        <f t="shared" si="23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21"/>
        <v>0</v>
      </c>
      <c r="H317" s="89"/>
      <c r="I317" s="283"/>
      <c r="J317" s="54">
        <f t="shared" si="22"/>
        <v>0</v>
      </c>
      <c r="K317" s="43">
        <f t="shared" si="23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21"/>
        <v>0</v>
      </c>
      <c r="H318" s="89"/>
      <c r="I318" s="283"/>
      <c r="J318" s="54">
        <f t="shared" si="22"/>
        <v>0</v>
      </c>
      <c r="K318" s="43">
        <f t="shared" si="23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21"/>
        <v>0</v>
      </c>
      <c r="H319" s="89"/>
      <c r="I319" s="283"/>
      <c r="J319" s="54">
        <f t="shared" si="22"/>
        <v>0</v>
      </c>
      <c r="K319" s="43">
        <f t="shared" si="23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21"/>
        <v>0</v>
      </c>
      <c r="H320" s="89"/>
      <c r="I320" s="283"/>
      <c r="J320" s="54">
        <f t="shared" si="22"/>
        <v>0</v>
      </c>
      <c r="K320" s="43">
        <f t="shared" si="23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21"/>
        <v>0</v>
      </c>
      <c r="H321" s="89"/>
      <c r="I321" s="283"/>
      <c r="J321" s="54">
        <f t="shared" si="22"/>
        <v>0</v>
      </c>
      <c r="K321" s="43">
        <f t="shared" si="23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21"/>
        <v>0</v>
      </c>
      <c r="H322" s="89"/>
      <c r="I322" s="283"/>
      <c r="J322" s="54">
        <f t="shared" si="22"/>
        <v>0</v>
      </c>
      <c r="K322" s="43">
        <f t="shared" si="23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21"/>
        <v>0</v>
      </c>
      <c r="H323" s="89"/>
      <c r="I323" s="283"/>
      <c r="J323" s="54">
        <f t="shared" si="22"/>
        <v>0</v>
      </c>
      <c r="K323" s="43">
        <f t="shared" si="23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21"/>
        <v>0</v>
      </c>
      <c r="H324" s="89"/>
      <c r="I324" s="283"/>
      <c r="J324" s="54">
        <f t="shared" si="22"/>
        <v>0</v>
      </c>
      <c r="K324" s="43">
        <f t="shared" si="23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21"/>
        <v>0</v>
      </c>
      <c r="H325" s="89"/>
      <c r="I325" s="283"/>
      <c r="J325" s="54">
        <f t="shared" si="22"/>
        <v>0</v>
      </c>
      <c r="K325" s="43">
        <f t="shared" si="23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21"/>
        <v>0</v>
      </c>
      <c r="H326" s="89"/>
      <c r="I326" s="283"/>
      <c r="J326" s="54">
        <f t="shared" si="22"/>
        <v>0</v>
      </c>
      <c r="K326" s="43">
        <f t="shared" si="23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21"/>
        <v>0</v>
      </c>
      <c r="H327" s="89"/>
      <c r="I327" s="283"/>
      <c r="J327" s="54">
        <f t="shared" si="22"/>
        <v>0</v>
      </c>
      <c r="K327" s="43">
        <f t="shared" si="23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21"/>
        <v>0</v>
      </c>
      <c r="H328" s="89"/>
      <c r="I328" s="283"/>
      <c r="J328" s="54">
        <f t="shared" si="22"/>
        <v>0</v>
      </c>
      <c r="K328" s="43">
        <f t="shared" si="23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21"/>
        <v>0</v>
      </c>
      <c r="H329" s="89"/>
      <c r="I329" s="283"/>
      <c r="J329" s="54">
        <f t="shared" si="22"/>
        <v>0</v>
      </c>
      <c r="K329" s="43">
        <f t="shared" si="23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21"/>
        <v>0</v>
      </c>
      <c r="H330" s="89"/>
      <c r="I330" s="283"/>
      <c r="J330" s="54">
        <f t="shared" si="22"/>
        <v>0</v>
      </c>
      <c r="K330" s="43">
        <f t="shared" si="23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21"/>
        <v>0</v>
      </c>
      <c r="H331" s="89"/>
      <c r="I331" s="283"/>
      <c r="J331" s="54">
        <f t="shared" si="22"/>
        <v>0</v>
      </c>
      <c r="K331" s="43">
        <f t="shared" si="23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21"/>
        <v>0</v>
      </c>
      <c r="H332" s="89"/>
      <c r="I332" s="283"/>
      <c r="J332" s="54">
        <f t="shared" si="22"/>
        <v>0</v>
      </c>
      <c r="K332" s="43">
        <f t="shared" si="23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21"/>
        <v>0</v>
      </c>
      <c r="H333" s="89"/>
      <c r="I333" s="283"/>
      <c r="J333" s="54">
        <f t="shared" si="22"/>
        <v>0</v>
      </c>
      <c r="K333" s="43">
        <f t="shared" si="23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21"/>
        <v>0</v>
      </c>
      <c r="H334" s="89"/>
      <c r="I334" s="283"/>
      <c r="J334" s="54">
        <f t="shared" si="22"/>
        <v>0</v>
      </c>
      <c r="K334" s="43">
        <f t="shared" si="23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2" hidden="1">
      <c r="A335" s="282">
        <v>0</v>
      </c>
      <c r="B335" s="91"/>
      <c r="C335" s="91"/>
      <c r="D335" s="91"/>
      <c r="E335" s="91"/>
      <c r="F335" s="260">
        <v>0</v>
      </c>
      <c r="G335" s="260">
        <f t="shared" si="21"/>
        <v>0</v>
      </c>
      <c r="H335" s="89"/>
      <c r="I335" s="283"/>
      <c r="J335" s="54">
        <f t="shared" si="22"/>
        <v>0</v>
      </c>
      <c r="K335" s="43">
        <f t="shared" si="23"/>
        <v>0</v>
      </c>
      <c r="L335" s="43">
        <v>0</v>
      </c>
      <c r="M335" s="43">
        <v>0</v>
      </c>
      <c r="N335" s="43"/>
      <c r="O335" s="94"/>
      <c r="P335" s="94"/>
      <c r="Q335" s="94"/>
      <c r="R335" s="94"/>
      <c r="S335" s="94"/>
      <c r="T335" s="94"/>
    </row>
    <row r="336" spans="1:20" s="257" customFormat="1" ht="13" hidden="1" thickBot="1">
      <c r="A336" s="43">
        <v>0</v>
      </c>
      <c r="B336" s="474"/>
      <c r="C336" s="474"/>
      <c r="D336" s="474"/>
      <c r="E336" s="474"/>
      <c r="F336" s="52"/>
      <c r="G336" s="52"/>
      <c r="H336" s="49"/>
      <c r="I336" s="50"/>
      <c r="J336" s="54">
        <f t="shared" si="22"/>
        <v>0</v>
      </c>
      <c r="K336" s="43">
        <f t="shared" si="23"/>
        <v>0</v>
      </c>
      <c r="L336" s="43">
        <v>0</v>
      </c>
      <c r="M336" s="43">
        <v>0</v>
      </c>
      <c r="N336" s="43"/>
    </row>
    <row r="337" spans="1:22" s="257" customFormat="1" ht="12" hidden="1">
      <c r="A337" s="43"/>
      <c r="B337" s="474"/>
      <c r="C337" s="474"/>
      <c r="D337" s="276" t="s">
        <v>103</v>
      </c>
      <c r="E337" s="275"/>
      <c r="F337" s="274"/>
      <c r="G337" s="287">
        <f>SUM(G311:G336)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4"/>
      <c r="C338" s="474"/>
      <c r="D338" s="272" t="s">
        <v>102</v>
      </c>
      <c r="E338" s="271"/>
      <c r="F338" s="270"/>
      <c r="G338" s="281">
        <f>'Office-Den'!F84+('Office-Den'!H86*0.8)</f>
        <v>0</v>
      </c>
      <c r="H338" s="48"/>
      <c r="I338" s="48"/>
      <c r="J338" s="72"/>
      <c r="K338" s="264"/>
      <c r="M338" s="73"/>
    </row>
    <row r="339" spans="1:22" s="257" customFormat="1" ht="12" hidden="1">
      <c r="A339" s="43"/>
      <c r="B339" s="474"/>
      <c r="C339" s="474"/>
      <c r="D339" s="272" t="s">
        <v>101</v>
      </c>
      <c r="E339" s="271"/>
      <c r="F339" s="270"/>
      <c r="G339" s="281">
        <f>G338-G337</f>
        <v>0</v>
      </c>
      <c r="H339" s="48"/>
      <c r="I339" s="48"/>
      <c r="J339" s="72"/>
      <c r="K339" s="264"/>
      <c r="M339" s="73"/>
    </row>
    <row r="340" spans="1:22" s="257" customFormat="1" ht="13" hidden="1" thickBot="1">
      <c r="A340" s="43"/>
      <c r="B340" s="474"/>
      <c r="C340" s="474"/>
      <c r="D340" s="268" t="s">
        <v>100</v>
      </c>
      <c r="E340" s="267"/>
      <c r="F340" s="266"/>
      <c r="G340" s="265" t="e">
        <f>G339/G338</f>
        <v>#DIV/0!</v>
      </c>
      <c r="H340" s="48"/>
      <c r="I340" s="48"/>
      <c r="J340" s="72"/>
      <c r="K340" s="264"/>
      <c r="M340" s="73"/>
    </row>
    <row r="341" spans="1:22" s="163" customFormat="1" ht="25.5" hidden="1" customHeight="1">
      <c r="D341" s="280"/>
      <c r="E341" s="280"/>
      <c r="G341" s="279"/>
      <c r="I341" s="278"/>
      <c r="J341" s="277"/>
      <c r="K341" s="261"/>
      <c r="L341" s="263"/>
      <c r="M341" s="3"/>
      <c r="N341" s="3"/>
      <c r="P341" s="262"/>
      <c r="Q341" s="262"/>
      <c r="R341" s="261"/>
    </row>
    <row r="342" spans="1:22" s="163" customFormat="1" ht="20" hidden="1" customHeight="1">
      <c r="F342" s="58" t="s">
        <v>57</v>
      </c>
      <c r="G342" s="59">
        <f>SUM(G311:G335)</f>
        <v>0</v>
      </c>
      <c r="H342" s="1"/>
      <c r="J342" s="2"/>
      <c r="L342" s="162"/>
      <c r="M342" s="162"/>
      <c r="N342" s="162"/>
      <c r="P342" s="162"/>
      <c r="Q342" s="162"/>
      <c r="R342" s="164"/>
    </row>
    <row r="343" spans="1:22" s="257" customFormat="1" ht="20" hidden="1" customHeight="1">
      <c r="A343" s="43"/>
      <c r="B343" s="474"/>
      <c r="C343" s="474"/>
      <c r="D343" s="474"/>
      <c r="E343" s="474"/>
      <c r="F343" s="60" t="s">
        <v>59</v>
      </c>
      <c r="G343" s="61">
        <f>'Office-Den'!H84-G342</f>
        <v>0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4"/>
      <c r="C344" s="474"/>
      <c r="D344" s="474"/>
      <c r="E344" s="474"/>
      <c r="F344" s="60" t="s">
        <v>60</v>
      </c>
      <c r="G344" s="386" t="e">
        <f>G343/'Office-Den'!H84</f>
        <v>#DIV/0!</v>
      </c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4"/>
      <c r="C345" s="474"/>
      <c r="D345" s="474"/>
      <c r="E345" s="474"/>
      <c r="F345" s="60"/>
      <c r="G345" s="62"/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4"/>
      <c r="C346" s="474"/>
      <c r="D346" s="474"/>
      <c r="E346" s="474"/>
      <c r="F346" s="63" t="s">
        <v>58</v>
      </c>
      <c r="G346" s="64">
        <f>SUM('Office-Den'!F102)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4"/>
      <c r="C347" s="474"/>
      <c r="D347" s="474"/>
      <c r="E347" s="474"/>
      <c r="F347" s="60" t="s">
        <v>59</v>
      </c>
      <c r="G347" s="61">
        <f>'Office-Den'!H102-G346</f>
        <v>0</v>
      </c>
      <c r="H347" s="49"/>
      <c r="I347" s="50"/>
      <c r="J347" s="54"/>
      <c r="K347" s="43"/>
      <c r="L347" s="43"/>
      <c r="M347" s="43"/>
      <c r="N347" s="43"/>
    </row>
    <row r="348" spans="1:22" s="257" customFormat="1" ht="20" hidden="1" customHeight="1">
      <c r="A348" s="43"/>
      <c r="B348" s="474"/>
      <c r="C348" s="474"/>
      <c r="D348" s="474"/>
      <c r="E348" s="474"/>
      <c r="F348" s="65" t="s">
        <v>60</v>
      </c>
      <c r="G348" s="66" t="e">
        <f>G347/'Office-Den'!H102</f>
        <v>#DIV/0!</v>
      </c>
      <c r="H348" s="49"/>
      <c r="I348" s="50"/>
      <c r="J348" s="54"/>
      <c r="K348" s="43"/>
      <c r="L348" s="43"/>
      <c r="M348" s="43"/>
      <c r="N348" s="43"/>
    </row>
    <row r="349" spans="1:22" ht="16" hidden="1" thickBot="1"/>
    <row r="350" spans="1:22" s="257" customFormat="1" ht="16" hidden="1" thickBot="1">
      <c r="A350" s="378" t="s">
        <v>177</v>
      </c>
      <c r="B350" s="383"/>
      <c r="C350" s="384"/>
      <c r="D350" s="384"/>
      <c r="E350" s="379"/>
      <c r="F350" s="376"/>
      <c r="G350" s="377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7" customFormat="1" ht="16" hidden="1" thickBot="1">
      <c r="A351" s="291"/>
      <c r="B351" s="44"/>
      <c r="C351" s="41"/>
      <c r="D351" s="41"/>
      <c r="E351" s="41"/>
      <c r="F351" s="41"/>
      <c r="G351" s="41"/>
      <c r="H351" s="41"/>
      <c r="I351" s="44"/>
      <c r="J351" s="44"/>
      <c r="K351" s="45"/>
      <c r="L351" s="46"/>
      <c r="M351" s="41"/>
      <c r="N351" s="41"/>
      <c r="O351" s="71"/>
      <c r="P351" s="70"/>
      <c r="Q351" s="70"/>
      <c r="R351" s="70"/>
      <c r="S351" s="70"/>
      <c r="T351" s="70"/>
      <c r="U351" s="259"/>
      <c r="V351" s="259"/>
    </row>
    <row r="352" spans="1:22" s="258" customFormat="1" ht="13" hidden="1" thickBot="1">
      <c r="A352" s="324" t="s">
        <v>46</v>
      </c>
      <c r="B352" s="325" t="s">
        <v>45</v>
      </c>
      <c r="C352" s="325" t="s">
        <v>47</v>
      </c>
      <c r="D352" s="325" t="s">
        <v>48</v>
      </c>
      <c r="E352" s="325" t="s">
        <v>31</v>
      </c>
      <c r="F352" s="325" t="s">
        <v>49</v>
      </c>
      <c r="G352" s="325" t="s">
        <v>50</v>
      </c>
      <c r="H352" s="325" t="s">
        <v>140</v>
      </c>
      <c r="I352" s="325" t="s">
        <v>141</v>
      </c>
      <c r="J352" s="380" t="s">
        <v>53</v>
      </c>
      <c r="K352" s="380" t="s">
        <v>51</v>
      </c>
      <c r="L352" s="380" t="s">
        <v>52</v>
      </c>
      <c r="M352" s="380" t="s">
        <v>1</v>
      </c>
      <c r="N352" s="380"/>
      <c r="O352" s="381" t="s">
        <v>68</v>
      </c>
      <c r="P352" s="380" t="s">
        <v>65</v>
      </c>
      <c r="Q352" s="380" t="s">
        <v>139</v>
      </c>
      <c r="R352" s="380" t="s">
        <v>64</v>
      </c>
      <c r="S352" s="380" t="s">
        <v>66</v>
      </c>
      <c r="T352" s="382" t="s">
        <v>67</v>
      </c>
    </row>
    <row r="353" spans="1:20" s="257" customFormat="1" ht="12" hidden="1">
      <c r="A353" s="41"/>
      <c r="B353" s="44"/>
      <c r="C353" s="41"/>
      <c r="D353" s="41"/>
      <c r="E353" s="41"/>
      <c r="F353" s="41"/>
      <c r="G353" s="41"/>
      <c r="H353" s="41"/>
      <c r="I353" s="44"/>
      <c r="J353" s="44"/>
      <c r="K353" s="45"/>
      <c r="L353" s="46"/>
      <c r="M353" s="41"/>
      <c r="N353" s="41"/>
      <c r="P353" s="41"/>
      <c r="Q353" s="41"/>
    </row>
    <row r="354" spans="1:20" s="257" customFormat="1" ht="12" hidden="1">
      <c r="A354" s="282">
        <v>0</v>
      </c>
      <c r="B354" s="94"/>
      <c r="C354" s="94"/>
      <c r="D354" s="94"/>
      <c r="E354" s="94"/>
      <c r="F354" s="286">
        <v>0</v>
      </c>
      <c r="G354" s="286">
        <f t="shared" ref="G354:G378" si="24">A354*F354</f>
        <v>0</v>
      </c>
      <c r="H354" s="285"/>
      <c r="I354" s="284"/>
      <c r="J354" s="54">
        <f t="shared" ref="J354:J379" si="25">SUM(L354*0.01)</f>
        <v>0</v>
      </c>
      <c r="K354" s="43">
        <f t="shared" ref="K354:K379" si="26">SUM(L354*0.25)</f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4"/>
        <v>0</v>
      </c>
      <c r="H355" s="89"/>
      <c r="I355" s="283"/>
      <c r="J355" s="54">
        <f t="shared" si="25"/>
        <v>0</v>
      </c>
      <c r="K355" s="43">
        <f t="shared" si="26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4"/>
        <v>0</v>
      </c>
      <c r="H356" s="89"/>
      <c r="I356" s="283"/>
      <c r="J356" s="54">
        <f t="shared" si="25"/>
        <v>0</v>
      </c>
      <c r="K356" s="43">
        <f t="shared" si="26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4"/>
        <v>0</v>
      </c>
      <c r="H357" s="89"/>
      <c r="I357" s="283"/>
      <c r="J357" s="54">
        <f t="shared" si="25"/>
        <v>0</v>
      </c>
      <c r="K357" s="43">
        <f t="shared" si="26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4"/>
        <v>0</v>
      </c>
      <c r="H358" s="89"/>
      <c r="I358" s="283"/>
      <c r="J358" s="54">
        <f t="shared" si="25"/>
        <v>0</v>
      </c>
      <c r="K358" s="43">
        <f t="shared" si="26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4"/>
        <v>0</v>
      </c>
      <c r="H359" s="89"/>
      <c r="I359" s="283"/>
      <c r="J359" s="54">
        <f t="shared" si="25"/>
        <v>0</v>
      </c>
      <c r="K359" s="43">
        <f t="shared" si="26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4"/>
        <v>0</v>
      </c>
      <c r="H360" s="89"/>
      <c r="I360" s="283"/>
      <c r="J360" s="54">
        <f t="shared" si="25"/>
        <v>0</v>
      </c>
      <c r="K360" s="43">
        <f t="shared" si="26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4"/>
        <v>0</v>
      </c>
      <c r="H361" s="89"/>
      <c r="I361" s="283"/>
      <c r="J361" s="54">
        <f t="shared" si="25"/>
        <v>0</v>
      </c>
      <c r="K361" s="43">
        <f t="shared" si="26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4"/>
        <v>0</v>
      </c>
      <c r="H362" s="89"/>
      <c r="I362" s="283"/>
      <c r="J362" s="54">
        <f t="shared" si="25"/>
        <v>0</v>
      </c>
      <c r="K362" s="43">
        <f t="shared" si="26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4"/>
        <v>0</v>
      </c>
      <c r="H363" s="89"/>
      <c r="I363" s="283"/>
      <c r="J363" s="54">
        <f t="shared" si="25"/>
        <v>0</v>
      </c>
      <c r="K363" s="43">
        <f t="shared" si="26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4"/>
        <v>0</v>
      </c>
      <c r="H364" s="89"/>
      <c r="I364" s="283"/>
      <c r="J364" s="54">
        <f t="shared" si="25"/>
        <v>0</v>
      </c>
      <c r="K364" s="43">
        <f t="shared" si="26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4"/>
        <v>0</v>
      </c>
      <c r="H365" s="89"/>
      <c r="I365" s="283"/>
      <c r="J365" s="54">
        <f t="shared" si="25"/>
        <v>0</v>
      </c>
      <c r="K365" s="43">
        <f t="shared" si="26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4"/>
        <v>0</v>
      </c>
      <c r="H366" s="89"/>
      <c r="I366" s="283"/>
      <c r="J366" s="54">
        <f t="shared" si="25"/>
        <v>0</v>
      </c>
      <c r="K366" s="43">
        <f t="shared" si="26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4"/>
        <v>0</v>
      </c>
      <c r="H367" s="89"/>
      <c r="I367" s="283"/>
      <c r="J367" s="54">
        <f t="shared" si="25"/>
        <v>0</v>
      </c>
      <c r="K367" s="43">
        <f t="shared" si="26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4"/>
        <v>0</v>
      </c>
      <c r="H368" s="89"/>
      <c r="I368" s="283"/>
      <c r="J368" s="54">
        <f t="shared" si="25"/>
        <v>0</v>
      </c>
      <c r="K368" s="43">
        <f t="shared" si="26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4"/>
        <v>0</v>
      </c>
      <c r="H369" s="89"/>
      <c r="I369" s="283"/>
      <c r="J369" s="54">
        <f t="shared" si="25"/>
        <v>0</v>
      </c>
      <c r="K369" s="43">
        <f t="shared" si="26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4"/>
        <v>0</v>
      </c>
      <c r="H370" s="89"/>
      <c r="I370" s="283"/>
      <c r="J370" s="54">
        <f t="shared" si="25"/>
        <v>0</v>
      </c>
      <c r="K370" s="43">
        <f t="shared" si="26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4"/>
        <v>0</v>
      </c>
      <c r="H371" s="89"/>
      <c r="I371" s="283"/>
      <c r="J371" s="54">
        <f t="shared" si="25"/>
        <v>0</v>
      </c>
      <c r="K371" s="43">
        <f t="shared" si="26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4"/>
        <v>0</v>
      </c>
      <c r="H372" s="89"/>
      <c r="I372" s="283"/>
      <c r="J372" s="54">
        <f t="shared" si="25"/>
        <v>0</v>
      </c>
      <c r="K372" s="43">
        <f t="shared" si="26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4"/>
        <v>0</v>
      </c>
      <c r="H373" s="89"/>
      <c r="I373" s="283"/>
      <c r="J373" s="54">
        <f t="shared" si="25"/>
        <v>0</v>
      </c>
      <c r="K373" s="43">
        <f t="shared" si="26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4"/>
        <v>0</v>
      </c>
      <c r="H374" s="89"/>
      <c r="I374" s="283"/>
      <c r="J374" s="54">
        <f t="shared" si="25"/>
        <v>0</v>
      </c>
      <c r="K374" s="43">
        <f t="shared" si="26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4"/>
        <v>0</v>
      </c>
      <c r="H375" s="89"/>
      <c r="I375" s="283"/>
      <c r="J375" s="54">
        <f t="shared" si="25"/>
        <v>0</v>
      </c>
      <c r="K375" s="43">
        <f t="shared" si="26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4"/>
        <v>0</v>
      </c>
      <c r="H376" s="89"/>
      <c r="I376" s="283"/>
      <c r="J376" s="54">
        <f t="shared" si="25"/>
        <v>0</v>
      </c>
      <c r="K376" s="43">
        <f t="shared" si="26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4"/>
        <v>0</v>
      </c>
      <c r="H377" s="89"/>
      <c r="I377" s="283"/>
      <c r="J377" s="54">
        <f t="shared" si="25"/>
        <v>0</v>
      </c>
      <c r="K377" s="43">
        <f t="shared" si="26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2" hidden="1">
      <c r="A378" s="282">
        <v>0</v>
      </c>
      <c r="B378" s="91"/>
      <c r="C378" s="91"/>
      <c r="D378" s="91"/>
      <c r="E378" s="91"/>
      <c r="F378" s="260">
        <v>0</v>
      </c>
      <c r="G378" s="260">
        <f t="shared" si="24"/>
        <v>0</v>
      </c>
      <c r="H378" s="89"/>
      <c r="I378" s="283"/>
      <c r="J378" s="54">
        <f t="shared" si="25"/>
        <v>0</v>
      </c>
      <c r="K378" s="43">
        <f t="shared" si="26"/>
        <v>0</v>
      </c>
      <c r="L378" s="43">
        <v>0</v>
      </c>
      <c r="M378" s="43">
        <v>0</v>
      </c>
      <c r="N378" s="43"/>
      <c r="O378" s="94"/>
      <c r="P378" s="94"/>
      <c r="Q378" s="94"/>
      <c r="R378" s="94"/>
      <c r="S378" s="94"/>
      <c r="T378" s="94"/>
    </row>
    <row r="379" spans="1:20" s="257" customFormat="1" ht="13" hidden="1" thickBot="1">
      <c r="A379" s="43">
        <v>0</v>
      </c>
      <c r="B379" s="474"/>
      <c r="C379" s="474"/>
      <c r="D379" s="474"/>
      <c r="E379" s="474"/>
      <c r="F379" s="52"/>
      <c r="G379" s="52"/>
      <c r="H379" s="49"/>
      <c r="I379" s="50"/>
      <c r="J379" s="54">
        <f t="shared" si="25"/>
        <v>0</v>
      </c>
      <c r="K379" s="43">
        <f t="shared" si="26"/>
        <v>0</v>
      </c>
      <c r="L379" s="43">
        <v>0</v>
      </c>
      <c r="M379" s="43">
        <v>0</v>
      </c>
      <c r="N379" s="43"/>
    </row>
    <row r="380" spans="1:20" s="257" customFormat="1" ht="12" hidden="1">
      <c r="A380" s="43"/>
      <c r="B380" s="474"/>
      <c r="C380" s="474"/>
      <c r="D380" s="276" t="s">
        <v>103</v>
      </c>
      <c r="E380" s="275"/>
      <c r="F380" s="274"/>
      <c r="G380" s="287">
        <f>SUM(G354:G379)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4"/>
      <c r="C381" s="474"/>
      <c r="D381" s="272" t="s">
        <v>102</v>
      </c>
      <c r="E381" s="271"/>
      <c r="F381" s="270"/>
      <c r="G381" s="281">
        <f>Game!F84+(Game!H86*0.8)</f>
        <v>0</v>
      </c>
      <c r="H381" s="48"/>
      <c r="I381" s="48"/>
      <c r="J381" s="72"/>
      <c r="K381" s="264"/>
      <c r="M381" s="73"/>
    </row>
    <row r="382" spans="1:20" s="257" customFormat="1" ht="12" hidden="1">
      <c r="A382" s="43"/>
      <c r="B382" s="474"/>
      <c r="C382" s="474"/>
      <c r="D382" s="272" t="s">
        <v>101</v>
      </c>
      <c r="E382" s="271"/>
      <c r="F382" s="270"/>
      <c r="G382" s="281">
        <f>G381-G380</f>
        <v>0</v>
      </c>
      <c r="H382" s="48"/>
      <c r="I382" s="48"/>
      <c r="J382" s="72"/>
      <c r="K382" s="264"/>
      <c r="M382" s="73"/>
    </row>
    <row r="383" spans="1:20" s="257" customFormat="1" ht="13" hidden="1" thickBot="1">
      <c r="A383" s="43"/>
      <c r="B383" s="474"/>
      <c r="C383" s="474"/>
      <c r="D383" s="268" t="s">
        <v>100</v>
      </c>
      <c r="E383" s="267"/>
      <c r="F383" s="266"/>
      <c r="G383" s="265" t="e">
        <f>G382/G381</f>
        <v>#DIV/0!</v>
      </c>
      <c r="H383" s="48"/>
      <c r="I383" s="48"/>
      <c r="J383" s="72"/>
      <c r="K383" s="264"/>
      <c r="M383" s="73"/>
    </row>
    <row r="384" spans="1:20" s="163" customFormat="1" ht="25.5" hidden="1" customHeight="1">
      <c r="D384" s="280"/>
      <c r="E384" s="280"/>
      <c r="G384" s="279"/>
      <c r="I384" s="278"/>
      <c r="J384" s="277"/>
      <c r="K384" s="261"/>
      <c r="L384" s="263"/>
      <c r="M384" s="3"/>
      <c r="N384" s="3"/>
      <c r="P384" s="262"/>
      <c r="Q384" s="262"/>
      <c r="R384" s="261"/>
    </row>
    <row r="385" spans="1:22" s="163" customFormat="1" ht="20" hidden="1" customHeight="1">
      <c r="F385" s="58" t="s">
        <v>57</v>
      </c>
      <c r="G385" s="59">
        <f>SUM(G354:G378)</f>
        <v>0</v>
      </c>
      <c r="H385" s="1"/>
      <c r="J385" s="2"/>
      <c r="L385" s="162"/>
      <c r="M385" s="162"/>
      <c r="N385" s="162"/>
      <c r="P385" s="162"/>
      <c r="Q385" s="162"/>
      <c r="R385" s="164"/>
    </row>
    <row r="386" spans="1:22" s="257" customFormat="1" ht="20" hidden="1" customHeight="1">
      <c r="A386" s="43"/>
      <c r="B386" s="474"/>
      <c r="C386" s="474"/>
      <c r="D386" s="474"/>
      <c r="E386" s="474"/>
      <c r="F386" s="60" t="s">
        <v>59</v>
      </c>
      <c r="G386" s="61">
        <f>Game!H84-G385</f>
        <v>0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4"/>
      <c r="C387" s="474"/>
      <c r="D387" s="474"/>
      <c r="E387" s="474"/>
      <c r="F387" s="60" t="s">
        <v>60</v>
      </c>
      <c r="G387" s="386" t="e">
        <f>G386/Game!H84</f>
        <v>#DIV/0!</v>
      </c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4"/>
      <c r="C388" s="474"/>
      <c r="D388" s="474"/>
      <c r="E388" s="474"/>
      <c r="F388" s="60"/>
      <c r="G388" s="62"/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4"/>
      <c r="C389" s="474"/>
      <c r="D389" s="474"/>
      <c r="E389" s="474"/>
      <c r="F389" s="63" t="s">
        <v>58</v>
      </c>
      <c r="G389" s="64">
        <f>SUM(Game!F102)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4"/>
      <c r="C390" s="474"/>
      <c r="D390" s="474"/>
      <c r="E390" s="474"/>
      <c r="F390" s="60" t="s">
        <v>59</v>
      </c>
      <c r="G390" s="61">
        <f>Game!H102-G389</f>
        <v>0</v>
      </c>
      <c r="H390" s="49"/>
      <c r="I390" s="50"/>
      <c r="J390" s="54"/>
      <c r="K390" s="43"/>
      <c r="L390" s="43"/>
      <c r="M390" s="43"/>
      <c r="N390" s="43"/>
    </row>
    <row r="391" spans="1:22" s="257" customFormat="1" ht="20" hidden="1" customHeight="1">
      <c r="A391" s="43"/>
      <c r="B391" s="474"/>
      <c r="C391" s="474"/>
      <c r="D391" s="474"/>
      <c r="E391" s="474"/>
      <c r="F391" s="65" t="s">
        <v>60</v>
      </c>
      <c r="G391" s="66" t="e">
        <f>G390/Game!H102</f>
        <v>#DIV/0!</v>
      </c>
      <c r="H391" s="49"/>
      <c r="I391" s="50"/>
      <c r="J391" s="54"/>
      <c r="K391" s="43"/>
      <c r="L391" s="43"/>
      <c r="M391" s="43"/>
      <c r="N391" s="43"/>
    </row>
    <row r="392" spans="1:22" ht="16" hidden="1" thickBot="1"/>
    <row r="393" spans="1:22" s="257" customFormat="1" ht="16" hidden="1" thickBot="1">
      <c r="A393" s="378" t="s">
        <v>178</v>
      </c>
      <c r="B393" s="383"/>
      <c r="C393" s="384"/>
      <c r="D393" s="384"/>
      <c r="E393" s="379"/>
      <c r="F393" s="376"/>
      <c r="G393" s="377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7" customFormat="1" ht="16" hidden="1" thickBot="1">
      <c r="A394" s="291"/>
      <c r="B394" s="44"/>
      <c r="C394" s="41"/>
      <c r="D394" s="41"/>
      <c r="E394" s="41"/>
      <c r="F394" s="41"/>
      <c r="G394" s="41"/>
      <c r="H394" s="41"/>
      <c r="I394" s="44"/>
      <c r="J394" s="44"/>
      <c r="K394" s="45"/>
      <c r="L394" s="46"/>
      <c r="M394" s="41"/>
      <c r="N394" s="41"/>
      <c r="O394" s="71"/>
      <c r="P394" s="70"/>
      <c r="Q394" s="70"/>
      <c r="R394" s="70"/>
      <c r="S394" s="70"/>
      <c r="T394" s="70"/>
      <c r="U394" s="259"/>
      <c r="V394" s="259"/>
    </row>
    <row r="395" spans="1:22" s="258" customFormat="1" ht="13" hidden="1" thickBot="1">
      <c r="A395" s="324" t="s">
        <v>46</v>
      </c>
      <c r="B395" s="325" t="s">
        <v>45</v>
      </c>
      <c r="C395" s="325" t="s">
        <v>47</v>
      </c>
      <c r="D395" s="325" t="s">
        <v>48</v>
      </c>
      <c r="E395" s="325" t="s">
        <v>31</v>
      </c>
      <c r="F395" s="325" t="s">
        <v>49</v>
      </c>
      <c r="G395" s="325" t="s">
        <v>50</v>
      </c>
      <c r="H395" s="325" t="s">
        <v>140</v>
      </c>
      <c r="I395" s="325" t="s">
        <v>141</v>
      </c>
      <c r="J395" s="380" t="s">
        <v>53</v>
      </c>
      <c r="K395" s="380" t="s">
        <v>51</v>
      </c>
      <c r="L395" s="380" t="s">
        <v>52</v>
      </c>
      <c r="M395" s="380" t="s">
        <v>1</v>
      </c>
      <c r="N395" s="380"/>
      <c r="O395" s="381" t="s">
        <v>68</v>
      </c>
      <c r="P395" s="380" t="s">
        <v>65</v>
      </c>
      <c r="Q395" s="380" t="s">
        <v>139</v>
      </c>
      <c r="R395" s="380" t="s">
        <v>64</v>
      </c>
      <c r="S395" s="380" t="s">
        <v>66</v>
      </c>
      <c r="T395" s="382" t="s">
        <v>67</v>
      </c>
    </row>
    <row r="396" spans="1:22" s="257" customFormat="1" ht="12" hidden="1">
      <c r="A396" s="41"/>
      <c r="B396" s="44"/>
      <c r="C396" s="41"/>
      <c r="D396" s="41"/>
      <c r="E396" s="41"/>
      <c r="F396" s="41"/>
      <c r="G396" s="41"/>
      <c r="H396" s="41"/>
      <c r="I396" s="44"/>
      <c r="J396" s="44"/>
      <c r="K396" s="45"/>
      <c r="L396" s="46"/>
      <c r="M396" s="41"/>
      <c r="N396" s="41"/>
      <c r="P396" s="41"/>
      <c r="Q396" s="41"/>
    </row>
    <row r="397" spans="1:22" s="257" customFormat="1" ht="12" hidden="1">
      <c r="A397" s="282">
        <v>0</v>
      </c>
      <c r="B397" s="94"/>
      <c r="C397" s="94"/>
      <c r="D397" s="94"/>
      <c r="E397" s="94"/>
      <c r="F397" s="286">
        <v>0</v>
      </c>
      <c r="G397" s="286">
        <f t="shared" ref="G397:G421" si="27">A397*F397</f>
        <v>0</v>
      </c>
      <c r="H397" s="285"/>
      <c r="I397" s="284"/>
      <c r="J397" s="54">
        <f t="shared" ref="J397:J422" si="28">SUM(L397*0.01)</f>
        <v>0</v>
      </c>
      <c r="K397" s="43">
        <f t="shared" ref="K397:K422" si="29">SUM(L397*0.25)</f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7"/>
        <v>0</v>
      </c>
      <c r="H398" s="89"/>
      <c r="I398" s="283"/>
      <c r="J398" s="54">
        <f t="shared" si="28"/>
        <v>0</v>
      </c>
      <c r="K398" s="43">
        <f t="shared" si="29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7"/>
        <v>0</v>
      </c>
      <c r="H399" s="89"/>
      <c r="I399" s="283"/>
      <c r="J399" s="54">
        <f t="shared" si="28"/>
        <v>0</v>
      </c>
      <c r="K399" s="43">
        <f t="shared" si="29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7"/>
        <v>0</v>
      </c>
      <c r="H400" s="89"/>
      <c r="I400" s="283"/>
      <c r="J400" s="54">
        <f t="shared" si="28"/>
        <v>0</v>
      </c>
      <c r="K400" s="43">
        <f t="shared" si="29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7"/>
        <v>0</v>
      </c>
      <c r="H401" s="89"/>
      <c r="I401" s="283"/>
      <c r="J401" s="54">
        <f t="shared" si="28"/>
        <v>0</v>
      </c>
      <c r="K401" s="43">
        <f t="shared" si="29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7"/>
        <v>0</v>
      </c>
      <c r="H402" s="89"/>
      <c r="I402" s="283"/>
      <c r="J402" s="54">
        <f t="shared" si="28"/>
        <v>0</v>
      </c>
      <c r="K402" s="43">
        <f t="shared" si="29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7"/>
        <v>0</v>
      </c>
      <c r="H403" s="89"/>
      <c r="I403" s="283"/>
      <c r="J403" s="54">
        <f t="shared" si="28"/>
        <v>0</v>
      </c>
      <c r="K403" s="43">
        <f t="shared" si="29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7"/>
        <v>0</v>
      </c>
      <c r="H404" s="89"/>
      <c r="I404" s="283"/>
      <c r="J404" s="54">
        <f t="shared" si="28"/>
        <v>0</v>
      </c>
      <c r="K404" s="43">
        <f t="shared" si="29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7"/>
        <v>0</v>
      </c>
      <c r="H405" s="89"/>
      <c r="I405" s="283"/>
      <c r="J405" s="54">
        <f t="shared" si="28"/>
        <v>0</v>
      </c>
      <c r="K405" s="43">
        <f t="shared" si="29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7"/>
        <v>0</v>
      </c>
      <c r="H406" s="89"/>
      <c r="I406" s="283"/>
      <c r="J406" s="54">
        <f t="shared" si="28"/>
        <v>0</v>
      </c>
      <c r="K406" s="43">
        <f t="shared" si="29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7"/>
        <v>0</v>
      </c>
      <c r="H407" s="89"/>
      <c r="I407" s="283"/>
      <c r="J407" s="54">
        <f t="shared" si="28"/>
        <v>0</v>
      </c>
      <c r="K407" s="43">
        <f t="shared" si="29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7"/>
        <v>0</v>
      </c>
      <c r="H408" s="89"/>
      <c r="I408" s="283"/>
      <c r="J408" s="54">
        <f t="shared" si="28"/>
        <v>0</v>
      </c>
      <c r="K408" s="43">
        <f t="shared" si="29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7"/>
        <v>0</v>
      </c>
      <c r="H409" s="89"/>
      <c r="I409" s="283"/>
      <c r="J409" s="54">
        <f t="shared" si="28"/>
        <v>0</v>
      </c>
      <c r="K409" s="43">
        <f t="shared" si="29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7"/>
        <v>0</v>
      </c>
      <c r="H410" s="89"/>
      <c r="I410" s="283"/>
      <c r="J410" s="54">
        <f t="shared" si="28"/>
        <v>0</v>
      </c>
      <c r="K410" s="43">
        <f t="shared" si="29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7"/>
        <v>0</v>
      </c>
      <c r="H411" s="89"/>
      <c r="I411" s="283"/>
      <c r="J411" s="54">
        <f t="shared" si="28"/>
        <v>0</v>
      </c>
      <c r="K411" s="43">
        <f t="shared" si="29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7"/>
        <v>0</v>
      </c>
      <c r="H412" s="89"/>
      <c r="I412" s="283"/>
      <c r="J412" s="54">
        <f t="shared" si="28"/>
        <v>0</v>
      </c>
      <c r="K412" s="43">
        <f t="shared" si="29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7"/>
        <v>0</v>
      </c>
      <c r="H413" s="89"/>
      <c r="I413" s="283"/>
      <c r="J413" s="54">
        <f t="shared" si="28"/>
        <v>0</v>
      </c>
      <c r="K413" s="43">
        <f t="shared" si="29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7"/>
        <v>0</v>
      </c>
      <c r="H414" s="89"/>
      <c r="I414" s="283"/>
      <c r="J414" s="54">
        <f t="shared" si="28"/>
        <v>0</v>
      </c>
      <c r="K414" s="43">
        <f t="shared" si="29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7"/>
        <v>0</v>
      </c>
      <c r="H415" s="89"/>
      <c r="I415" s="283"/>
      <c r="J415" s="54">
        <f t="shared" si="28"/>
        <v>0</v>
      </c>
      <c r="K415" s="43">
        <f t="shared" si="29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7"/>
        <v>0</v>
      </c>
      <c r="H416" s="89"/>
      <c r="I416" s="283"/>
      <c r="J416" s="54">
        <f t="shared" si="28"/>
        <v>0</v>
      </c>
      <c r="K416" s="43">
        <f t="shared" si="29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7"/>
        <v>0</v>
      </c>
      <c r="H417" s="89"/>
      <c r="I417" s="283"/>
      <c r="J417" s="54">
        <f t="shared" si="28"/>
        <v>0</v>
      </c>
      <c r="K417" s="43">
        <f t="shared" si="29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7"/>
        <v>0</v>
      </c>
      <c r="H418" s="89"/>
      <c r="I418" s="283"/>
      <c r="J418" s="54">
        <f t="shared" si="28"/>
        <v>0</v>
      </c>
      <c r="K418" s="43">
        <f t="shared" si="29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7"/>
        <v>0</v>
      </c>
      <c r="H419" s="89"/>
      <c r="I419" s="283"/>
      <c r="J419" s="54">
        <f t="shared" si="28"/>
        <v>0</v>
      </c>
      <c r="K419" s="43">
        <f t="shared" si="29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7"/>
        <v>0</v>
      </c>
      <c r="H420" s="89"/>
      <c r="I420" s="283"/>
      <c r="J420" s="54">
        <f t="shared" si="28"/>
        <v>0</v>
      </c>
      <c r="K420" s="43">
        <f t="shared" si="29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2" hidden="1">
      <c r="A421" s="282">
        <v>0</v>
      </c>
      <c r="B421" s="91"/>
      <c r="C421" s="91"/>
      <c r="D421" s="91"/>
      <c r="E421" s="91"/>
      <c r="F421" s="260">
        <v>0</v>
      </c>
      <c r="G421" s="260">
        <f t="shared" si="27"/>
        <v>0</v>
      </c>
      <c r="H421" s="89"/>
      <c r="I421" s="283"/>
      <c r="J421" s="54">
        <f t="shared" si="28"/>
        <v>0</v>
      </c>
      <c r="K421" s="43">
        <f t="shared" si="29"/>
        <v>0</v>
      </c>
      <c r="L421" s="43">
        <v>0</v>
      </c>
      <c r="M421" s="43">
        <v>0</v>
      </c>
      <c r="N421" s="43"/>
      <c r="O421" s="94"/>
      <c r="P421" s="94"/>
      <c r="Q421" s="94"/>
      <c r="R421" s="94"/>
      <c r="S421" s="94"/>
      <c r="T421" s="94"/>
    </row>
    <row r="422" spans="1:20" s="257" customFormat="1" ht="13" hidden="1" thickBot="1">
      <c r="A422" s="43">
        <v>0</v>
      </c>
      <c r="B422" s="474"/>
      <c r="C422" s="474"/>
      <c r="D422" s="474"/>
      <c r="E422" s="474"/>
      <c r="F422" s="52"/>
      <c r="G422" s="52"/>
      <c r="H422" s="49"/>
      <c r="I422" s="50"/>
      <c r="J422" s="54">
        <f t="shared" si="28"/>
        <v>0</v>
      </c>
      <c r="K422" s="43">
        <f t="shared" si="29"/>
        <v>0</v>
      </c>
      <c r="L422" s="43">
        <v>0</v>
      </c>
      <c r="M422" s="43">
        <v>0</v>
      </c>
      <c r="N422" s="43"/>
    </row>
    <row r="423" spans="1:20" s="257" customFormat="1" ht="12" hidden="1">
      <c r="A423" s="43"/>
      <c r="B423" s="474"/>
      <c r="C423" s="474"/>
      <c r="D423" s="276" t="s">
        <v>103</v>
      </c>
      <c r="E423" s="275"/>
      <c r="F423" s="274"/>
      <c r="G423" s="287">
        <f>SUM(G397:G422)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4"/>
      <c r="C424" s="474"/>
      <c r="D424" s="272" t="s">
        <v>102</v>
      </c>
      <c r="E424" s="271"/>
      <c r="F424" s="270"/>
      <c r="G424" s="281">
        <f>'Master Bed'!F84+('Master Bed'!H86*0.8)</f>
        <v>0</v>
      </c>
      <c r="H424" s="48"/>
      <c r="I424" s="48"/>
      <c r="J424" s="72"/>
      <c r="K424" s="264"/>
      <c r="M424" s="73"/>
    </row>
    <row r="425" spans="1:20" s="257" customFormat="1" ht="12" hidden="1">
      <c r="A425" s="43"/>
      <c r="B425" s="474"/>
      <c r="C425" s="474"/>
      <c r="D425" s="272" t="s">
        <v>101</v>
      </c>
      <c r="E425" s="271"/>
      <c r="F425" s="270"/>
      <c r="G425" s="281">
        <f>G424-G423</f>
        <v>0</v>
      </c>
      <c r="H425" s="48"/>
      <c r="I425" s="48"/>
      <c r="J425" s="72"/>
      <c r="K425" s="264"/>
      <c r="M425" s="73"/>
    </row>
    <row r="426" spans="1:20" s="257" customFormat="1" ht="13" hidden="1" thickBot="1">
      <c r="A426" s="43"/>
      <c r="B426" s="474"/>
      <c r="C426" s="474"/>
      <c r="D426" s="268" t="s">
        <v>100</v>
      </c>
      <c r="E426" s="267"/>
      <c r="F426" s="266"/>
      <c r="G426" s="265" t="e">
        <f>G425/G424</f>
        <v>#DIV/0!</v>
      </c>
      <c r="H426" s="48"/>
      <c r="I426" s="48"/>
      <c r="J426" s="72"/>
      <c r="K426" s="264"/>
      <c r="M426" s="73"/>
    </row>
    <row r="427" spans="1:20" s="163" customFormat="1" ht="25.5" hidden="1" customHeight="1">
      <c r="D427" s="280"/>
      <c r="E427" s="280"/>
      <c r="G427" s="279"/>
      <c r="I427" s="278"/>
      <c r="J427" s="277"/>
      <c r="K427" s="261"/>
      <c r="L427" s="263"/>
      <c r="M427" s="3"/>
      <c r="N427" s="3"/>
      <c r="P427" s="262"/>
      <c r="Q427" s="262"/>
      <c r="R427" s="261"/>
    </row>
    <row r="428" spans="1:20" s="163" customFormat="1" ht="20" hidden="1" customHeight="1">
      <c r="F428" s="58" t="s">
        <v>57</v>
      </c>
      <c r="G428" s="59">
        <f>SUM(G397:G421)</f>
        <v>0</v>
      </c>
      <c r="H428" s="1"/>
      <c r="J428" s="2"/>
      <c r="L428" s="162"/>
      <c r="M428" s="162"/>
      <c r="N428" s="162"/>
      <c r="P428" s="162"/>
      <c r="Q428" s="162"/>
      <c r="R428" s="164"/>
    </row>
    <row r="429" spans="1:20" s="257" customFormat="1" ht="20" hidden="1" customHeight="1">
      <c r="A429" s="43"/>
      <c r="B429" s="474"/>
      <c r="C429" s="474"/>
      <c r="D429" s="474"/>
      <c r="E429" s="474"/>
      <c r="F429" s="60" t="s">
        <v>59</v>
      </c>
      <c r="G429" s="61">
        <f>'Master Bed'!H84-G428</f>
        <v>0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4"/>
      <c r="C430" s="474"/>
      <c r="D430" s="474"/>
      <c r="E430" s="474"/>
      <c r="F430" s="60" t="s">
        <v>60</v>
      </c>
      <c r="G430" s="386" t="e">
        <f>G429/'Master Bed'!H84</f>
        <v>#DIV/0!</v>
      </c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4"/>
      <c r="C431" s="474"/>
      <c r="D431" s="474"/>
      <c r="E431" s="474"/>
      <c r="F431" s="60"/>
      <c r="G431" s="62"/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4"/>
      <c r="C432" s="474"/>
      <c r="D432" s="474"/>
      <c r="E432" s="474"/>
      <c r="F432" s="63" t="s">
        <v>58</v>
      </c>
      <c r="G432" s="64">
        <f>SUM('Master Bed'!F102)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4"/>
      <c r="C433" s="474"/>
      <c r="D433" s="474"/>
      <c r="E433" s="474"/>
      <c r="F433" s="60" t="s">
        <v>59</v>
      </c>
      <c r="G433" s="61">
        <f>'Master Bed'!H102-G432</f>
        <v>0</v>
      </c>
      <c r="H433" s="49"/>
      <c r="I433" s="50"/>
      <c r="J433" s="54"/>
      <c r="K433" s="43"/>
      <c r="L433" s="43"/>
      <c r="M433" s="43"/>
      <c r="N433" s="43"/>
    </row>
    <row r="434" spans="1:22" s="257" customFormat="1" ht="20" hidden="1" customHeight="1">
      <c r="A434" s="43"/>
      <c r="B434" s="474"/>
      <c r="C434" s="474"/>
      <c r="D434" s="474"/>
      <c r="E434" s="474"/>
      <c r="F434" s="65" t="s">
        <v>60</v>
      </c>
      <c r="G434" s="66" t="e">
        <f>G433/'Master Bed'!H102</f>
        <v>#DIV/0!</v>
      </c>
      <c r="H434" s="49"/>
      <c r="I434" s="50"/>
      <c r="J434" s="54"/>
      <c r="K434" s="43"/>
      <c r="L434" s="43"/>
      <c r="M434" s="43"/>
      <c r="N434" s="43"/>
    </row>
    <row r="435" spans="1:22" ht="16" hidden="1" thickBot="1"/>
    <row r="436" spans="1:22" s="257" customFormat="1" ht="16" hidden="1" thickBot="1">
      <c r="A436" s="378" t="s">
        <v>179</v>
      </c>
      <c r="B436" s="383"/>
      <c r="C436" s="384"/>
      <c r="D436" s="384"/>
      <c r="E436" s="379"/>
      <c r="F436" s="376"/>
      <c r="G436" s="377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7" customFormat="1" ht="16" hidden="1" thickBot="1">
      <c r="A437" s="291"/>
      <c r="B437" s="44"/>
      <c r="C437" s="41"/>
      <c r="D437" s="41"/>
      <c r="E437" s="41"/>
      <c r="F437" s="41"/>
      <c r="G437" s="41"/>
      <c r="H437" s="41"/>
      <c r="I437" s="44"/>
      <c r="J437" s="44"/>
      <c r="K437" s="45"/>
      <c r="L437" s="46"/>
      <c r="M437" s="41"/>
      <c r="N437" s="41"/>
      <c r="O437" s="71"/>
      <c r="P437" s="70"/>
      <c r="Q437" s="70"/>
      <c r="R437" s="70"/>
      <c r="S437" s="70"/>
      <c r="T437" s="70"/>
      <c r="U437" s="259"/>
      <c r="V437" s="259"/>
    </row>
    <row r="438" spans="1:22" s="258" customFormat="1" ht="13" hidden="1" thickBot="1">
      <c r="A438" s="324" t="s">
        <v>46</v>
      </c>
      <c r="B438" s="325" t="s">
        <v>45</v>
      </c>
      <c r="C438" s="325" t="s">
        <v>47</v>
      </c>
      <c r="D438" s="325" t="s">
        <v>48</v>
      </c>
      <c r="E438" s="325" t="s">
        <v>31</v>
      </c>
      <c r="F438" s="325" t="s">
        <v>49</v>
      </c>
      <c r="G438" s="325" t="s">
        <v>50</v>
      </c>
      <c r="H438" s="325" t="s">
        <v>140</v>
      </c>
      <c r="I438" s="325" t="s">
        <v>141</v>
      </c>
      <c r="J438" s="380" t="s">
        <v>53</v>
      </c>
      <c r="K438" s="380" t="s">
        <v>51</v>
      </c>
      <c r="L438" s="380" t="s">
        <v>52</v>
      </c>
      <c r="M438" s="380" t="s">
        <v>1</v>
      </c>
      <c r="N438" s="380"/>
      <c r="O438" s="381" t="s">
        <v>68</v>
      </c>
      <c r="P438" s="380" t="s">
        <v>65</v>
      </c>
      <c r="Q438" s="380" t="s">
        <v>139</v>
      </c>
      <c r="R438" s="380" t="s">
        <v>64</v>
      </c>
      <c r="S438" s="380" t="s">
        <v>66</v>
      </c>
      <c r="T438" s="382" t="s">
        <v>67</v>
      </c>
    </row>
    <row r="439" spans="1:22" s="257" customFormat="1" ht="12" hidden="1">
      <c r="A439" s="41"/>
      <c r="B439" s="44"/>
      <c r="C439" s="41"/>
      <c r="D439" s="41"/>
      <c r="E439" s="41"/>
      <c r="F439" s="41"/>
      <c r="G439" s="41"/>
      <c r="H439" s="41"/>
      <c r="I439" s="44"/>
      <c r="J439" s="44"/>
      <c r="K439" s="45"/>
      <c r="L439" s="46"/>
      <c r="M439" s="41"/>
      <c r="N439" s="41"/>
      <c r="P439" s="41"/>
      <c r="Q439" s="41"/>
    </row>
    <row r="440" spans="1:22" s="257" customFormat="1" ht="12" hidden="1">
      <c r="A440" s="282">
        <v>0</v>
      </c>
      <c r="B440" s="94"/>
      <c r="C440" s="94"/>
      <c r="D440" s="94"/>
      <c r="E440" s="94"/>
      <c r="F440" s="286">
        <v>0</v>
      </c>
      <c r="G440" s="286">
        <f t="shared" ref="G440:G464" si="30">A440*F440</f>
        <v>0</v>
      </c>
      <c r="H440" s="285"/>
      <c r="I440" s="284"/>
      <c r="J440" s="54">
        <f t="shared" ref="J440:J465" si="31">SUM(L440*0.01)</f>
        <v>0</v>
      </c>
      <c r="K440" s="43">
        <f t="shared" ref="K440:K465" si="32">SUM(L440*0.25)</f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30"/>
        <v>0</v>
      </c>
      <c r="H441" s="89"/>
      <c r="I441" s="283"/>
      <c r="J441" s="54">
        <f t="shared" si="31"/>
        <v>0</v>
      </c>
      <c r="K441" s="43">
        <f t="shared" si="32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30"/>
        <v>0</v>
      </c>
      <c r="H442" s="89"/>
      <c r="I442" s="283"/>
      <c r="J442" s="54">
        <f t="shared" si="31"/>
        <v>0</v>
      </c>
      <c r="K442" s="43">
        <f t="shared" si="32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30"/>
        <v>0</v>
      </c>
      <c r="H443" s="89"/>
      <c r="I443" s="283"/>
      <c r="J443" s="54">
        <f t="shared" si="31"/>
        <v>0</v>
      </c>
      <c r="K443" s="43">
        <f t="shared" si="32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30"/>
        <v>0</v>
      </c>
      <c r="H444" s="89"/>
      <c r="I444" s="283"/>
      <c r="J444" s="54">
        <f t="shared" si="31"/>
        <v>0</v>
      </c>
      <c r="K444" s="43">
        <f t="shared" si="32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30"/>
        <v>0</v>
      </c>
      <c r="H445" s="89"/>
      <c r="I445" s="283"/>
      <c r="J445" s="54">
        <f t="shared" si="31"/>
        <v>0</v>
      </c>
      <c r="K445" s="43">
        <f t="shared" si="32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30"/>
        <v>0</v>
      </c>
      <c r="H446" s="89"/>
      <c r="I446" s="283"/>
      <c r="J446" s="54">
        <f t="shared" si="31"/>
        <v>0</v>
      </c>
      <c r="K446" s="43">
        <f t="shared" si="32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30"/>
        <v>0</v>
      </c>
      <c r="H447" s="89"/>
      <c r="I447" s="283"/>
      <c r="J447" s="54">
        <f t="shared" si="31"/>
        <v>0</v>
      </c>
      <c r="K447" s="43">
        <f t="shared" si="32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30"/>
        <v>0</v>
      </c>
      <c r="H448" s="89"/>
      <c r="I448" s="283"/>
      <c r="J448" s="54">
        <f t="shared" si="31"/>
        <v>0</v>
      </c>
      <c r="K448" s="43">
        <f t="shared" si="32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30"/>
        <v>0</v>
      </c>
      <c r="H449" s="89"/>
      <c r="I449" s="283"/>
      <c r="J449" s="54">
        <f t="shared" si="31"/>
        <v>0</v>
      </c>
      <c r="K449" s="43">
        <f t="shared" si="32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30"/>
        <v>0</v>
      </c>
      <c r="H450" s="89"/>
      <c r="I450" s="283"/>
      <c r="J450" s="54">
        <f t="shared" si="31"/>
        <v>0</v>
      </c>
      <c r="K450" s="43">
        <f t="shared" si="32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30"/>
        <v>0</v>
      </c>
      <c r="H451" s="89"/>
      <c r="I451" s="283"/>
      <c r="J451" s="54">
        <f t="shared" si="31"/>
        <v>0</v>
      </c>
      <c r="K451" s="43">
        <f t="shared" si="32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30"/>
        <v>0</v>
      </c>
      <c r="H452" s="89"/>
      <c r="I452" s="283"/>
      <c r="J452" s="54">
        <f t="shared" si="31"/>
        <v>0</v>
      </c>
      <c r="K452" s="43">
        <f t="shared" si="32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30"/>
        <v>0</v>
      </c>
      <c r="H453" s="89"/>
      <c r="I453" s="283"/>
      <c r="J453" s="54">
        <f t="shared" si="31"/>
        <v>0</v>
      </c>
      <c r="K453" s="43">
        <f t="shared" si="32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30"/>
        <v>0</v>
      </c>
      <c r="H454" s="89"/>
      <c r="I454" s="283"/>
      <c r="J454" s="54">
        <f t="shared" si="31"/>
        <v>0</v>
      </c>
      <c r="K454" s="43">
        <f t="shared" si="32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30"/>
        <v>0</v>
      </c>
      <c r="H455" s="89"/>
      <c r="I455" s="283"/>
      <c r="J455" s="54">
        <f t="shared" si="31"/>
        <v>0</v>
      </c>
      <c r="K455" s="43">
        <f t="shared" si="32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30"/>
        <v>0</v>
      </c>
      <c r="H456" s="89"/>
      <c r="I456" s="283"/>
      <c r="J456" s="54">
        <f t="shared" si="31"/>
        <v>0</v>
      </c>
      <c r="K456" s="43">
        <f t="shared" si="32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30"/>
        <v>0</v>
      </c>
      <c r="H457" s="89"/>
      <c r="I457" s="283"/>
      <c r="J457" s="54">
        <f t="shared" si="31"/>
        <v>0</v>
      </c>
      <c r="K457" s="43">
        <f t="shared" si="32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30"/>
        <v>0</v>
      </c>
      <c r="H458" s="89"/>
      <c r="I458" s="283"/>
      <c r="J458" s="54">
        <f t="shared" si="31"/>
        <v>0</v>
      </c>
      <c r="K458" s="43">
        <f t="shared" si="32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30"/>
        <v>0</v>
      </c>
      <c r="H459" s="89"/>
      <c r="I459" s="283"/>
      <c r="J459" s="54">
        <f t="shared" si="31"/>
        <v>0</v>
      </c>
      <c r="K459" s="43">
        <f t="shared" si="32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30"/>
        <v>0</v>
      </c>
      <c r="H460" s="89"/>
      <c r="I460" s="283"/>
      <c r="J460" s="54">
        <f t="shared" si="31"/>
        <v>0</v>
      </c>
      <c r="K460" s="43">
        <f t="shared" si="32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30"/>
        <v>0</v>
      </c>
      <c r="H461" s="89"/>
      <c r="I461" s="283"/>
      <c r="J461" s="54">
        <f t="shared" si="31"/>
        <v>0</v>
      </c>
      <c r="K461" s="43">
        <f t="shared" si="32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30"/>
        <v>0</v>
      </c>
      <c r="H462" s="89"/>
      <c r="I462" s="283"/>
      <c r="J462" s="54">
        <f t="shared" si="31"/>
        <v>0</v>
      </c>
      <c r="K462" s="43">
        <f t="shared" si="32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30"/>
        <v>0</v>
      </c>
      <c r="H463" s="89"/>
      <c r="I463" s="283"/>
      <c r="J463" s="54">
        <f t="shared" si="31"/>
        <v>0</v>
      </c>
      <c r="K463" s="43">
        <f t="shared" si="32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2" hidden="1">
      <c r="A464" s="282">
        <v>0</v>
      </c>
      <c r="B464" s="91"/>
      <c r="C464" s="91"/>
      <c r="D464" s="91"/>
      <c r="E464" s="91"/>
      <c r="F464" s="260">
        <v>0</v>
      </c>
      <c r="G464" s="260">
        <f t="shared" si="30"/>
        <v>0</v>
      </c>
      <c r="H464" s="89"/>
      <c r="I464" s="283"/>
      <c r="J464" s="54">
        <f t="shared" si="31"/>
        <v>0</v>
      </c>
      <c r="K464" s="43">
        <f t="shared" si="32"/>
        <v>0</v>
      </c>
      <c r="L464" s="43">
        <v>0</v>
      </c>
      <c r="M464" s="43">
        <v>0</v>
      </c>
      <c r="N464" s="43"/>
      <c r="O464" s="94"/>
      <c r="P464" s="94"/>
      <c r="Q464" s="94"/>
      <c r="R464" s="94"/>
      <c r="S464" s="94"/>
      <c r="T464" s="94"/>
    </row>
    <row r="465" spans="1:22" s="257" customFormat="1" ht="13" hidden="1" thickBot="1">
      <c r="A465" s="43">
        <v>0</v>
      </c>
      <c r="B465" s="474"/>
      <c r="C465" s="474"/>
      <c r="D465" s="474"/>
      <c r="E465" s="474"/>
      <c r="F465" s="52"/>
      <c r="G465" s="52"/>
      <c r="H465" s="49"/>
      <c r="I465" s="50"/>
      <c r="J465" s="54">
        <f t="shared" si="31"/>
        <v>0</v>
      </c>
      <c r="K465" s="43">
        <f t="shared" si="32"/>
        <v>0</v>
      </c>
      <c r="L465" s="43">
        <v>0</v>
      </c>
      <c r="M465" s="43">
        <v>0</v>
      </c>
      <c r="N465" s="43"/>
    </row>
    <row r="466" spans="1:22" s="257" customFormat="1" ht="12" hidden="1">
      <c r="A466" s="43"/>
      <c r="B466" s="474"/>
      <c r="C466" s="474"/>
      <c r="D466" s="276" t="s">
        <v>103</v>
      </c>
      <c r="E466" s="275"/>
      <c r="F466" s="274"/>
      <c r="G466" s="287">
        <f>SUM(G440:G465)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4"/>
      <c r="C467" s="474"/>
      <c r="D467" s="272" t="s">
        <v>102</v>
      </c>
      <c r="E467" s="271"/>
      <c r="F467" s="270"/>
      <c r="G467" s="281">
        <f>'Master Bath'!F84+('Master Bath'!H86*0.8)</f>
        <v>0</v>
      </c>
      <c r="H467" s="48"/>
      <c r="I467" s="48"/>
      <c r="J467" s="72"/>
      <c r="K467" s="264"/>
      <c r="M467" s="73"/>
    </row>
    <row r="468" spans="1:22" s="257" customFormat="1" ht="12" hidden="1">
      <c r="A468" s="43"/>
      <c r="B468" s="474"/>
      <c r="C468" s="474"/>
      <c r="D468" s="272" t="s">
        <v>101</v>
      </c>
      <c r="E468" s="271"/>
      <c r="F468" s="270"/>
      <c r="G468" s="281">
        <f>G467-G466</f>
        <v>0</v>
      </c>
      <c r="H468" s="48"/>
      <c r="I468" s="48"/>
      <c r="J468" s="72"/>
      <c r="K468" s="264"/>
      <c r="M468" s="73"/>
    </row>
    <row r="469" spans="1:22" s="257" customFormat="1" ht="13" hidden="1" thickBot="1">
      <c r="A469" s="43"/>
      <c r="B469" s="474"/>
      <c r="C469" s="474"/>
      <c r="D469" s="268" t="s">
        <v>100</v>
      </c>
      <c r="E469" s="267"/>
      <c r="F469" s="266"/>
      <c r="G469" s="265" t="e">
        <f>G468/G467</f>
        <v>#DIV/0!</v>
      </c>
      <c r="H469" s="48"/>
      <c r="I469" s="48"/>
      <c r="J469" s="72"/>
      <c r="K469" s="264"/>
      <c r="M469" s="73"/>
    </row>
    <row r="470" spans="1:22" s="163" customFormat="1" ht="25.5" hidden="1" customHeight="1">
      <c r="D470" s="280"/>
      <c r="E470" s="280"/>
      <c r="G470" s="279"/>
      <c r="I470" s="278"/>
      <c r="J470" s="277"/>
      <c r="K470" s="261"/>
      <c r="L470" s="263"/>
      <c r="M470" s="3"/>
      <c r="N470" s="3"/>
      <c r="P470" s="262"/>
      <c r="Q470" s="262"/>
      <c r="R470" s="261"/>
    </row>
    <row r="471" spans="1:22" s="163" customFormat="1" ht="20" hidden="1" customHeight="1">
      <c r="F471" s="58" t="s">
        <v>57</v>
      </c>
      <c r="G471" s="59">
        <f>SUM(G440:G464)</f>
        <v>0</v>
      </c>
      <c r="H471" s="1"/>
      <c r="J471" s="2"/>
      <c r="L471" s="162"/>
      <c r="M471" s="162"/>
      <c r="N471" s="162"/>
      <c r="P471" s="162"/>
      <c r="Q471" s="162"/>
      <c r="R471" s="164"/>
    </row>
    <row r="472" spans="1:22" s="257" customFormat="1" ht="20" hidden="1" customHeight="1">
      <c r="A472" s="43"/>
      <c r="B472" s="474"/>
      <c r="C472" s="474"/>
      <c r="D472" s="474"/>
      <c r="E472" s="474"/>
      <c r="F472" s="60" t="s">
        <v>59</v>
      </c>
      <c r="G472" s="61">
        <f>'Master Bath'!H84-G471</f>
        <v>0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4"/>
      <c r="C473" s="474"/>
      <c r="D473" s="474"/>
      <c r="E473" s="474"/>
      <c r="F473" s="60" t="s">
        <v>60</v>
      </c>
      <c r="G473" s="386" t="e">
        <f>G472/'Master Bath'!H84</f>
        <v>#DIV/0!</v>
      </c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4"/>
      <c r="C474" s="474"/>
      <c r="D474" s="474"/>
      <c r="E474" s="474"/>
      <c r="F474" s="60"/>
      <c r="G474" s="62"/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4"/>
      <c r="C475" s="474"/>
      <c r="D475" s="474"/>
      <c r="E475" s="474"/>
      <c r="F475" s="63" t="s">
        <v>58</v>
      </c>
      <c r="G475" s="64">
        <f>SUM('Master Bath'!F102)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4"/>
      <c r="C476" s="474"/>
      <c r="D476" s="474"/>
      <c r="E476" s="474"/>
      <c r="F476" s="60" t="s">
        <v>59</v>
      </c>
      <c r="G476" s="61">
        <f>'Master Bath'!H102-G475</f>
        <v>0</v>
      </c>
      <c r="H476" s="49"/>
      <c r="I476" s="50"/>
      <c r="J476" s="54"/>
      <c r="K476" s="43"/>
      <c r="L476" s="43"/>
      <c r="M476" s="43"/>
      <c r="N476" s="43"/>
    </row>
    <row r="477" spans="1:22" s="257" customFormat="1" ht="20" hidden="1" customHeight="1">
      <c r="A477" s="43"/>
      <c r="B477" s="474"/>
      <c r="C477" s="474"/>
      <c r="D477" s="474"/>
      <c r="E477" s="474"/>
      <c r="F477" s="65" t="s">
        <v>60</v>
      </c>
      <c r="G477" s="66" t="e">
        <f>G476/'Master Bath'!H102</f>
        <v>#DIV/0!</v>
      </c>
      <c r="H477" s="49"/>
      <c r="I477" s="50"/>
      <c r="J477" s="54"/>
      <c r="K477" s="43"/>
      <c r="L477" s="43"/>
      <c r="M477" s="43"/>
      <c r="N477" s="43"/>
    </row>
    <row r="478" spans="1:22" ht="16" hidden="1" thickBot="1"/>
    <row r="479" spans="1:22" s="257" customFormat="1" ht="16" hidden="1" thickBot="1">
      <c r="A479" s="378" t="s">
        <v>180</v>
      </c>
      <c r="B479" s="383"/>
      <c r="C479" s="384"/>
      <c r="D479" s="384"/>
      <c r="E479" s="379"/>
      <c r="F479" s="376"/>
      <c r="G479" s="377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7" customFormat="1" ht="16" hidden="1" thickBot="1">
      <c r="A480" s="291"/>
      <c r="B480" s="44"/>
      <c r="C480" s="41"/>
      <c r="D480" s="41"/>
      <c r="E480" s="41"/>
      <c r="F480" s="41"/>
      <c r="G480" s="41"/>
      <c r="H480" s="41"/>
      <c r="I480" s="44"/>
      <c r="J480" s="44"/>
      <c r="K480" s="45"/>
      <c r="L480" s="46"/>
      <c r="M480" s="41"/>
      <c r="N480" s="41"/>
      <c r="O480" s="71"/>
      <c r="P480" s="70"/>
      <c r="Q480" s="70"/>
      <c r="R480" s="70"/>
      <c r="S480" s="70"/>
      <c r="T480" s="70"/>
      <c r="U480" s="259"/>
      <c r="V480" s="259"/>
    </row>
    <row r="481" spans="1:20" s="258" customFormat="1" ht="13" hidden="1" thickBot="1">
      <c r="A481" s="324" t="s">
        <v>46</v>
      </c>
      <c r="B481" s="325" t="s">
        <v>45</v>
      </c>
      <c r="C481" s="325" t="s">
        <v>47</v>
      </c>
      <c r="D481" s="325" t="s">
        <v>48</v>
      </c>
      <c r="E481" s="325" t="s">
        <v>31</v>
      </c>
      <c r="F481" s="325" t="s">
        <v>49</v>
      </c>
      <c r="G481" s="325" t="s">
        <v>50</v>
      </c>
      <c r="H481" s="325" t="s">
        <v>140</v>
      </c>
      <c r="I481" s="325" t="s">
        <v>141</v>
      </c>
      <c r="J481" s="380" t="s">
        <v>53</v>
      </c>
      <c r="K481" s="380" t="s">
        <v>51</v>
      </c>
      <c r="L481" s="380" t="s">
        <v>52</v>
      </c>
      <c r="M481" s="380" t="s">
        <v>1</v>
      </c>
      <c r="N481" s="380"/>
      <c r="O481" s="381" t="s">
        <v>68</v>
      </c>
      <c r="P481" s="380" t="s">
        <v>65</v>
      </c>
      <c r="Q481" s="380" t="s">
        <v>139</v>
      </c>
      <c r="R481" s="380" t="s">
        <v>64</v>
      </c>
      <c r="S481" s="380" t="s">
        <v>66</v>
      </c>
      <c r="T481" s="382" t="s">
        <v>67</v>
      </c>
    </row>
    <row r="482" spans="1:20" s="257" customFormat="1" ht="12" hidden="1">
      <c r="A482" s="41"/>
      <c r="B482" s="44"/>
      <c r="C482" s="41"/>
      <c r="D482" s="41"/>
      <c r="E482" s="41"/>
      <c r="F482" s="41"/>
      <c r="G482" s="41"/>
      <c r="H482" s="41"/>
      <c r="I482" s="44"/>
      <c r="J482" s="44"/>
      <c r="K482" s="45"/>
      <c r="L482" s="46"/>
      <c r="M482" s="41"/>
      <c r="N482" s="41"/>
      <c r="P482" s="41"/>
      <c r="Q482" s="41"/>
    </row>
    <row r="483" spans="1:20" s="257" customFormat="1" ht="12" hidden="1">
      <c r="A483" s="282">
        <v>0</v>
      </c>
      <c r="B483" s="94"/>
      <c r="C483" s="94"/>
      <c r="D483" s="94"/>
      <c r="E483" s="94"/>
      <c r="F483" s="286">
        <v>0</v>
      </c>
      <c r="G483" s="286">
        <f t="shared" ref="G483:G507" si="33">A483*F483</f>
        <v>0</v>
      </c>
      <c r="H483" s="285"/>
      <c r="I483" s="284"/>
      <c r="J483" s="54">
        <f t="shared" ref="J483:J508" si="34">SUM(L483*0.01)</f>
        <v>0</v>
      </c>
      <c r="K483" s="43">
        <f t="shared" ref="K483:K508" si="35">SUM(L483*0.25)</f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3"/>
        <v>0</v>
      </c>
      <c r="H484" s="89"/>
      <c r="I484" s="283"/>
      <c r="J484" s="54">
        <f t="shared" si="34"/>
        <v>0</v>
      </c>
      <c r="K484" s="43">
        <f t="shared" si="35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3"/>
        <v>0</v>
      </c>
      <c r="H485" s="89"/>
      <c r="I485" s="283"/>
      <c r="J485" s="54">
        <f t="shared" si="34"/>
        <v>0</v>
      </c>
      <c r="K485" s="43">
        <f t="shared" si="35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3"/>
        <v>0</v>
      </c>
      <c r="H486" s="89"/>
      <c r="I486" s="283"/>
      <c r="J486" s="54">
        <f t="shared" si="34"/>
        <v>0</v>
      </c>
      <c r="K486" s="43">
        <f t="shared" si="35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3"/>
        <v>0</v>
      </c>
      <c r="H487" s="89"/>
      <c r="I487" s="283"/>
      <c r="J487" s="54">
        <f t="shared" si="34"/>
        <v>0</v>
      </c>
      <c r="K487" s="43">
        <f t="shared" si="35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3"/>
        <v>0</v>
      </c>
      <c r="H488" s="89"/>
      <c r="I488" s="283"/>
      <c r="J488" s="54">
        <f t="shared" si="34"/>
        <v>0</v>
      </c>
      <c r="K488" s="43">
        <f t="shared" si="35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3"/>
        <v>0</v>
      </c>
      <c r="H489" s="89"/>
      <c r="I489" s="283"/>
      <c r="J489" s="54">
        <f t="shared" si="34"/>
        <v>0</v>
      </c>
      <c r="K489" s="43">
        <f t="shared" si="35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3"/>
        <v>0</v>
      </c>
      <c r="H490" s="89"/>
      <c r="I490" s="283"/>
      <c r="J490" s="54">
        <f t="shared" si="34"/>
        <v>0</v>
      </c>
      <c r="K490" s="43">
        <f t="shared" si="35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3"/>
        <v>0</v>
      </c>
      <c r="H491" s="89"/>
      <c r="I491" s="283"/>
      <c r="J491" s="54">
        <f t="shared" si="34"/>
        <v>0</v>
      </c>
      <c r="K491" s="43">
        <f t="shared" si="35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3"/>
        <v>0</v>
      </c>
      <c r="H492" s="89"/>
      <c r="I492" s="283"/>
      <c r="J492" s="54">
        <f t="shared" si="34"/>
        <v>0</v>
      </c>
      <c r="K492" s="43">
        <f t="shared" si="35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3"/>
        <v>0</v>
      </c>
      <c r="H493" s="89"/>
      <c r="I493" s="283"/>
      <c r="J493" s="54">
        <f t="shared" si="34"/>
        <v>0</v>
      </c>
      <c r="K493" s="43">
        <f t="shared" si="35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3"/>
        <v>0</v>
      </c>
      <c r="H494" s="89"/>
      <c r="I494" s="283"/>
      <c r="J494" s="54">
        <f t="shared" si="34"/>
        <v>0</v>
      </c>
      <c r="K494" s="43">
        <f t="shared" si="35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3"/>
        <v>0</v>
      </c>
      <c r="H495" s="89"/>
      <c r="I495" s="283"/>
      <c r="J495" s="54">
        <f t="shared" si="34"/>
        <v>0</v>
      </c>
      <c r="K495" s="43">
        <f t="shared" si="35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3"/>
        <v>0</v>
      </c>
      <c r="H496" s="89"/>
      <c r="I496" s="283"/>
      <c r="J496" s="54">
        <f t="shared" si="34"/>
        <v>0</v>
      </c>
      <c r="K496" s="43">
        <f t="shared" si="35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3"/>
        <v>0</v>
      </c>
      <c r="H497" s="89"/>
      <c r="I497" s="283"/>
      <c r="J497" s="54">
        <f t="shared" si="34"/>
        <v>0</v>
      </c>
      <c r="K497" s="43">
        <f t="shared" si="35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3"/>
        <v>0</v>
      </c>
      <c r="H498" s="89"/>
      <c r="I498" s="283"/>
      <c r="J498" s="54">
        <f t="shared" si="34"/>
        <v>0</v>
      </c>
      <c r="K498" s="43">
        <f t="shared" si="35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3"/>
        <v>0</v>
      </c>
      <c r="H499" s="89"/>
      <c r="I499" s="283"/>
      <c r="J499" s="54">
        <f t="shared" si="34"/>
        <v>0</v>
      </c>
      <c r="K499" s="43">
        <f t="shared" si="35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3"/>
        <v>0</v>
      </c>
      <c r="H500" s="89"/>
      <c r="I500" s="283"/>
      <c r="J500" s="54">
        <f t="shared" si="34"/>
        <v>0</v>
      </c>
      <c r="K500" s="43">
        <f t="shared" si="35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3"/>
        <v>0</v>
      </c>
      <c r="H501" s="89"/>
      <c r="I501" s="283"/>
      <c r="J501" s="54">
        <f t="shared" si="34"/>
        <v>0</v>
      </c>
      <c r="K501" s="43">
        <f t="shared" si="35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3"/>
        <v>0</v>
      </c>
      <c r="H502" s="89"/>
      <c r="I502" s="283"/>
      <c r="J502" s="54">
        <f t="shared" si="34"/>
        <v>0</v>
      </c>
      <c r="K502" s="43">
        <f t="shared" si="35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3"/>
        <v>0</v>
      </c>
      <c r="H503" s="89"/>
      <c r="I503" s="283"/>
      <c r="J503" s="54">
        <f t="shared" si="34"/>
        <v>0</v>
      </c>
      <c r="K503" s="43">
        <f t="shared" si="35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3"/>
        <v>0</v>
      </c>
      <c r="H504" s="89"/>
      <c r="I504" s="283"/>
      <c r="J504" s="54">
        <f t="shared" si="34"/>
        <v>0</v>
      </c>
      <c r="K504" s="43">
        <f t="shared" si="35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3"/>
        <v>0</v>
      </c>
      <c r="H505" s="89"/>
      <c r="I505" s="283"/>
      <c r="J505" s="54">
        <f t="shared" si="34"/>
        <v>0</v>
      </c>
      <c r="K505" s="43">
        <f t="shared" si="35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3"/>
        <v>0</v>
      </c>
      <c r="H506" s="89"/>
      <c r="I506" s="283"/>
      <c r="J506" s="54">
        <f t="shared" si="34"/>
        <v>0</v>
      </c>
      <c r="K506" s="43">
        <f t="shared" si="35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2" hidden="1">
      <c r="A507" s="282">
        <v>0</v>
      </c>
      <c r="B507" s="91"/>
      <c r="C507" s="91"/>
      <c r="D507" s="91"/>
      <c r="E507" s="91"/>
      <c r="F507" s="260">
        <v>0</v>
      </c>
      <c r="G507" s="260">
        <f t="shared" si="33"/>
        <v>0</v>
      </c>
      <c r="H507" s="89"/>
      <c r="I507" s="283"/>
      <c r="J507" s="54">
        <f t="shared" si="34"/>
        <v>0</v>
      </c>
      <c r="K507" s="43">
        <f t="shared" si="35"/>
        <v>0</v>
      </c>
      <c r="L507" s="43">
        <v>0</v>
      </c>
      <c r="M507" s="43">
        <v>0</v>
      </c>
      <c r="N507" s="43"/>
      <c r="O507" s="94"/>
      <c r="P507" s="94"/>
      <c r="Q507" s="94"/>
      <c r="R507" s="94"/>
      <c r="S507" s="94"/>
      <c r="T507" s="94"/>
    </row>
    <row r="508" spans="1:20" s="257" customFormat="1" ht="13" hidden="1" thickBot="1">
      <c r="A508" s="43">
        <v>0</v>
      </c>
      <c r="B508" s="474"/>
      <c r="C508" s="474"/>
      <c r="D508" s="474"/>
      <c r="E508" s="474"/>
      <c r="F508" s="52"/>
      <c r="G508" s="52"/>
      <c r="H508" s="49"/>
      <c r="I508" s="50"/>
      <c r="J508" s="54">
        <f t="shared" si="34"/>
        <v>0</v>
      </c>
      <c r="K508" s="43">
        <f t="shared" si="35"/>
        <v>0</v>
      </c>
      <c r="L508" s="43">
        <v>0</v>
      </c>
      <c r="M508" s="43">
        <v>0</v>
      </c>
      <c r="N508" s="43"/>
    </row>
    <row r="509" spans="1:20" s="257" customFormat="1" ht="12" hidden="1">
      <c r="A509" s="43"/>
      <c r="B509" s="474"/>
      <c r="C509" s="474"/>
      <c r="D509" s="276" t="s">
        <v>103</v>
      </c>
      <c r="E509" s="275"/>
      <c r="F509" s="274"/>
      <c r="G509" s="287">
        <f>SUM(G483:G508)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4"/>
      <c r="C510" s="474"/>
      <c r="D510" s="272" t="s">
        <v>102</v>
      </c>
      <c r="E510" s="271"/>
      <c r="F510" s="270"/>
      <c r="G510" s="281">
        <f>'Bedroom 1'!F84+('Bedroom 1'!H86*0.8)</f>
        <v>0</v>
      </c>
      <c r="H510" s="48"/>
      <c r="I510" s="48"/>
      <c r="J510" s="72"/>
      <c r="K510" s="264"/>
      <c r="M510" s="73"/>
    </row>
    <row r="511" spans="1:20" s="257" customFormat="1" ht="12" hidden="1">
      <c r="A511" s="43"/>
      <c r="B511" s="474"/>
      <c r="C511" s="474"/>
      <c r="D511" s="272" t="s">
        <v>101</v>
      </c>
      <c r="E511" s="271"/>
      <c r="F511" s="270"/>
      <c r="G511" s="281">
        <f>G510-G509</f>
        <v>0</v>
      </c>
      <c r="H511" s="48"/>
      <c r="I511" s="48"/>
      <c r="J511" s="72"/>
      <c r="K511" s="264"/>
      <c r="M511" s="73"/>
    </row>
    <row r="512" spans="1:20" s="257" customFormat="1" ht="13" hidden="1" thickBot="1">
      <c r="A512" s="43"/>
      <c r="B512" s="474"/>
      <c r="C512" s="474"/>
      <c r="D512" s="268" t="s">
        <v>100</v>
      </c>
      <c r="E512" s="267"/>
      <c r="F512" s="266"/>
      <c r="G512" s="265" t="e">
        <f>G511/G510</f>
        <v>#DIV/0!</v>
      </c>
      <c r="H512" s="48"/>
      <c r="I512" s="48"/>
      <c r="J512" s="72"/>
      <c r="K512" s="264"/>
      <c r="M512" s="73"/>
    </row>
    <row r="513" spans="1:22" s="163" customFormat="1" ht="25.5" hidden="1" customHeight="1">
      <c r="D513" s="280"/>
      <c r="E513" s="280"/>
      <c r="G513" s="279"/>
      <c r="I513" s="278"/>
      <c r="J513" s="277"/>
      <c r="K513" s="261"/>
      <c r="L513" s="263"/>
      <c r="M513" s="3"/>
      <c r="N513" s="3"/>
      <c r="P513" s="262"/>
      <c r="Q513" s="262"/>
      <c r="R513" s="261"/>
    </row>
    <row r="514" spans="1:22" s="163" customFormat="1" ht="20" hidden="1" customHeight="1">
      <c r="F514" s="58" t="s">
        <v>57</v>
      </c>
      <c r="G514" s="59">
        <f>SUM(G483:G507)</f>
        <v>0</v>
      </c>
      <c r="H514" s="1"/>
      <c r="J514" s="2"/>
      <c r="L514" s="162"/>
      <c r="M514" s="162"/>
      <c r="N514" s="162"/>
      <c r="P514" s="162"/>
      <c r="Q514" s="162"/>
      <c r="R514" s="164"/>
    </row>
    <row r="515" spans="1:22" s="257" customFormat="1" ht="20" hidden="1" customHeight="1">
      <c r="A515" s="43"/>
      <c r="B515" s="474"/>
      <c r="C515" s="474"/>
      <c r="D515" s="474"/>
      <c r="E515" s="474"/>
      <c r="F515" s="60" t="s">
        <v>59</v>
      </c>
      <c r="G515" s="61">
        <f>'Bedroom 1'!H84-G514</f>
        <v>0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4"/>
      <c r="C516" s="474"/>
      <c r="D516" s="474"/>
      <c r="E516" s="474"/>
      <c r="F516" s="60" t="s">
        <v>60</v>
      </c>
      <c r="G516" s="386" t="e">
        <f>G515/'Bedroom 1'!H84</f>
        <v>#DIV/0!</v>
      </c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4"/>
      <c r="C517" s="474"/>
      <c r="D517" s="474"/>
      <c r="E517" s="474"/>
      <c r="F517" s="60"/>
      <c r="G517" s="62"/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4"/>
      <c r="C518" s="474"/>
      <c r="D518" s="474"/>
      <c r="E518" s="474"/>
      <c r="F518" s="63" t="s">
        <v>58</v>
      </c>
      <c r="G518" s="64">
        <f>SUM('Bedroom 1'!F102)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4"/>
      <c r="C519" s="474"/>
      <c r="D519" s="474"/>
      <c r="E519" s="474"/>
      <c r="F519" s="60" t="s">
        <v>59</v>
      </c>
      <c r="G519" s="61">
        <f>'Bedroom 1'!H102-G518</f>
        <v>0</v>
      </c>
      <c r="H519" s="49"/>
      <c r="I519" s="50"/>
      <c r="J519" s="54"/>
      <c r="K519" s="43"/>
      <c r="L519" s="43"/>
      <c r="M519" s="43"/>
      <c r="N519" s="43"/>
    </row>
    <row r="520" spans="1:22" s="257" customFormat="1" ht="20" hidden="1" customHeight="1">
      <c r="A520" s="43"/>
      <c r="B520" s="474"/>
      <c r="C520" s="474"/>
      <c r="D520" s="474"/>
      <c r="E520" s="474"/>
      <c r="F520" s="65" t="s">
        <v>60</v>
      </c>
      <c r="G520" s="66" t="e">
        <f>G519/'Bedroom 1'!H102</f>
        <v>#DIV/0!</v>
      </c>
      <c r="H520" s="49"/>
      <c r="I520" s="50"/>
      <c r="J520" s="54"/>
      <c r="K520" s="43"/>
      <c r="L520" s="43"/>
      <c r="M520" s="43"/>
      <c r="N520" s="43"/>
    </row>
    <row r="521" spans="1:22" ht="16" hidden="1" thickBot="1"/>
    <row r="522" spans="1:22" s="257" customFormat="1" ht="16" hidden="1" thickBot="1">
      <c r="A522" s="378" t="s">
        <v>181</v>
      </c>
      <c r="B522" s="383"/>
      <c r="C522" s="384"/>
      <c r="D522" s="384"/>
      <c r="E522" s="379"/>
      <c r="F522" s="376"/>
      <c r="G522" s="377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7" customFormat="1" ht="16" hidden="1" thickBot="1">
      <c r="A523" s="291"/>
      <c r="B523" s="44"/>
      <c r="C523" s="41"/>
      <c r="D523" s="41"/>
      <c r="E523" s="41"/>
      <c r="F523" s="41"/>
      <c r="G523" s="41"/>
      <c r="H523" s="41"/>
      <c r="I523" s="44"/>
      <c r="J523" s="44"/>
      <c r="K523" s="45"/>
      <c r="L523" s="46"/>
      <c r="M523" s="41"/>
      <c r="N523" s="41"/>
      <c r="O523" s="71"/>
      <c r="P523" s="70"/>
      <c r="Q523" s="70"/>
      <c r="R523" s="70"/>
      <c r="S523" s="70"/>
      <c r="T523" s="70"/>
      <c r="U523" s="259"/>
      <c r="V523" s="259"/>
    </row>
    <row r="524" spans="1:22" s="258" customFormat="1" ht="13" hidden="1" thickBot="1">
      <c r="A524" s="324" t="s">
        <v>46</v>
      </c>
      <c r="B524" s="325" t="s">
        <v>45</v>
      </c>
      <c r="C524" s="325" t="s">
        <v>47</v>
      </c>
      <c r="D524" s="325" t="s">
        <v>48</v>
      </c>
      <c r="E524" s="325" t="s">
        <v>31</v>
      </c>
      <c r="F524" s="325" t="s">
        <v>49</v>
      </c>
      <c r="G524" s="325" t="s">
        <v>50</v>
      </c>
      <c r="H524" s="325" t="s">
        <v>140</v>
      </c>
      <c r="I524" s="325" t="s">
        <v>141</v>
      </c>
      <c r="J524" s="380" t="s">
        <v>53</v>
      </c>
      <c r="K524" s="380" t="s">
        <v>51</v>
      </c>
      <c r="L524" s="380" t="s">
        <v>52</v>
      </c>
      <c r="M524" s="380" t="s">
        <v>1</v>
      </c>
      <c r="N524" s="380"/>
      <c r="O524" s="381" t="s">
        <v>68</v>
      </c>
      <c r="P524" s="380" t="s">
        <v>65</v>
      </c>
      <c r="Q524" s="380" t="s">
        <v>139</v>
      </c>
      <c r="R524" s="380" t="s">
        <v>64</v>
      </c>
      <c r="S524" s="380" t="s">
        <v>66</v>
      </c>
      <c r="T524" s="382" t="s">
        <v>67</v>
      </c>
    </row>
    <row r="525" spans="1:22" s="257" customFormat="1" ht="12" hidden="1">
      <c r="A525" s="41"/>
      <c r="B525" s="44"/>
      <c r="C525" s="41"/>
      <c r="D525" s="41"/>
      <c r="E525" s="41"/>
      <c r="F525" s="41"/>
      <c r="G525" s="41"/>
      <c r="H525" s="41"/>
      <c r="I525" s="44"/>
      <c r="J525" s="44"/>
      <c r="K525" s="45"/>
      <c r="L525" s="46"/>
      <c r="M525" s="41"/>
      <c r="N525" s="41"/>
      <c r="P525" s="41"/>
      <c r="Q525" s="41"/>
    </row>
    <row r="526" spans="1:22" s="257" customFormat="1" ht="12" hidden="1">
      <c r="A526" s="282">
        <v>0</v>
      </c>
      <c r="B526" s="94"/>
      <c r="C526" s="94"/>
      <c r="D526" s="94"/>
      <c r="E526" s="94"/>
      <c r="F526" s="286">
        <v>0</v>
      </c>
      <c r="G526" s="286">
        <f t="shared" ref="G526:G550" si="36">A526*F526</f>
        <v>0</v>
      </c>
      <c r="H526" s="285"/>
      <c r="I526" s="284"/>
      <c r="J526" s="54">
        <f t="shared" ref="J526:J551" si="37">SUM(L526*0.01)</f>
        <v>0</v>
      </c>
      <c r="K526" s="43">
        <f t="shared" ref="K526:K551" si="38">SUM(L526*0.25)</f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6"/>
        <v>0</v>
      </c>
      <c r="H527" s="89"/>
      <c r="I527" s="283"/>
      <c r="J527" s="54">
        <f t="shared" si="37"/>
        <v>0</v>
      </c>
      <c r="K527" s="43">
        <f t="shared" si="38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6"/>
        <v>0</v>
      </c>
      <c r="H528" s="89"/>
      <c r="I528" s="283"/>
      <c r="J528" s="54">
        <f t="shared" si="37"/>
        <v>0</v>
      </c>
      <c r="K528" s="43">
        <f t="shared" si="38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6"/>
        <v>0</v>
      </c>
      <c r="H529" s="89"/>
      <c r="I529" s="283"/>
      <c r="J529" s="54">
        <f t="shared" si="37"/>
        <v>0</v>
      </c>
      <c r="K529" s="43">
        <f t="shared" si="38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6"/>
        <v>0</v>
      </c>
      <c r="H530" s="89"/>
      <c r="I530" s="283"/>
      <c r="J530" s="54">
        <f t="shared" si="37"/>
        <v>0</v>
      </c>
      <c r="K530" s="43">
        <f t="shared" si="38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6"/>
        <v>0</v>
      </c>
      <c r="H531" s="89"/>
      <c r="I531" s="283"/>
      <c r="J531" s="54">
        <f t="shared" si="37"/>
        <v>0</v>
      </c>
      <c r="K531" s="43">
        <f t="shared" si="38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6"/>
        <v>0</v>
      </c>
      <c r="H532" s="89"/>
      <c r="I532" s="283"/>
      <c r="J532" s="54">
        <f t="shared" si="37"/>
        <v>0</v>
      </c>
      <c r="K532" s="43">
        <f t="shared" si="38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6"/>
        <v>0</v>
      </c>
      <c r="H533" s="89"/>
      <c r="I533" s="283"/>
      <c r="J533" s="54">
        <f t="shared" si="37"/>
        <v>0</v>
      </c>
      <c r="K533" s="43">
        <f t="shared" si="38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6"/>
        <v>0</v>
      </c>
      <c r="H534" s="89"/>
      <c r="I534" s="283"/>
      <c r="J534" s="54">
        <f t="shared" si="37"/>
        <v>0</v>
      </c>
      <c r="K534" s="43">
        <f t="shared" si="38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6"/>
        <v>0</v>
      </c>
      <c r="H535" s="89"/>
      <c r="I535" s="283"/>
      <c r="J535" s="54">
        <f t="shared" si="37"/>
        <v>0</v>
      </c>
      <c r="K535" s="43">
        <f t="shared" si="38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6"/>
        <v>0</v>
      </c>
      <c r="H536" s="89"/>
      <c r="I536" s="283"/>
      <c r="J536" s="54">
        <f t="shared" si="37"/>
        <v>0</v>
      </c>
      <c r="K536" s="43">
        <f t="shared" si="38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6"/>
        <v>0</v>
      </c>
      <c r="H537" s="89"/>
      <c r="I537" s="283"/>
      <c r="J537" s="54">
        <f t="shared" si="37"/>
        <v>0</v>
      </c>
      <c r="K537" s="43">
        <f t="shared" si="38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6"/>
        <v>0</v>
      </c>
      <c r="H538" s="89"/>
      <c r="I538" s="283"/>
      <c r="J538" s="54">
        <f t="shared" si="37"/>
        <v>0</v>
      </c>
      <c r="K538" s="43">
        <f t="shared" si="38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6"/>
        <v>0</v>
      </c>
      <c r="H539" s="89"/>
      <c r="I539" s="283"/>
      <c r="J539" s="54">
        <f t="shared" si="37"/>
        <v>0</v>
      </c>
      <c r="K539" s="43">
        <f t="shared" si="38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6"/>
        <v>0</v>
      </c>
      <c r="H540" s="89"/>
      <c r="I540" s="283"/>
      <c r="J540" s="54">
        <f t="shared" si="37"/>
        <v>0</v>
      </c>
      <c r="K540" s="43">
        <f t="shared" si="38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6"/>
        <v>0</v>
      </c>
      <c r="H541" s="89"/>
      <c r="I541" s="283"/>
      <c r="J541" s="54">
        <f t="shared" si="37"/>
        <v>0</v>
      </c>
      <c r="K541" s="43">
        <f t="shared" si="38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6"/>
        <v>0</v>
      </c>
      <c r="H542" s="89"/>
      <c r="I542" s="283"/>
      <c r="J542" s="54">
        <f t="shared" si="37"/>
        <v>0</v>
      </c>
      <c r="K542" s="43">
        <f t="shared" si="38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6"/>
        <v>0</v>
      </c>
      <c r="H543" s="89"/>
      <c r="I543" s="283"/>
      <c r="J543" s="54">
        <f t="shared" si="37"/>
        <v>0</v>
      </c>
      <c r="K543" s="43">
        <f t="shared" si="38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6"/>
        <v>0</v>
      </c>
      <c r="H544" s="89"/>
      <c r="I544" s="283"/>
      <c r="J544" s="54">
        <f t="shared" si="37"/>
        <v>0</v>
      </c>
      <c r="K544" s="43">
        <f t="shared" si="38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6"/>
        <v>0</v>
      </c>
      <c r="H545" s="89"/>
      <c r="I545" s="283"/>
      <c r="J545" s="54">
        <f t="shared" si="37"/>
        <v>0</v>
      </c>
      <c r="K545" s="43">
        <f t="shared" si="38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6"/>
        <v>0</v>
      </c>
      <c r="H546" s="89"/>
      <c r="I546" s="283"/>
      <c r="J546" s="54">
        <f t="shared" si="37"/>
        <v>0</v>
      </c>
      <c r="K546" s="43">
        <f t="shared" si="38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6"/>
        <v>0</v>
      </c>
      <c r="H547" s="89"/>
      <c r="I547" s="283"/>
      <c r="J547" s="54">
        <f t="shared" si="37"/>
        <v>0</v>
      </c>
      <c r="K547" s="43">
        <f t="shared" si="38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6"/>
        <v>0</v>
      </c>
      <c r="H548" s="89"/>
      <c r="I548" s="283"/>
      <c r="J548" s="54">
        <f t="shared" si="37"/>
        <v>0</v>
      </c>
      <c r="K548" s="43">
        <f t="shared" si="38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6"/>
        <v>0</v>
      </c>
      <c r="H549" s="89"/>
      <c r="I549" s="283"/>
      <c r="J549" s="54">
        <f t="shared" si="37"/>
        <v>0</v>
      </c>
      <c r="K549" s="43">
        <f t="shared" si="38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2" hidden="1">
      <c r="A550" s="282">
        <v>0</v>
      </c>
      <c r="B550" s="91"/>
      <c r="C550" s="91"/>
      <c r="D550" s="91"/>
      <c r="E550" s="91"/>
      <c r="F550" s="260">
        <v>0</v>
      </c>
      <c r="G550" s="260">
        <f t="shared" si="36"/>
        <v>0</v>
      </c>
      <c r="H550" s="89"/>
      <c r="I550" s="283"/>
      <c r="J550" s="54">
        <f t="shared" si="37"/>
        <v>0</v>
      </c>
      <c r="K550" s="43">
        <f t="shared" si="38"/>
        <v>0</v>
      </c>
      <c r="L550" s="43">
        <v>0</v>
      </c>
      <c r="M550" s="43">
        <v>0</v>
      </c>
      <c r="N550" s="43"/>
      <c r="O550" s="94"/>
      <c r="P550" s="94"/>
      <c r="Q550" s="94"/>
      <c r="R550" s="94"/>
      <c r="S550" s="94"/>
      <c r="T550" s="94"/>
    </row>
    <row r="551" spans="1:20" s="257" customFormat="1" ht="13" hidden="1" thickBot="1">
      <c r="A551" s="43">
        <v>0</v>
      </c>
      <c r="B551" s="474"/>
      <c r="C551" s="474"/>
      <c r="D551" s="474"/>
      <c r="E551" s="474"/>
      <c r="F551" s="52"/>
      <c r="G551" s="52"/>
      <c r="H551" s="49"/>
      <c r="I551" s="50"/>
      <c r="J551" s="54">
        <f t="shared" si="37"/>
        <v>0</v>
      </c>
      <c r="K551" s="43">
        <f t="shared" si="38"/>
        <v>0</v>
      </c>
      <c r="L551" s="43">
        <v>0</v>
      </c>
      <c r="M551" s="43">
        <v>0</v>
      </c>
      <c r="N551" s="43"/>
    </row>
    <row r="552" spans="1:20" s="257" customFormat="1" ht="12" hidden="1">
      <c r="A552" s="43"/>
      <c r="B552" s="474"/>
      <c r="C552" s="474"/>
      <c r="D552" s="276" t="s">
        <v>103</v>
      </c>
      <c r="E552" s="275"/>
      <c r="F552" s="274"/>
      <c r="G552" s="287">
        <f>SUM(G526:G551)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4"/>
      <c r="C553" s="474"/>
      <c r="D553" s="272" t="s">
        <v>102</v>
      </c>
      <c r="E553" s="271"/>
      <c r="F553" s="270"/>
      <c r="G553" s="281">
        <f>'Bedroom 2'!F127+('Bedroom 2'!H129*0.8)</f>
        <v>0</v>
      </c>
      <c r="H553" s="48"/>
      <c r="I553" s="48"/>
      <c r="J553" s="72"/>
      <c r="K553" s="264"/>
      <c r="M553" s="73"/>
    </row>
    <row r="554" spans="1:20" s="257" customFormat="1" ht="12" hidden="1">
      <c r="A554" s="43"/>
      <c r="B554" s="474"/>
      <c r="C554" s="474"/>
      <c r="D554" s="272" t="s">
        <v>101</v>
      </c>
      <c r="E554" s="271"/>
      <c r="F554" s="270"/>
      <c r="G554" s="281">
        <f>G553-G552</f>
        <v>0</v>
      </c>
      <c r="H554" s="48"/>
      <c r="I554" s="48"/>
      <c r="J554" s="72"/>
      <c r="K554" s="264"/>
      <c r="M554" s="73"/>
    </row>
    <row r="555" spans="1:20" s="257" customFormat="1" ht="13" hidden="1" thickBot="1">
      <c r="A555" s="43"/>
      <c r="B555" s="474"/>
      <c r="C555" s="474"/>
      <c r="D555" s="268" t="s">
        <v>100</v>
      </c>
      <c r="E555" s="267"/>
      <c r="F555" s="266"/>
      <c r="G555" s="265" t="e">
        <f>G554/G553</f>
        <v>#DIV/0!</v>
      </c>
      <c r="H555" s="48"/>
      <c r="I555" s="48"/>
      <c r="J555" s="72"/>
      <c r="K555" s="264"/>
      <c r="M555" s="73"/>
    </row>
    <row r="556" spans="1:20" s="163" customFormat="1" ht="25.5" hidden="1" customHeight="1">
      <c r="D556" s="280"/>
      <c r="E556" s="280"/>
      <c r="G556" s="279"/>
      <c r="I556" s="278"/>
      <c r="J556" s="277"/>
      <c r="K556" s="261"/>
      <c r="L556" s="263"/>
      <c r="M556" s="3"/>
      <c r="N556" s="3"/>
      <c r="P556" s="262"/>
      <c r="Q556" s="262"/>
      <c r="R556" s="261"/>
    </row>
    <row r="557" spans="1:20" s="163" customFormat="1" ht="20" hidden="1" customHeight="1">
      <c r="F557" s="58" t="s">
        <v>57</v>
      </c>
      <c r="G557" s="59">
        <f>SUM(G526:G550)</f>
        <v>0</v>
      </c>
      <c r="H557" s="1"/>
      <c r="J557" s="2"/>
      <c r="L557" s="162"/>
      <c r="M557" s="162"/>
      <c r="N557" s="162"/>
      <c r="P557" s="162"/>
      <c r="Q557" s="162"/>
      <c r="R557" s="164"/>
    </row>
    <row r="558" spans="1:20" s="257" customFormat="1" ht="20" hidden="1" customHeight="1">
      <c r="A558" s="43"/>
      <c r="B558" s="474"/>
      <c r="C558" s="474"/>
      <c r="D558" s="474"/>
      <c r="E558" s="474"/>
      <c r="F558" s="60" t="s">
        <v>59</v>
      </c>
      <c r="G558" s="61">
        <f>'Bedroom 2'!H127-G557</f>
        <v>0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4"/>
      <c r="C559" s="474"/>
      <c r="D559" s="474"/>
      <c r="E559" s="474"/>
      <c r="F559" s="60" t="s">
        <v>60</v>
      </c>
      <c r="G559" s="386" t="e">
        <f>G558/'Bedroom 2'!H127</f>
        <v>#DIV/0!</v>
      </c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4"/>
      <c r="C560" s="474"/>
      <c r="D560" s="474"/>
      <c r="E560" s="474"/>
      <c r="F560" s="60"/>
      <c r="G560" s="62"/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4"/>
      <c r="C561" s="474"/>
      <c r="D561" s="474"/>
      <c r="E561" s="474"/>
      <c r="F561" s="63" t="s">
        <v>58</v>
      </c>
      <c r="G561" s="64">
        <f>SUM('Bedroom 2'!F145)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4"/>
      <c r="C562" s="474"/>
      <c r="D562" s="474"/>
      <c r="E562" s="474"/>
      <c r="F562" s="60" t="s">
        <v>59</v>
      </c>
      <c r="G562" s="61">
        <f>'Bedroom 2'!H145-G561</f>
        <v>0</v>
      </c>
      <c r="H562" s="49"/>
      <c r="I562" s="50"/>
      <c r="J562" s="54"/>
      <c r="K562" s="43"/>
      <c r="L562" s="43"/>
      <c r="M562" s="43"/>
      <c r="N562" s="43"/>
    </row>
    <row r="563" spans="1:22" s="257" customFormat="1" ht="20" hidden="1" customHeight="1">
      <c r="A563" s="43"/>
      <c r="B563" s="474"/>
      <c r="C563" s="474"/>
      <c r="D563" s="474"/>
      <c r="E563" s="474"/>
      <c r="F563" s="65" t="s">
        <v>60</v>
      </c>
      <c r="G563" s="387" t="e">
        <f>G562/'Bedroom 2'!H145</f>
        <v>#DIV/0!</v>
      </c>
      <c r="H563" s="49"/>
      <c r="I563" s="50"/>
      <c r="J563" s="54"/>
      <c r="K563" s="43"/>
      <c r="L563" s="43"/>
      <c r="M563" s="43"/>
      <c r="N563" s="43"/>
    </row>
    <row r="564" spans="1:22" ht="16" hidden="1" thickBot="1"/>
    <row r="565" spans="1:22" s="257" customFormat="1" ht="16" hidden="1" thickBot="1">
      <c r="A565" s="378" t="s">
        <v>182</v>
      </c>
      <c r="B565" s="383"/>
      <c r="C565" s="384"/>
      <c r="D565" s="384"/>
      <c r="E565" s="379"/>
      <c r="F565" s="376"/>
      <c r="G565" s="377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7" customFormat="1" ht="16" hidden="1" thickBot="1">
      <c r="A566" s="291"/>
      <c r="B566" s="44"/>
      <c r="C566" s="41"/>
      <c r="D566" s="41"/>
      <c r="E566" s="41"/>
      <c r="F566" s="41"/>
      <c r="G566" s="41"/>
      <c r="H566" s="41"/>
      <c r="I566" s="44"/>
      <c r="J566" s="44"/>
      <c r="K566" s="45"/>
      <c r="L566" s="46"/>
      <c r="M566" s="41"/>
      <c r="N566" s="41"/>
      <c r="O566" s="71"/>
      <c r="P566" s="70"/>
      <c r="Q566" s="70"/>
      <c r="R566" s="70"/>
      <c r="S566" s="70"/>
      <c r="T566" s="70"/>
      <c r="U566" s="259"/>
      <c r="V566" s="259"/>
    </row>
    <row r="567" spans="1:22" s="258" customFormat="1" ht="13" hidden="1" thickBot="1">
      <c r="A567" s="324" t="s">
        <v>46</v>
      </c>
      <c r="B567" s="325" t="s">
        <v>45</v>
      </c>
      <c r="C567" s="325" t="s">
        <v>47</v>
      </c>
      <c r="D567" s="325" t="s">
        <v>48</v>
      </c>
      <c r="E567" s="325" t="s">
        <v>31</v>
      </c>
      <c r="F567" s="325" t="s">
        <v>49</v>
      </c>
      <c r="G567" s="325" t="s">
        <v>50</v>
      </c>
      <c r="H567" s="325" t="s">
        <v>140</v>
      </c>
      <c r="I567" s="325" t="s">
        <v>141</v>
      </c>
      <c r="J567" s="380" t="s">
        <v>53</v>
      </c>
      <c r="K567" s="380" t="s">
        <v>51</v>
      </c>
      <c r="L567" s="380" t="s">
        <v>52</v>
      </c>
      <c r="M567" s="380" t="s">
        <v>1</v>
      </c>
      <c r="N567" s="380"/>
      <c r="O567" s="381" t="s">
        <v>68</v>
      </c>
      <c r="P567" s="380" t="s">
        <v>65</v>
      </c>
      <c r="Q567" s="380" t="s">
        <v>139</v>
      </c>
      <c r="R567" s="380" t="s">
        <v>64</v>
      </c>
      <c r="S567" s="380" t="s">
        <v>66</v>
      </c>
      <c r="T567" s="382" t="s">
        <v>67</v>
      </c>
    </row>
    <row r="568" spans="1:22" s="257" customFormat="1" ht="12" hidden="1">
      <c r="A568" s="41"/>
      <c r="B568" s="44"/>
      <c r="C568" s="41"/>
      <c r="D568" s="41"/>
      <c r="E568" s="41"/>
      <c r="F568" s="41"/>
      <c r="G568" s="41"/>
      <c r="H568" s="41"/>
      <c r="I568" s="44"/>
      <c r="J568" s="44"/>
      <c r="K568" s="45"/>
      <c r="L568" s="46"/>
      <c r="M568" s="41"/>
      <c r="N568" s="41"/>
      <c r="P568" s="41"/>
      <c r="Q568" s="41"/>
    </row>
    <row r="569" spans="1:22" s="257" customFormat="1" ht="12" hidden="1">
      <c r="A569" s="282">
        <v>0</v>
      </c>
      <c r="B569" s="94"/>
      <c r="C569" s="94"/>
      <c r="D569" s="94"/>
      <c r="E569" s="94"/>
      <c r="F569" s="286">
        <v>0</v>
      </c>
      <c r="G569" s="286">
        <f t="shared" ref="G569:G593" si="39">A569*F569</f>
        <v>0</v>
      </c>
      <c r="H569" s="285"/>
      <c r="I569" s="284"/>
      <c r="J569" s="54">
        <f t="shared" ref="J569:J594" si="40">SUM(L569*0.01)</f>
        <v>0</v>
      </c>
      <c r="K569" s="43">
        <f t="shared" ref="K569:K594" si="41">SUM(L569*0.25)</f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9"/>
        <v>0</v>
      </c>
      <c r="H570" s="89"/>
      <c r="I570" s="283"/>
      <c r="J570" s="54">
        <f t="shared" si="40"/>
        <v>0</v>
      </c>
      <c r="K570" s="43">
        <f t="shared" si="41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9"/>
        <v>0</v>
      </c>
      <c r="H571" s="89"/>
      <c r="I571" s="283"/>
      <c r="J571" s="54">
        <f t="shared" si="40"/>
        <v>0</v>
      </c>
      <c r="K571" s="43">
        <f t="shared" si="41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9"/>
        <v>0</v>
      </c>
      <c r="H572" s="89"/>
      <c r="I572" s="283"/>
      <c r="J572" s="54">
        <f t="shared" si="40"/>
        <v>0</v>
      </c>
      <c r="K572" s="43">
        <f t="shared" si="41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9"/>
        <v>0</v>
      </c>
      <c r="H573" s="89"/>
      <c r="I573" s="283"/>
      <c r="J573" s="54">
        <f t="shared" si="40"/>
        <v>0</v>
      </c>
      <c r="K573" s="43">
        <f t="shared" si="41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9"/>
        <v>0</v>
      </c>
      <c r="H574" s="89"/>
      <c r="I574" s="283"/>
      <c r="J574" s="54">
        <f t="shared" si="40"/>
        <v>0</v>
      </c>
      <c r="K574" s="43">
        <f t="shared" si="41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9"/>
        <v>0</v>
      </c>
      <c r="H575" s="89"/>
      <c r="I575" s="283"/>
      <c r="J575" s="54">
        <f t="shared" si="40"/>
        <v>0</v>
      </c>
      <c r="K575" s="43">
        <f t="shared" si="41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9"/>
        <v>0</v>
      </c>
      <c r="H576" s="89"/>
      <c r="I576" s="283"/>
      <c r="J576" s="54">
        <f t="shared" si="40"/>
        <v>0</v>
      </c>
      <c r="K576" s="43">
        <f t="shared" si="41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9"/>
        <v>0</v>
      </c>
      <c r="H577" s="89"/>
      <c r="I577" s="283"/>
      <c r="J577" s="54">
        <f t="shared" si="40"/>
        <v>0</v>
      </c>
      <c r="K577" s="43">
        <f t="shared" si="41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9"/>
        <v>0</v>
      </c>
      <c r="H578" s="89"/>
      <c r="I578" s="283"/>
      <c r="J578" s="54">
        <f t="shared" si="40"/>
        <v>0</v>
      </c>
      <c r="K578" s="43">
        <f t="shared" si="41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9"/>
        <v>0</v>
      </c>
      <c r="H579" s="89"/>
      <c r="I579" s="283"/>
      <c r="J579" s="54">
        <f t="shared" si="40"/>
        <v>0</v>
      </c>
      <c r="K579" s="43">
        <f t="shared" si="41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9"/>
        <v>0</v>
      </c>
      <c r="H580" s="89"/>
      <c r="I580" s="283"/>
      <c r="J580" s="54">
        <f t="shared" si="40"/>
        <v>0</v>
      </c>
      <c r="K580" s="43">
        <f t="shared" si="41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9"/>
        <v>0</v>
      </c>
      <c r="H581" s="89"/>
      <c r="I581" s="283"/>
      <c r="J581" s="54">
        <f t="shared" si="40"/>
        <v>0</v>
      </c>
      <c r="K581" s="43">
        <f t="shared" si="41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9"/>
        <v>0</v>
      </c>
      <c r="H582" s="89"/>
      <c r="I582" s="283"/>
      <c r="J582" s="54">
        <f t="shared" si="40"/>
        <v>0</v>
      </c>
      <c r="K582" s="43">
        <f t="shared" si="41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9"/>
        <v>0</v>
      </c>
      <c r="H583" s="89"/>
      <c r="I583" s="283"/>
      <c r="J583" s="54">
        <f t="shared" si="40"/>
        <v>0</v>
      </c>
      <c r="K583" s="43">
        <f t="shared" si="41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9"/>
        <v>0</v>
      </c>
      <c r="H584" s="89"/>
      <c r="I584" s="283"/>
      <c r="J584" s="54">
        <f t="shared" si="40"/>
        <v>0</v>
      </c>
      <c r="K584" s="43">
        <f t="shared" si="41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9"/>
        <v>0</v>
      </c>
      <c r="H585" s="89"/>
      <c r="I585" s="283"/>
      <c r="J585" s="54">
        <f t="shared" si="40"/>
        <v>0</v>
      </c>
      <c r="K585" s="43">
        <f t="shared" si="41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9"/>
        <v>0</v>
      </c>
      <c r="H586" s="89"/>
      <c r="I586" s="283"/>
      <c r="J586" s="54">
        <f t="shared" si="40"/>
        <v>0</v>
      </c>
      <c r="K586" s="43">
        <f t="shared" si="41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9"/>
        <v>0</v>
      </c>
      <c r="H587" s="89"/>
      <c r="I587" s="283"/>
      <c r="J587" s="54">
        <f t="shared" si="40"/>
        <v>0</v>
      </c>
      <c r="K587" s="43">
        <f t="shared" si="41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9"/>
        <v>0</v>
      </c>
      <c r="H588" s="89"/>
      <c r="I588" s="283"/>
      <c r="J588" s="54">
        <f t="shared" si="40"/>
        <v>0</v>
      </c>
      <c r="K588" s="43">
        <f t="shared" si="41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9"/>
        <v>0</v>
      </c>
      <c r="H589" s="89"/>
      <c r="I589" s="283"/>
      <c r="J589" s="54">
        <f t="shared" si="40"/>
        <v>0</v>
      </c>
      <c r="K589" s="43">
        <f t="shared" si="41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9"/>
        <v>0</v>
      </c>
      <c r="H590" s="89"/>
      <c r="I590" s="283"/>
      <c r="J590" s="54">
        <f t="shared" si="40"/>
        <v>0</v>
      </c>
      <c r="K590" s="43">
        <f t="shared" si="41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9"/>
        <v>0</v>
      </c>
      <c r="H591" s="89"/>
      <c r="I591" s="283"/>
      <c r="J591" s="54">
        <f t="shared" si="40"/>
        <v>0</v>
      </c>
      <c r="K591" s="43">
        <f t="shared" si="41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9"/>
        <v>0</v>
      </c>
      <c r="H592" s="89"/>
      <c r="I592" s="283"/>
      <c r="J592" s="54">
        <f t="shared" si="40"/>
        <v>0</v>
      </c>
      <c r="K592" s="43">
        <f t="shared" si="41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2" hidden="1">
      <c r="A593" s="282">
        <v>0</v>
      </c>
      <c r="B593" s="91"/>
      <c r="C593" s="91"/>
      <c r="D593" s="91"/>
      <c r="E593" s="91"/>
      <c r="F593" s="260">
        <v>0</v>
      </c>
      <c r="G593" s="260">
        <f t="shared" si="39"/>
        <v>0</v>
      </c>
      <c r="H593" s="89"/>
      <c r="I593" s="283"/>
      <c r="J593" s="54">
        <f t="shared" si="40"/>
        <v>0</v>
      </c>
      <c r="K593" s="43">
        <f t="shared" si="41"/>
        <v>0</v>
      </c>
      <c r="L593" s="43">
        <v>0</v>
      </c>
      <c r="M593" s="43">
        <v>0</v>
      </c>
      <c r="N593" s="43"/>
      <c r="O593" s="94"/>
      <c r="P593" s="94"/>
      <c r="Q593" s="94"/>
      <c r="R593" s="94"/>
      <c r="S593" s="94"/>
      <c r="T593" s="94"/>
    </row>
    <row r="594" spans="1:22" s="257" customFormat="1" ht="13" hidden="1" thickBot="1">
      <c r="A594" s="43">
        <v>0</v>
      </c>
      <c r="B594" s="474"/>
      <c r="C594" s="474"/>
      <c r="D594" s="474"/>
      <c r="E594" s="474"/>
      <c r="F594" s="52"/>
      <c r="G594" s="52"/>
      <c r="H594" s="49"/>
      <c r="I594" s="50"/>
      <c r="J594" s="54">
        <f t="shared" si="40"/>
        <v>0</v>
      </c>
      <c r="K594" s="43">
        <f t="shared" si="41"/>
        <v>0</v>
      </c>
      <c r="L594" s="43">
        <v>0</v>
      </c>
      <c r="M594" s="43">
        <v>0</v>
      </c>
      <c r="N594" s="43"/>
    </row>
    <row r="595" spans="1:22" s="257" customFormat="1" ht="12" hidden="1">
      <c r="A595" s="43"/>
      <c r="B595" s="474"/>
      <c r="C595" s="474"/>
      <c r="D595" s="276" t="s">
        <v>103</v>
      </c>
      <c r="E595" s="275"/>
      <c r="F595" s="274"/>
      <c r="G595" s="287">
        <f>SUM(G569:G594)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4"/>
      <c r="C596" s="474"/>
      <c r="D596" s="272" t="s">
        <v>102</v>
      </c>
      <c r="E596" s="271"/>
      <c r="F596" s="270"/>
      <c r="G596" s="281">
        <f>'Bedroom 3'!F170+('Bedroom 3'!H172*0.8)</f>
        <v>0</v>
      </c>
      <c r="H596" s="48"/>
      <c r="I596" s="48"/>
      <c r="J596" s="72"/>
      <c r="K596" s="264"/>
      <c r="M596" s="73"/>
    </row>
    <row r="597" spans="1:22" s="257" customFormat="1" ht="12" hidden="1">
      <c r="A597" s="43"/>
      <c r="B597" s="474"/>
      <c r="C597" s="474"/>
      <c r="D597" s="272" t="s">
        <v>101</v>
      </c>
      <c r="E597" s="271"/>
      <c r="F597" s="270"/>
      <c r="G597" s="281">
        <f>G596-G595</f>
        <v>0</v>
      </c>
      <c r="H597" s="48"/>
      <c r="I597" s="48"/>
      <c r="J597" s="72"/>
      <c r="K597" s="264"/>
      <c r="M597" s="73"/>
    </row>
    <row r="598" spans="1:22" s="257" customFormat="1" ht="13" hidden="1" thickBot="1">
      <c r="A598" s="43"/>
      <c r="B598" s="474"/>
      <c r="C598" s="474"/>
      <c r="D598" s="268" t="s">
        <v>100</v>
      </c>
      <c r="E598" s="267"/>
      <c r="F598" s="266"/>
      <c r="G598" s="265" t="e">
        <f>G597/G596</f>
        <v>#DIV/0!</v>
      </c>
      <c r="H598" s="48"/>
      <c r="I598" s="48"/>
      <c r="J598" s="72"/>
      <c r="K598" s="264"/>
      <c r="M598" s="73"/>
    </row>
    <row r="599" spans="1:22" s="163" customFormat="1" ht="25.5" hidden="1" customHeight="1">
      <c r="D599" s="280"/>
      <c r="E599" s="280"/>
      <c r="G599" s="279"/>
      <c r="I599" s="278"/>
      <c r="J599" s="277"/>
      <c r="K599" s="261"/>
      <c r="L599" s="263"/>
      <c r="M599" s="3"/>
      <c r="N599" s="3"/>
      <c r="P599" s="262"/>
      <c r="Q599" s="262"/>
      <c r="R599" s="261"/>
    </row>
    <row r="600" spans="1:22" s="163" customFormat="1" ht="20" hidden="1" customHeight="1">
      <c r="F600" s="58" t="s">
        <v>57</v>
      </c>
      <c r="G600" s="59">
        <f>SUM(G569:G593)</f>
        <v>0</v>
      </c>
      <c r="H600" s="1"/>
      <c r="J600" s="2"/>
      <c r="L600" s="162"/>
      <c r="M600" s="162"/>
      <c r="N600" s="162"/>
      <c r="P600" s="162"/>
      <c r="Q600" s="162"/>
      <c r="R600" s="164"/>
    </row>
    <row r="601" spans="1:22" s="257" customFormat="1" ht="20" hidden="1" customHeight="1">
      <c r="A601" s="43"/>
      <c r="B601" s="474"/>
      <c r="C601" s="474"/>
      <c r="D601" s="474"/>
      <c r="E601" s="474"/>
      <c r="F601" s="60" t="s">
        <v>59</v>
      </c>
      <c r="G601" s="61">
        <f>'Bedroom 3'!H170-G600</f>
        <v>0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4"/>
      <c r="C602" s="474"/>
      <c r="D602" s="474"/>
      <c r="E602" s="474"/>
      <c r="F602" s="60" t="s">
        <v>60</v>
      </c>
      <c r="G602" s="386" t="e">
        <f>G601/'Bedroom 3'!H170</f>
        <v>#DIV/0!</v>
      </c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4"/>
      <c r="C603" s="474"/>
      <c r="D603" s="474"/>
      <c r="E603" s="474"/>
      <c r="F603" s="60"/>
      <c r="G603" s="62"/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4"/>
      <c r="C604" s="474"/>
      <c r="D604" s="474"/>
      <c r="E604" s="474"/>
      <c r="F604" s="63" t="s">
        <v>58</v>
      </c>
      <c r="G604" s="64">
        <f>SUM('Bedroom 3'!F188)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4"/>
      <c r="C605" s="474"/>
      <c r="D605" s="474"/>
      <c r="E605" s="474"/>
      <c r="F605" s="60" t="s">
        <v>59</v>
      </c>
      <c r="G605" s="61">
        <f>'Bedroom 3'!H188-G604</f>
        <v>0</v>
      </c>
      <c r="H605" s="49"/>
      <c r="I605" s="50"/>
      <c r="J605" s="54"/>
      <c r="K605" s="43"/>
      <c r="L605" s="43"/>
      <c r="M605" s="43"/>
      <c r="N605" s="43"/>
    </row>
    <row r="606" spans="1:22" s="257" customFormat="1" ht="20" hidden="1" customHeight="1">
      <c r="A606" s="43"/>
      <c r="B606" s="474"/>
      <c r="C606" s="474"/>
      <c r="D606" s="474"/>
      <c r="E606" s="474"/>
      <c r="F606" s="65" t="s">
        <v>60</v>
      </c>
      <c r="G606" s="387" t="e">
        <f>G605/'Bedroom 3'!H188</f>
        <v>#DIV/0!</v>
      </c>
      <c r="H606" s="49"/>
      <c r="I606" s="50"/>
      <c r="J606" s="54"/>
      <c r="K606" s="43"/>
      <c r="L606" s="43"/>
      <c r="M606" s="43"/>
      <c r="N606" s="43"/>
    </row>
    <row r="607" spans="1:22" ht="16" hidden="1" thickBot="1"/>
    <row r="608" spans="1:22" s="257" customFormat="1" ht="16" hidden="1" thickBot="1">
      <c r="A608" s="378" t="s">
        <v>18</v>
      </c>
      <c r="B608" s="383"/>
      <c r="C608" s="384"/>
      <c r="D608" s="384"/>
      <c r="E608" s="379"/>
      <c r="F608" s="376"/>
      <c r="G608" s="377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2" s="257" customFormat="1" ht="16" hidden="1" thickBot="1">
      <c r="A609" s="291"/>
      <c r="B609" s="44"/>
      <c r="C609" s="41"/>
      <c r="D609" s="41"/>
      <c r="E609" s="41"/>
      <c r="F609" s="41"/>
      <c r="G609" s="41"/>
      <c r="H609" s="41"/>
      <c r="I609" s="44"/>
      <c r="J609" s="44"/>
      <c r="K609" s="45"/>
      <c r="L609" s="46"/>
      <c r="M609" s="41"/>
      <c r="N609" s="41"/>
      <c r="O609" s="71"/>
      <c r="P609" s="70"/>
      <c r="Q609" s="70"/>
      <c r="R609" s="70"/>
      <c r="S609" s="70"/>
      <c r="T609" s="70"/>
      <c r="U609" s="259"/>
      <c r="V609" s="259"/>
    </row>
    <row r="610" spans="1:22" s="258" customFormat="1" ht="13" hidden="1" thickBot="1">
      <c r="A610" s="324" t="s">
        <v>46</v>
      </c>
      <c r="B610" s="325" t="s">
        <v>45</v>
      </c>
      <c r="C610" s="325" t="s">
        <v>47</v>
      </c>
      <c r="D610" s="325" t="s">
        <v>48</v>
      </c>
      <c r="E610" s="325" t="s">
        <v>31</v>
      </c>
      <c r="F610" s="325" t="s">
        <v>49</v>
      </c>
      <c r="G610" s="325" t="s">
        <v>50</v>
      </c>
      <c r="H610" s="325" t="s">
        <v>140</v>
      </c>
      <c r="I610" s="325" t="s">
        <v>141</v>
      </c>
      <c r="J610" s="380" t="s">
        <v>53</v>
      </c>
      <c r="K610" s="380" t="s">
        <v>51</v>
      </c>
      <c r="L610" s="380" t="s">
        <v>52</v>
      </c>
      <c r="M610" s="380" t="s">
        <v>1</v>
      </c>
      <c r="N610" s="380"/>
      <c r="O610" s="381" t="s">
        <v>68</v>
      </c>
      <c r="P610" s="380" t="s">
        <v>65</v>
      </c>
      <c r="Q610" s="380" t="s">
        <v>139</v>
      </c>
      <c r="R610" s="380" t="s">
        <v>64</v>
      </c>
      <c r="S610" s="380" t="s">
        <v>66</v>
      </c>
      <c r="T610" s="382" t="s">
        <v>67</v>
      </c>
    </row>
    <row r="611" spans="1:22" s="257" customFormat="1" ht="12" hidden="1">
      <c r="A611" s="41"/>
      <c r="B611" s="44"/>
      <c r="C611" s="41"/>
      <c r="D611" s="41"/>
      <c r="E611" s="41"/>
      <c r="F611" s="41"/>
      <c r="G611" s="41"/>
      <c r="H611" s="41"/>
      <c r="I611" s="44"/>
      <c r="J611" s="44"/>
      <c r="K611" s="45"/>
      <c r="L611" s="46"/>
      <c r="M611" s="41"/>
      <c r="N611" s="41"/>
      <c r="P611" s="41"/>
      <c r="Q611" s="41"/>
    </row>
    <row r="612" spans="1:22" s="257" customFormat="1" ht="12" hidden="1">
      <c r="A612" s="282">
        <v>0</v>
      </c>
      <c r="B612" s="94"/>
      <c r="C612" s="94"/>
      <c r="D612" s="94"/>
      <c r="E612" s="94"/>
      <c r="F612" s="286">
        <v>0</v>
      </c>
      <c r="G612" s="286">
        <f t="shared" ref="G612:G636" si="42">A612*F612</f>
        <v>0</v>
      </c>
      <c r="H612" s="285"/>
      <c r="I612" s="284"/>
      <c r="J612" s="54">
        <f t="shared" ref="J612:J637" si="43">SUM(L612*0.01)</f>
        <v>0</v>
      </c>
      <c r="K612" s="43">
        <f t="shared" ref="K612:K637" si="44">SUM(L612*0.25)</f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2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42"/>
        <v>0</v>
      </c>
      <c r="H613" s="89"/>
      <c r="I613" s="283"/>
      <c r="J613" s="54">
        <f t="shared" si="43"/>
        <v>0</v>
      </c>
      <c r="K613" s="43">
        <f t="shared" si="44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2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42"/>
        <v>0</v>
      </c>
      <c r="H614" s="89"/>
      <c r="I614" s="283"/>
      <c r="J614" s="54">
        <f t="shared" si="43"/>
        <v>0</v>
      </c>
      <c r="K614" s="43">
        <f t="shared" si="44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2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42"/>
        <v>0</v>
      </c>
      <c r="H615" s="89"/>
      <c r="I615" s="283"/>
      <c r="J615" s="54">
        <f t="shared" si="43"/>
        <v>0</v>
      </c>
      <c r="K615" s="43">
        <f t="shared" si="44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2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42"/>
        <v>0</v>
      </c>
      <c r="H616" s="89"/>
      <c r="I616" s="283"/>
      <c r="J616" s="54">
        <f t="shared" si="43"/>
        <v>0</v>
      </c>
      <c r="K616" s="43">
        <f t="shared" si="44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2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42"/>
        <v>0</v>
      </c>
      <c r="H617" s="89"/>
      <c r="I617" s="283"/>
      <c r="J617" s="54">
        <f t="shared" si="43"/>
        <v>0</v>
      </c>
      <c r="K617" s="43">
        <f t="shared" si="44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2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42"/>
        <v>0</v>
      </c>
      <c r="H618" s="89"/>
      <c r="I618" s="283"/>
      <c r="J618" s="54">
        <f t="shared" si="43"/>
        <v>0</v>
      </c>
      <c r="K618" s="43">
        <f t="shared" si="44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2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42"/>
        <v>0</v>
      </c>
      <c r="H619" s="89"/>
      <c r="I619" s="283"/>
      <c r="J619" s="54">
        <f t="shared" si="43"/>
        <v>0</v>
      </c>
      <c r="K619" s="43">
        <f t="shared" si="44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2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42"/>
        <v>0</v>
      </c>
      <c r="H620" s="89"/>
      <c r="I620" s="283"/>
      <c r="J620" s="54">
        <f t="shared" si="43"/>
        <v>0</v>
      </c>
      <c r="K620" s="43">
        <f t="shared" si="44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2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42"/>
        <v>0</v>
      </c>
      <c r="H621" s="89"/>
      <c r="I621" s="283"/>
      <c r="J621" s="54">
        <f t="shared" si="43"/>
        <v>0</v>
      </c>
      <c r="K621" s="43">
        <f t="shared" si="44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2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42"/>
        <v>0</v>
      </c>
      <c r="H622" s="89"/>
      <c r="I622" s="283"/>
      <c r="J622" s="54">
        <f t="shared" si="43"/>
        <v>0</v>
      </c>
      <c r="K622" s="43">
        <f t="shared" si="44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2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42"/>
        <v>0</v>
      </c>
      <c r="H623" s="89"/>
      <c r="I623" s="283"/>
      <c r="J623" s="54">
        <f t="shared" si="43"/>
        <v>0</v>
      </c>
      <c r="K623" s="43">
        <f t="shared" si="44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2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42"/>
        <v>0</v>
      </c>
      <c r="H624" s="89"/>
      <c r="I624" s="283"/>
      <c r="J624" s="54">
        <f t="shared" si="43"/>
        <v>0</v>
      </c>
      <c r="K624" s="43">
        <f t="shared" si="44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42"/>
        <v>0</v>
      </c>
      <c r="H625" s="89"/>
      <c r="I625" s="283"/>
      <c r="J625" s="54">
        <f t="shared" si="43"/>
        <v>0</v>
      </c>
      <c r="K625" s="43">
        <f t="shared" si="44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42"/>
        <v>0</v>
      </c>
      <c r="H626" s="89"/>
      <c r="I626" s="283"/>
      <c r="J626" s="54">
        <f t="shared" si="43"/>
        <v>0</v>
      </c>
      <c r="K626" s="43">
        <f t="shared" si="44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42"/>
        <v>0</v>
      </c>
      <c r="H627" s="89"/>
      <c r="I627" s="283"/>
      <c r="J627" s="54">
        <f t="shared" si="43"/>
        <v>0</v>
      </c>
      <c r="K627" s="43">
        <f t="shared" si="44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42"/>
        <v>0</v>
      </c>
      <c r="H628" s="89"/>
      <c r="I628" s="283"/>
      <c r="J628" s="54">
        <f t="shared" si="43"/>
        <v>0</v>
      </c>
      <c r="K628" s="43">
        <f t="shared" si="44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42"/>
        <v>0</v>
      </c>
      <c r="H629" s="89"/>
      <c r="I629" s="283"/>
      <c r="J629" s="54">
        <f t="shared" si="43"/>
        <v>0</v>
      </c>
      <c r="K629" s="43">
        <f t="shared" si="44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42"/>
        <v>0</v>
      </c>
      <c r="H630" s="89"/>
      <c r="I630" s="283"/>
      <c r="J630" s="54">
        <f t="shared" si="43"/>
        <v>0</v>
      </c>
      <c r="K630" s="43">
        <f t="shared" si="44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42"/>
        <v>0</v>
      </c>
      <c r="H631" s="89"/>
      <c r="I631" s="283"/>
      <c r="J631" s="54">
        <f t="shared" si="43"/>
        <v>0</v>
      </c>
      <c r="K631" s="43">
        <f t="shared" si="44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42"/>
        <v>0</v>
      </c>
      <c r="H632" s="89"/>
      <c r="I632" s="283"/>
      <c r="J632" s="54">
        <f t="shared" si="43"/>
        <v>0</v>
      </c>
      <c r="K632" s="43">
        <f t="shared" si="44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42"/>
        <v>0</v>
      </c>
      <c r="H633" s="89"/>
      <c r="I633" s="283"/>
      <c r="J633" s="54">
        <f t="shared" si="43"/>
        <v>0</v>
      </c>
      <c r="K633" s="43">
        <f t="shared" si="44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42"/>
        <v>0</v>
      </c>
      <c r="H634" s="89"/>
      <c r="I634" s="283"/>
      <c r="J634" s="54">
        <f t="shared" si="43"/>
        <v>0</v>
      </c>
      <c r="K634" s="43">
        <f t="shared" si="44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42"/>
        <v>0</v>
      </c>
      <c r="H635" s="89"/>
      <c r="I635" s="283"/>
      <c r="J635" s="54">
        <f t="shared" si="43"/>
        <v>0</v>
      </c>
      <c r="K635" s="43">
        <f t="shared" si="44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2" hidden="1">
      <c r="A636" s="282">
        <v>0</v>
      </c>
      <c r="B636" s="91"/>
      <c r="C636" s="91"/>
      <c r="D636" s="91"/>
      <c r="E636" s="91"/>
      <c r="F636" s="260">
        <v>0</v>
      </c>
      <c r="G636" s="260">
        <f t="shared" si="42"/>
        <v>0</v>
      </c>
      <c r="H636" s="89"/>
      <c r="I636" s="283"/>
      <c r="J636" s="54">
        <f t="shared" si="43"/>
        <v>0</v>
      </c>
      <c r="K636" s="43">
        <f t="shared" si="44"/>
        <v>0</v>
      </c>
      <c r="L636" s="43">
        <v>0</v>
      </c>
      <c r="M636" s="43">
        <v>0</v>
      </c>
      <c r="N636" s="43"/>
      <c r="O636" s="94"/>
      <c r="P636" s="94"/>
      <c r="Q636" s="94"/>
      <c r="R636" s="94"/>
      <c r="S636" s="94"/>
      <c r="T636" s="94"/>
    </row>
    <row r="637" spans="1:20" s="257" customFormat="1" ht="13" hidden="1" thickBot="1">
      <c r="A637" s="43">
        <v>0</v>
      </c>
      <c r="B637" s="450"/>
      <c r="C637" s="450"/>
      <c r="D637" s="450"/>
      <c r="E637" s="450"/>
      <c r="F637" s="52"/>
      <c r="G637" s="52"/>
      <c r="H637" s="49"/>
      <c r="I637" s="50"/>
      <c r="J637" s="54">
        <f t="shared" si="43"/>
        <v>0</v>
      </c>
      <c r="K637" s="43">
        <f t="shared" si="44"/>
        <v>0</v>
      </c>
      <c r="L637" s="43">
        <v>0</v>
      </c>
      <c r="M637" s="43">
        <v>0</v>
      </c>
      <c r="N637" s="43"/>
    </row>
    <row r="638" spans="1:20" s="257" customFormat="1" ht="12" hidden="1">
      <c r="A638" s="43"/>
      <c r="B638" s="450"/>
      <c r="C638" s="450"/>
      <c r="D638" s="276" t="s">
        <v>103</v>
      </c>
      <c r="E638" s="275"/>
      <c r="F638" s="274"/>
      <c r="G638" s="287">
        <f>SUM(G612:G637)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50"/>
      <c r="C639" s="450"/>
      <c r="D639" s="272" t="s">
        <v>102</v>
      </c>
      <c r="E639" s="271"/>
      <c r="F639" s="270"/>
      <c r="G639" s="281">
        <f>Control!F84+(Control!H86*0.8)</f>
        <v>0</v>
      </c>
      <c r="H639" s="48"/>
      <c r="I639" s="48"/>
      <c r="J639" s="72"/>
      <c r="K639" s="264"/>
      <c r="M639" s="73"/>
    </row>
    <row r="640" spans="1:20" s="257" customFormat="1" ht="12" hidden="1">
      <c r="A640" s="43"/>
      <c r="B640" s="450"/>
      <c r="C640" s="450"/>
      <c r="D640" s="272" t="s">
        <v>101</v>
      </c>
      <c r="E640" s="271"/>
      <c r="F640" s="270"/>
      <c r="G640" s="281">
        <f>G639-G638</f>
        <v>0</v>
      </c>
      <c r="H640" s="48"/>
      <c r="I640" s="48"/>
      <c r="J640" s="72"/>
      <c r="K640" s="264"/>
      <c r="M640" s="73"/>
    </row>
    <row r="641" spans="1:22" s="257" customFormat="1" ht="13" hidden="1" thickBot="1">
      <c r="A641" s="43"/>
      <c r="B641" s="450"/>
      <c r="C641" s="450"/>
      <c r="D641" s="268" t="s">
        <v>100</v>
      </c>
      <c r="E641" s="267"/>
      <c r="F641" s="266"/>
      <c r="G641" s="265" t="e">
        <f>G640/G639</f>
        <v>#DIV/0!</v>
      </c>
      <c r="H641" s="48"/>
      <c r="I641" s="48"/>
      <c r="J641" s="72"/>
      <c r="K641" s="264"/>
      <c r="M641" s="73"/>
    </row>
    <row r="642" spans="1:22" s="163" customFormat="1" ht="25.5" hidden="1" customHeight="1">
      <c r="D642" s="280"/>
      <c r="E642" s="280"/>
      <c r="G642" s="279"/>
      <c r="I642" s="278"/>
      <c r="J642" s="277"/>
      <c r="K642" s="261"/>
      <c r="L642" s="263"/>
      <c r="M642" s="3"/>
      <c r="N642" s="3"/>
      <c r="P642" s="262"/>
      <c r="Q642" s="262"/>
      <c r="R642" s="261"/>
    </row>
    <row r="643" spans="1:22" s="163" customFormat="1" ht="20" hidden="1" customHeight="1">
      <c r="F643" s="58" t="s">
        <v>57</v>
      </c>
      <c r="G643" s="59">
        <f>SUM(G612:G636)</f>
        <v>0</v>
      </c>
      <c r="H643" s="1"/>
      <c r="J643" s="2"/>
      <c r="L643" s="162"/>
      <c r="M643" s="162"/>
      <c r="N643" s="162"/>
      <c r="P643" s="162"/>
      <c r="Q643" s="162"/>
      <c r="R643" s="164"/>
    </row>
    <row r="644" spans="1:22" s="257" customFormat="1" ht="20" hidden="1" customHeight="1">
      <c r="A644" s="43"/>
      <c r="B644" s="450"/>
      <c r="C644" s="450"/>
      <c r="D644" s="450"/>
      <c r="E644" s="450"/>
      <c r="F644" s="60" t="s">
        <v>59</v>
      </c>
      <c r="G644" s="61">
        <f>Control!H84-G643</f>
        <v>0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50"/>
      <c r="C645" s="450"/>
      <c r="D645" s="450"/>
      <c r="E645" s="450"/>
      <c r="F645" s="60" t="s">
        <v>60</v>
      </c>
      <c r="G645" s="62" t="e">
        <f>G644/Control!H84</f>
        <v>#DIV/0!</v>
      </c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50"/>
      <c r="C646" s="450"/>
      <c r="D646" s="450"/>
      <c r="E646" s="450"/>
      <c r="F646" s="60"/>
      <c r="G646" s="62"/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50"/>
      <c r="C647" s="450"/>
      <c r="D647" s="450"/>
      <c r="E647" s="450"/>
      <c r="F647" s="63" t="s">
        <v>58</v>
      </c>
      <c r="G647" s="64">
        <f>SUM(Control!F102)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50"/>
      <c r="C648" s="450"/>
      <c r="D648" s="450"/>
      <c r="E648" s="450"/>
      <c r="F648" s="60" t="s">
        <v>59</v>
      </c>
      <c r="G648" s="61">
        <f>Control!H102-G647</f>
        <v>0</v>
      </c>
      <c r="H648" s="49"/>
      <c r="I648" s="50"/>
      <c r="J648" s="54"/>
      <c r="K648" s="43"/>
      <c r="L648" s="43"/>
      <c r="M648" s="43"/>
      <c r="N648" s="43"/>
    </row>
    <row r="649" spans="1:22" s="257" customFormat="1" ht="20" hidden="1" customHeight="1">
      <c r="A649" s="43"/>
      <c r="B649" s="450"/>
      <c r="C649" s="450"/>
      <c r="D649" s="450"/>
      <c r="E649" s="450"/>
      <c r="F649" s="65" t="s">
        <v>60</v>
      </c>
      <c r="G649" s="66" t="e">
        <f>G648/Control!H102</f>
        <v>#DIV/0!</v>
      </c>
      <c r="H649" s="49"/>
      <c r="I649" s="50"/>
      <c r="J649" s="54"/>
      <c r="K649" s="43"/>
      <c r="L649" s="43"/>
      <c r="M649" s="43"/>
      <c r="N649" s="43"/>
    </row>
    <row r="650" spans="1:22" ht="16" hidden="1" thickBot="1"/>
    <row r="651" spans="1:22" s="257" customFormat="1" ht="16" hidden="1" thickBot="1">
      <c r="A651" s="378" t="s">
        <v>69</v>
      </c>
      <c r="B651" s="383"/>
      <c r="C651" s="384"/>
      <c r="D651" s="384"/>
      <c r="E651" s="379"/>
      <c r="F651" s="376"/>
      <c r="G651" s="377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7" customFormat="1" ht="16" hidden="1" thickBot="1">
      <c r="A652" s="291"/>
      <c r="B652" s="44"/>
      <c r="C652" s="41"/>
      <c r="D652" s="41"/>
      <c r="E652" s="41"/>
      <c r="F652" s="41"/>
      <c r="G652" s="41"/>
      <c r="H652" s="41"/>
      <c r="I652" s="44"/>
      <c r="J652" s="44"/>
      <c r="K652" s="45"/>
      <c r="L652" s="46"/>
      <c r="M652" s="41"/>
      <c r="N652" s="41"/>
      <c r="O652" s="71"/>
      <c r="P652" s="70"/>
      <c r="Q652" s="70"/>
      <c r="R652" s="70"/>
      <c r="S652" s="70"/>
      <c r="T652" s="70"/>
      <c r="U652" s="259"/>
      <c r="V652" s="259"/>
    </row>
    <row r="653" spans="1:22" s="258" customFormat="1" ht="13" hidden="1" thickBot="1">
      <c r="A653" s="324" t="s">
        <v>46</v>
      </c>
      <c r="B653" s="325" t="s">
        <v>45</v>
      </c>
      <c r="C653" s="325" t="s">
        <v>47</v>
      </c>
      <c r="D653" s="325" t="s">
        <v>48</v>
      </c>
      <c r="E653" s="325" t="s">
        <v>31</v>
      </c>
      <c r="F653" s="325" t="s">
        <v>49</v>
      </c>
      <c r="G653" s="325" t="s">
        <v>50</v>
      </c>
      <c r="H653" s="325" t="s">
        <v>140</v>
      </c>
      <c r="I653" s="325" t="s">
        <v>141</v>
      </c>
      <c r="J653" s="380" t="s">
        <v>53</v>
      </c>
      <c r="K653" s="380" t="s">
        <v>51</v>
      </c>
      <c r="L653" s="380" t="s">
        <v>52</v>
      </c>
      <c r="M653" s="380" t="s">
        <v>1</v>
      </c>
      <c r="N653" s="380"/>
      <c r="O653" s="381" t="s">
        <v>68</v>
      </c>
      <c r="P653" s="380" t="s">
        <v>65</v>
      </c>
      <c r="Q653" s="380" t="s">
        <v>139</v>
      </c>
      <c r="R653" s="380" t="s">
        <v>64</v>
      </c>
      <c r="S653" s="380" t="s">
        <v>66</v>
      </c>
      <c r="T653" s="382" t="s">
        <v>67</v>
      </c>
    </row>
    <row r="654" spans="1:22" s="257" customFormat="1" ht="12" hidden="1">
      <c r="A654" s="41"/>
      <c r="B654" s="44"/>
      <c r="C654" s="41"/>
      <c r="D654" s="41"/>
      <c r="E654" s="41"/>
      <c r="F654" s="41"/>
      <c r="G654" s="41"/>
      <c r="H654" s="41"/>
      <c r="I654" s="44"/>
      <c r="J654" s="44"/>
      <c r="K654" s="45"/>
      <c r="L654" s="46"/>
      <c r="M654" s="41"/>
      <c r="N654" s="41"/>
      <c r="P654" s="41"/>
      <c r="Q654" s="41"/>
    </row>
    <row r="655" spans="1:22" s="257" customFormat="1" ht="12" hidden="1">
      <c r="A655" s="282">
        <v>0</v>
      </c>
      <c r="B655" s="94"/>
      <c r="C655" s="94"/>
      <c r="D655" s="94"/>
      <c r="E655" s="94"/>
      <c r="F655" s="286">
        <v>0</v>
      </c>
      <c r="G655" s="286">
        <f t="shared" ref="G655:G679" si="45">A655*F655</f>
        <v>0</v>
      </c>
      <c r="H655" s="285"/>
      <c r="I655" s="284"/>
      <c r="J655" s="54">
        <f t="shared" ref="J655:J680" si="46">SUM(L655*0.01)</f>
        <v>0</v>
      </c>
      <c r="K655" s="43">
        <f t="shared" ref="K655:K680" si="47">SUM(L655*0.25)</f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 hidden="1">
      <c r="A656" s="282">
        <v>0</v>
      </c>
      <c r="B656" s="91"/>
      <c r="C656" s="91"/>
      <c r="D656" s="91"/>
      <c r="E656" s="91"/>
      <c r="F656" s="260">
        <v>0</v>
      </c>
      <c r="G656" s="260">
        <f t="shared" si="45"/>
        <v>0</v>
      </c>
      <c r="H656" s="89"/>
      <c r="I656" s="283"/>
      <c r="J656" s="54">
        <f t="shared" si="46"/>
        <v>0</v>
      </c>
      <c r="K656" s="43">
        <f t="shared" si="47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 hidden="1">
      <c r="A657" s="282">
        <v>0</v>
      </c>
      <c r="B657" s="91"/>
      <c r="C657" s="91"/>
      <c r="D657" s="91"/>
      <c r="E657" s="91"/>
      <c r="F657" s="260">
        <v>0</v>
      </c>
      <c r="G657" s="260">
        <f t="shared" si="45"/>
        <v>0</v>
      </c>
      <c r="H657" s="89"/>
      <c r="I657" s="283"/>
      <c r="J657" s="54">
        <f t="shared" si="46"/>
        <v>0</v>
      </c>
      <c r="K657" s="43">
        <f t="shared" si="47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 hidden="1">
      <c r="A658" s="282">
        <v>0</v>
      </c>
      <c r="B658" s="91"/>
      <c r="C658" s="91"/>
      <c r="D658" s="91"/>
      <c r="E658" s="91"/>
      <c r="F658" s="260">
        <v>0</v>
      </c>
      <c r="G658" s="260">
        <f t="shared" si="45"/>
        <v>0</v>
      </c>
      <c r="H658" s="89"/>
      <c r="I658" s="283"/>
      <c r="J658" s="54">
        <f t="shared" si="46"/>
        <v>0</v>
      </c>
      <c r="K658" s="43">
        <f t="shared" si="47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 hidden="1">
      <c r="A659" s="282">
        <v>0</v>
      </c>
      <c r="B659" s="91"/>
      <c r="C659" s="91"/>
      <c r="D659" s="91"/>
      <c r="E659" s="91"/>
      <c r="F659" s="260">
        <v>0</v>
      </c>
      <c r="G659" s="260">
        <f t="shared" si="45"/>
        <v>0</v>
      </c>
      <c r="H659" s="89"/>
      <c r="I659" s="283"/>
      <c r="J659" s="54">
        <f t="shared" si="46"/>
        <v>0</v>
      </c>
      <c r="K659" s="43">
        <f t="shared" si="47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 hidden="1">
      <c r="A660" s="282">
        <v>0</v>
      </c>
      <c r="B660" s="91"/>
      <c r="C660" s="91"/>
      <c r="D660" s="91"/>
      <c r="E660" s="91"/>
      <c r="F660" s="260">
        <v>0</v>
      </c>
      <c r="G660" s="260">
        <f t="shared" si="45"/>
        <v>0</v>
      </c>
      <c r="H660" s="89"/>
      <c r="I660" s="283"/>
      <c r="J660" s="54">
        <f t="shared" si="46"/>
        <v>0</v>
      </c>
      <c r="K660" s="43">
        <f t="shared" si="47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 hidden="1">
      <c r="A661" s="282">
        <v>0</v>
      </c>
      <c r="B661" s="91"/>
      <c r="C661" s="91"/>
      <c r="D661" s="91"/>
      <c r="E661" s="91"/>
      <c r="F661" s="260">
        <v>0</v>
      </c>
      <c r="G661" s="260">
        <f t="shared" si="45"/>
        <v>0</v>
      </c>
      <c r="H661" s="89"/>
      <c r="I661" s="283"/>
      <c r="J661" s="54">
        <f t="shared" si="46"/>
        <v>0</v>
      </c>
      <c r="K661" s="43">
        <f t="shared" si="47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 hidden="1">
      <c r="A662" s="282">
        <v>0</v>
      </c>
      <c r="B662" s="91"/>
      <c r="C662" s="91"/>
      <c r="D662" s="91"/>
      <c r="E662" s="91"/>
      <c r="F662" s="260">
        <v>0</v>
      </c>
      <c r="G662" s="260">
        <f t="shared" si="45"/>
        <v>0</v>
      </c>
      <c r="H662" s="89"/>
      <c r="I662" s="283"/>
      <c r="J662" s="54">
        <f t="shared" si="46"/>
        <v>0</v>
      </c>
      <c r="K662" s="43">
        <f t="shared" si="47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 hidden="1">
      <c r="A663" s="282">
        <v>0</v>
      </c>
      <c r="B663" s="91"/>
      <c r="C663" s="91"/>
      <c r="D663" s="91"/>
      <c r="E663" s="91"/>
      <c r="F663" s="260">
        <v>0</v>
      </c>
      <c r="G663" s="260">
        <f t="shared" si="45"/>
        <v>0</v>
      </c>
      <c r="H663" s="89"/>
      <c r="I663" s="283"/>
      <c r="J663" s="54">
        <f t="shared" si="46"/>
        <v>0</v>
      </c>
      <c r="K663" s="43">
        <f t="shared" si="47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 hidden="1">
      <c r="A664" s="282">
        <v>0</v>
      </c>
      <c r="B664" s="91"/>
      <c r="C664" s="91"/>
      <c r="D664" s="91"/>
      <c r="E664" s="91"/>
      <c r="F664" s="260">
        <v>0</v>
      </c>
      <c r="G664" s="260">
        <f t="shared" si="45"/>
        <v>0</v>
      </c>
      <c r="H664" s="89"/>
      <c r="I664" s="283"/>
      <c r="J664" s="54">
        <f t="shared" si="46"/>
        <v>0</v>
      </c>
      <c r="K664" s="43">
        <f t="shared" si="47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 hidden="1">
      <c r="A665" s="282">
        <v>0</v>
      </c>
      <c r="B665" s="91"/>
      <c r="C665" s="91"/>
      <c r="D665" s="91"/>
      <c r="E665" s="91"/>
      <c r="F665" s="260">
        <v>0</v>
      </c>
      <c r="G665" s="260">
        <f t="shared" si="45"/>
        <v>0</v>
      </c>
      <c r="H665" s="89"/>
      <c r="I665" s="283"/>
      <c r="J665" s="54">
        <f t="shared" si="46"/>
        <v>0</v>
      </c>
      <c r="K665" s="43">
        <f t="shared" si="47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 hidden="1">
      <c r="A666" s="282">
        <v>0</v>
      </c>
      <c r="B666" s="91"/>
      <c r="C666" s="91"/>
      <c r="D666" s="91"/>
      <c r="E666" s="91"/>
      <c r="F666" s="260">
        <v>0</v>
      </c>
      <c r="G666" s="260">
        <f t="shared" si="45"/>
        <v>0</v>
      </c>
      <c r="H666" s="89"/>
      <c r="I666" s="283"/>
      <c r="J666" s="54">
        <f t="shared" si="46"/>
        <v>0</v>
      </c>
      <c r="K666" s="43">
        <f t="shared" si="47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 hidden="1">
      <c r="A667" s="282">
        <v>0</v>
      </c>
      <c r="B667" s="91"/>
      <c r="C667" s="91"/>
      <c r="D667" s="91"/>
      <c r="E667" s="91"/>
      <c r="F667" s="260">
        <v>0</v>
      </c>
      <c r="G667" s="260">
        <f t="shared" si="45"/>
        <v>0</v>
      </c>
      <c r="H667" s="89"/>
      <c r="I667" s="283"/>
      <c r="J667" s="54">
        <f t="shared" si="46"/>
        <v>0</v>
      </c>
      <c r="K667" s="43">
        <f t="shared" si="47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 hidden="1">
      <c r="A668" s="282">
        <v>0</v>
      </c>
      <c r="B668" s="91"/>
      <c r="C668" s="91"/>
      <c r="D668" s="91"/>
      <c r="E668" s="91"/>
      <c r="F668" s="260">
        <v>0</v>
      </c>
      <c r="G668" s="260">
        <f t="shared" si="45"/>
        <v>0</v>
      </c>
      <c r="H668" s="89"/>
      <c r="I668" s="283"/>
      <c r="J668" s="54">
        <f t="shared" si="46"/>
        <v>0</v>
      </c>
      <c r="K668" s="43">
        <f t="shared" si="47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 hidden="1">
      <c r="A669" s="282">
        <v>0</v>
      </c>
      <c r="B669" s="91"/>
      <c r="C669" s="91"/>
      <c r="D669" s="91"/>
      <c r="E669" s="91"/>
      <c r="F669" s="260">
        <v>0</v>
      </c>
      <c r="G669" s="260">
        <f t="shared" si="45"/>
        <v>0</v>
      </c>
      <c r="H669" s="89"/>
      <c r="I669" s="283"/>
      <c r="J669" s="54">
        <f t="shared" si="46"/>
        <v>0</v>
      </c>
      <c r="K669" s="43">
        <f t="shared" si="47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 hidden="1">
      <c r="A670" s="282">
        <v>0</v>
      </c>
      <c r="B670" s="91"/>
      <c r="C670" s="91"/>
      <c r="D670" s="91"/>
      <c r="E670" s="91"/>
      <c r="F670" s="260">
        <v>0</v>
      </c>
      <c r="G670" s="260">
        <f t="shared" si="45"/>
        <v>0</v>
      </c>
      <c r="H670" s="89"/>
      <c r="I670" s="283"/>
      <c r="J670" s="54">
        <f t="shared" si="46"/>
        <v>0</v>
      </c>
      <c r="K670" s="43">
        <f t="shared" si="47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 hidden="1">
      <c r="A671" s="282">
        <v>0</v>
      </c>
      <c r="B671" s="91"/>
      <c r="C671" s="91"/>
      <c r="D671" s="91"/>
      <c r="E671" s="91"/>
      <c r="F671" s="260">
        <v>0</v>
      </c>
      <c r="G671" s="260">
        <f t="shared" si="45"/>
        <v>0</v>
      </c>
      <c r="H671" s="89"/>
      <c r="I671" s="283"/>
      <c r="J671" s="54">
        <f t="shared" si="46"/>
        <v>0</v>
      </c>
      <c r="K671" s="43">
        <f t="shared" si="47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 hidden="1">
      <c r="A672" s="282">
        <v>0</v>
      </c>
      <c r="B672" s="91"/>
      <c r="C672" s="91"/>
      <c r="D672" s="91"/>
      <c r="E672" s="91"/>
      <c r="F672" s="260">
        <v>0</v>
      </c>
      <c r="G672" s="260">
        <f t="shared" si="45"/>
        <v>0</v>
      </c>
      <c r="H672" s="89"/>
      <c r="I672" s="283"/>
      <c r="J672" s="54">
        <f t="shared" si="46"/>
        <v>0</v>
      </c>
      <c r="K672" s="43">
        <f t="shared" si="47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 hidden="1">
      <c r="A673" s="282">
        <v>0</v>
      </c>
      <c r="B673" s="91"/>
      <c r="C673" s="91"/>
      <c r="D673" s="91"/>
      <c r="E673" s="91"/>
      <c r="F673" s="260">
        <v>0</v>
      </c>
      <c r="G673" s="260">
        <f t="shared" si="45"/>
        <v>0</v>
      </c>
      <c r="H673" s="89"/>
      <c r="I673" s="283"/>
      <c r="J673" s="54">
        <f t="shared" si="46"/>
        <v>0</v>
      </c>
      <c r="K673" s="43">
        <f t="shared" si="47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 hidden="1">
      <c r="A674" s="282">
        <v>0</v>
      </c>
      <c r="B674" s="91"/>
      <c r="C674" s="91"/>
      <c r="D674" s="91"/>
      <c r="E674" s="91"/>
      <c r="F674" s="260">
        <v>0</v>
      </c>
      <c r="G674" s="260">
        <f t="shared" si="45"/>
        <v>0</v>
      </c>
      <c r="H674" s="89"/>
      <c r="I674" s="283"/>
      <c r="J674" s="54">
        <f t="shared" si="46"/>
        <v>0</v>
      </c>
      <c r="K674" s="43">
        <f t="shared" si="47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 hidden="1">
      <c r="A675" s="282">
        <v>0</v>
      </c>
      <c r="B675" s="91"/>
      <c r="C675" s="91"/>
      <c r="D675" s="91"/>
      <c r="E675" s="91"/>
      <c r="F675" s="260">
        <v>0</v>
      </c>
      <c r="G675" s="260">
        <f t="shared" si="45"/>
        <v>0</v>
      </c>
      <c r="H675" s="89"/>
      <c r="I675" s="283"/>
      <c r="J675" s="54">
        <f t="shared" si="46"/>
        <v>0</v>
      </c>
      <c r="K675" s="43">
        <f t="shared" si="47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 hidden="1">
      <c r="A676" s="282">
        <v>0</v>
      </c>
      <c r="B676" s="91"/>
      <c r="C676" s="91"/>
      <c r="D676" s="91"/>
      <c r="E676" s="91"/>
      <c r="F676" s="260">
        <v>0</v>
      </c>
      <c r="G676" s="260">
        <f t="shared" si="45"/>
        <v>0</v>
      </c>
      <c r="H676" s="89"/>
      <c r="I676" s="283"/>
      <c r="J676" s="54">
        <f t="shared" si="46"/>
        <v>0</v>
      </c>
      <c r="K676" s="43">
        <f t="shared" si="47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 hidden="1">
      <c r="A677" s="282">
        <v>0</v>
      </c>
      <c r="B677" s="91"/>
      <c r="C677" s="91"/>
      <c r="D677" s="91"/>
      <c r="E677" s="91"/>
      <c r="F677" s="260">
        <v>0</v>
      </c>
      <c r="G677" s="260">
        <f t="shared" si="45"/>
        <v>0</v>
      </c>
      <c r="H677" s="89"/>
      <c r="I677" s="283"/>
      <c r="J677" s="54">
        <f t="shared" si="46"/>
        <v>0</v>
      </c>
      <c r="K677" s="43">
        <f t="shared" si="47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 hidden="1">
      <c r="A678" s="282">
        <v>0</v>
      </c>
      <c r="B678" s="91"/>
      <c r="C678" s="91"/>
      <c r="D678" s="91"/>
      <c r="E678" s="91"/>
      <c r="F678" s="260">
        <v>0</v>
      </c>
      <c r="G678" s="260">
        <f t="shared" si="45"/>
        <v>0</v>
      </c>
      <c r="H678" s="89"/>
      <c r="I678" s="283"/>
      <c r="J678" s="54">
        <f t="shared" si="46"/>
        <v>0</v>
      </c>
      <c r="K678" s="43">
        <f t="shared" si="47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2" hidden="1">
      <c r="A679" s="282">
        <v>0</v>
      </c>
      <c r="B679" s="91"/>
      <c r="C679" s="91"/>
      <c r="D679" s="91"/>
      <c r="E679" s="91"/>
      <c r="F679" s="260">
        <v>0</v>
      </c>
      <c r="G679" s="260">
        <f t="shared" si="45"/>
        <v>0</v>
      </c>
      <c r="H679" s="89"/>
      <c r="I679" s="283"/>
      <c r="J679" s="54">
        <f t="shared" si="46"/>
        <v>0</v>
      </c>
      <c r="K679" s="43">
        <f t="shared" si="47"/>
        <v>0</v>
      </c>
      <c r="L679" s="43">
        <v>0</v>
      </c>
      <c r="M679" s="43">
        <v>0</v>
      </c>
      <c r="N679" s="43"/>
      <c r="O679" s="94"/>
      <c r="P679" s="94"/>
      <c r="Q679" s="94"/>
      <c r="R679" s="94"/>
      <c r="S679" s="94"/>
      <c r="T679" s="94"/>
    </row>
    <row r="680" spans="1:20" s="257" customFormat="1" ht="13" hidden="1" thickBot="1">
      <c r="A680" s="43">
        <v>0</v>
      </c>
      <c r="B680" s="450"/>
      <c r="C680" s="450"/>
      <c r="D680" s="450"/>
      <c r="E680" s="450"/>
      <c r="F680" s="52"/>
      <c r="G680" s="52"/>
      <c r="H680" s="49"/>
      <c r="I680" s="50"/>
      <c r="J680" s="54">
        <f t="shared" si="46"/>
        <v>0</v>
      </c>
      <c r="K680" s="43">
        <f t="shared" si="47"/>
        <v>0</v>
      </c>
      <c r="L680" s="43">
        <v>0</v>
      </c>
      <c r="M680" s="43">
        <v>0</v>
      </c>
      <c r="N680" s="43"/>
    </row>
    <row r="681" spans="1:20" s="257" customFormat="1" ht="12" hidden="1">
      <c r="A681" s="43"/>
      <c r="B681" s="450"/>
      <c r="C681" s="450"/>
      <c r="D681" s="276" t="s">
        <v>103</v>
      </c>
      <c r="E681" s="275"/>
      <c r="F681" s="274"/>
      <c r="G681" s="287">
        <f>SUM(G655:G680)</f>
        <v>0</v>
      </c>
      <c r="H681" s="48"/>
      <c r="I681" s="48"/>
      <c r="J681" s="72"/>
      <c r="K681" s="264"/>
      <c r="M681" s="73"/>
    </row>
    <row r="682" spans="1:20" s="257" customFormat="1" ht="12" hidden="1">
      <c r="A682" s="43"/>
      <c r="B682" s="450"/>
      <c r="C682" s="450"/>
      <c r="D682" s="272" t="s">
        <v>102</v>
      </c>
      <c r="E682" s="271"/>
      <c r="F682" s="270"/>
      <c r="G682" s="281">
        <f>Lighting!F84+(Lighting!H86*0.8)</f>
        <v>0</v>
      </c>
      <c r="H682" s="48"/>
      <c r="I682" s="48"/>
      <c r="J682" s="72"/>
      <c r="K682" s="264"/>
      <c r="M682" s="73"/>
    </row>
    <row r="683" spans="1:20" s="257" customFormat="1" ht="12" hidden="1">
      <c r="A683" s="43"/>
      <c r="B683" s="450"/>
      <c r="C683" s="450"/>
      <c r="D683" s="272" t="s">
        <v>101</v>
      </c>
      <c r="E683" s="271"/>
      <c r="F683" s="270"/>
      <c r="G683" s="281">
        <f>G682-G681</f>
        <v>0</v>
      </c>
      <c r="H683" s="48"/>
      <c r="I683" s="48"/>
      <c r="J683" s="72"/>
      <c r="K683" s="264"/>
      <c r="M683" s="73"/>
    </row>
    <row r="684" spans="1:20" s="257" customFormat="1" ht="13" hidden="1" thickBot="1">
      <c r="A684" s="43"/>
      <c r="B684" s="450"/>
      <c r="C684" s="450"/>
      <c r="D684" s="268" t="s">
        <v>100</v>
      </c>
      <c r="E684" s="267"/>
      <c r="F684" s="266"/>
      <c r="G684" s="265" t="e">
        <f>G683/G682</f>
        <v>#DIV/0!</v>
      </c>
      <c r="H684" s="48"/>
      <c r="I684" s="48"/>
      <c r="J684" s="72"/>
      <c r="K684" s="264"/>
      <c r="M684" s="73"/>
    </row>
    <row r="685" spans="1:20" s="163" customFormat="1" ht="25.5" hidden="1" customHeight="1">
      <c r="D685" s="280"/>
      <c r="E685" s="280"/>
      <c r="G685" s="279"/>
      <c r="I685" s="278"/>
      <c r="J685" s="277"/>
      <c r="K685" s="261"/>
      <c r="L685" s="263"/>
      <c r="M685" s="3"/>
      <c r="N685" s="3"/>
      <c r="P685" s="262"/>
      <c r="Q685" s="262"/>
      <c r="R685" s="261"/>
    </row>
    <row r="686" spans="1:20" s="163" customFormat="1" ht="20" hidden="1" customHeight="1">
      <c r="F686" s="58" t="s">
        <v>57</v>
      </c>
      <c r="G686" s="59">
        <f>SUM(G655:G679)</f>
        <v>0</v>
      </c>
      <c r="H686" s="1"/>
      <c r="J686" s="2"/>
      <c r="L686" s="162"/>
      <c r="M686" s="162"/>
      <c r="N686" s="162"/>
      <c r="P686" s="162"/>
      <c r="Q686" s="162"/>
      <c r="R686" s="164"/>
    </row>
    <row r="687" spans="1:20" s="257" customFormat="1" ht="20" hidden="1" customHeight="1">
      <c r="A687" s="43"/>
      <c r="B687" s="450"/>
      <c r="C687" s="450"/>
      <c r="D687" s="450"/>
      <c r="E687" s="450"/>
      <c r="F687" s="60" t="s">
        <v>59</v>
      </c>
      <c r="G687" s="61">
        <f>Lighting!H84-G686</f>
        <v>0</v>
      </c>
      <c r="H687" s="49"/>
      <c r="I687" s="50"/>
      <c r="J687" s="54"/>
      <c r="K687" s="43"/>
      <c r="L687" s="43"/>
      <c r="M687" s="43"/>
      <c r="N687" s="43"/>
    </row>
    <row r="688" spans="1:20" s="257" customFormat="1" ht="20" hidden="1" customHeight="1">
      <c r="A688" s="43"/>
      <c r="B688" s="450"/>
      <c r="C688" s="450"/>
      <c r="D688" s="450"/>
      <c r="E688" s="450"/>
      <c r="F688" s="60" t="s">
        <v>60</v>
      </c>
      <c r="G688" s="62" t="e">
        <f>G687/Lighting!H84</f>
        <v>#DIV/0!</v>
      </c>
      <c r="H688" s="49"/>
      <c r="I688" s="50"/>
      <c r="J688" s="54"/>
      <c r="K688" s="43"/>
      <c r="L688" s="43"/>
      <c r="M688" s="43"/>
      <c r="N688" s="43"/>
    </row>
    <row r="689" spans="1:22" s="257" customFormat="1" ht="20" hidden="1" customHeight="1">
      <c r="A689" s="43"/>
      <c r="B689" s="450"/>
      <c r="C689" s="450"/>
      <c r="D689" s="450"/>
      <c r="E689" s="450"/>
      <c r="F689" s="60"/>
      <c r="G689" s="62"/>
      <c r="H689" s="49"/>
      <c r="I689" s="50"/>
      <c r="J689" s="54"/>
      <c r="K689" s="43"/>
      <c r="L689" s="43"/>
      <c r="M689" s="43"/>
      <c r="N689" s="43"/>
    </row>
    <row r="690" spans="1:22" s="257" customFormat="1" ht="20" hidden="1" customHeight="1">
      <c r="A690" s="43"/>
      <c r="B690" s="450"/>
      <c r="C690" s="450"/>
      <c r="D690" s="450"/>
      <c r="E690" s="450"/>
      <c r="F690" s="63" t="s">
        <v>58</v>
      </c>
      <c r="G690" s="64">
        <f>SUM(Lighting!F102)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hidden="1" customHeight="1">
      <c r="A691" s="43"/>
      <c r="B691" s="450"/>
      <c r="C691" s="450"/>
      <c r="D691" s="450"/>
      <c r="E691" s="450"/>
      <c r="F691" s="60" t="s">
        <v>59</v>
      </c>
      <c r="G691" s="61">
        <f>Lighting!H102-G690</f>
        <v>0</v>
      </c>
      <c r="H691" s="49"/>
      <c r="I691" s="50"/>
      <c r="J691" s="54"/>
      <c r="K691" s="43"/>
      <c r="L691" s="43"/>
      <c r="M691" s="43"/>
      <c r="N691" s="43"/>
    </row>
    <row r="692" spans="1:22" s="257" customFormat="1" ht="20" hidden="1" customHeight="1">
      <c r="A692" s="43"/>
      <c r="B692" s="450"/>
      <c r="C692" s="450"/>
      <c r="D692" s="450"/>
      <c r="E692" s="450"/>
      <c r="F692" s="65" t="s">
        <v>60</v>
      </c>
      <c r="G692" s="66" t="e">
        <f>G691/Lighting!H102</f>
        <v>#DIV/0!</v>
      </c>
      <c r="H692" s="49"/>
      <c r="I692" s="50"/>
      <c r="J692" s="54"/>
      <c r="K692" s="43"/>
      <c r="L692" s="43"/>
      <c r="M692" s="43"/>
      <c r="N692" s="43"/>
    </row>
    <row r="693" spans="1:22" ht="16" hidden="1" thickBot="1"/>
    <row r="694" spans="1:22" s="257" customFormat="1" ht="16" hidden="1" thickBot="1">
      <c r="A694" s="378" t="s">
        <v>143</v>
      </c>
      <c r="B694" s="383"/>
      <c r="C694" s="384"/>
      <c r="D694" s="384"/>
      <c r="E694" s="379"/>
      <c r="F694" s="376"/>
      <c r="G694" s="377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7" customFormat="1" ht="16" hidden="1" thickBot="1">
      <c r="A695" s="291"/>
      <c r="B695" s="44"/>
      <c r="C695" s="41"/>
      <c r="D695" s="41"/>
      <c r="E695" s="41"/>
      <c r="F695" s="41"/>
      <c r="G695" s="41"/>
      <c r="H695" s="41"/>
      <c r="I695" s="44"/>
      <c r="J695" s="44"/>
      <c r="K695" s="45"/>
      <c r="L695" s="46"/>
      <c r="M695" s="41"/>
      <c r="N695" s="41"/>
      <c r="O695" s="71"/>
      <c r="P695" s="70"/>
      <c r="Q695" s="70"/>
      <c r="R695" s="70"/>
      <c r="S695" s="70"/>
      <c r="T695" s="70"/>
      <c r="U695" s="259"/>
      <c r="V695" s="259"/>
    </row>
    <row r="696" spans="1:22" s="258" customFormat="1" ht="13" hidden="1" thickBot="1">
      <c r="A696" s="324" t="s">
        <v>46</v>
      </c>
      <c r="B696" s="325" t="s">
        <v>45</v>
      </c>
      <c r="C696" s="325" t="s">
        <v>47</v>
      </c>
      <c r="D696" s="325" t="s">
        <v>48</v>
      </c>
      <c r="E696" s="325" t="s">
        <v>31</v>
      </c>
      <c r="F696" s="325" t="s">
        <v>49</v>
      </c>
      <c r="G696" s="325" t="s">
        <v>50</v>
      </c>
      <c r="H696" s="325" t="s">
        <v>140</v>
      </c>
      <c r="I696" s="325" t="s">
        <v>141</v>
      </c>
      <c r="J696" s="380" t="s">
        <v>53</v>
      </c>
      <c r="K696" s="380" t="s">
        <v>51</v>
      </c>
      <c r="L696" s="380" t="s">
        <v>52</v>
      </c>
      <c r="M696" s="380" t="s">
        <v>1</v>
      </c>
      <c r="N696" s="380"/>
      <c r="O696" s="381" t="s">
        <v>68</v>
      </c>
      <c r="P696" s="380" t="s">
        <v>65</v>
      </c>
      <c r="Q696" s="380" t="s">
        <v>139</v>
      </c>
      <c r="R696" s="380" t="s">
        <v>64</v>
      </c>
      <c r="S696" s="380" t="s">
        <v>66</v>
      </c>
      <c r="T696" s="382" t="s">
        <v>67</v>
      </c>
    </row>
    <row r="697" spans="1:22" s="257" customFormat="1" ht="12" hidden="1">
      <c r="A697" s="41"/>
      <c r="B697" s="44"/>
      <c r="C697" s="41"/>
      <c r="D697" s="41"/>
      <c r="E697" s="41"/>
      <c r="F697" s="41"/>
      <c r="G697" s="41"/>
      <c r="H697" s="41"/>
      <c r="I697" s="44"/>
      <c r="J697" s="44"/>
      <c r="K697" s="45"/>
      <c r="L697" s="46"/>
      <c r="M697" s="41"/>
      <c r="N697" s="41"/>
      <c r="P697" s="41"/>
      <c r="Q697" s="41"/>
    </row>
    <row r="698" spans="1:22" s="257" customFormat="1" ht="12" hidden="1">
      <c r="A698" s="282">
        <v>0</v>
      </c>
      <c r="B698" s="94"/>
      <c r="C698" s="94"/>
      <c r="D698" s="94"/>
      <c r="E698" s="94"/>
      <c r="F698" s="286">
        <v>0</v>
      </c>
      <c r="G698" s="286">
        <f t="shared" ref="G698:G722" si="48">A698*F698</f>
        <v>0</v>
      </c>
      <c r="H698" s="285"/>
      <c r="I698" s="284"/>
      <c r="J698" s="54">
        <f t="shared" ref="J698:J723" si="49">SUM(L698*0.01)</f>
        <v>0</v>
      </c>
      <c r="K698" s="43">
        <f t="shared" ref="K698:K723" si="50">SUM(L698*0.25)</f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 hidden="1">
      <c r="A699" s="282">
        <v>0</v>
      </c>
      <c r="B699" s="91"/>
      <c r="C699" s="91"/>
      <c r="D699" s="91"/>
      <c r="E699" s="91"/>
      <c r="F699" s="260">
        <v>0</v>
      </c>
      <c r="G699" s="260">
        <f t="shared" si="48"/>
        <v>0</v>
      </c>
      <c r="H699" s="89"/>
      <c r="I699" s="283"/>
      <c r="J699" s="54">
        <f t="shared" si="49"/>
        <v>0</v>
      </c>
      <c r="K699" s="43">
        <f t="shared" si="50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 hidden="1">
      <c r="A700" s="282">
        <v>0</v>
      </c>
      <c r="B700" s="91"/>
      <c r="C700" s="91"/>
      <c r="D700" s="91"/>
      <c r="E700" s="91"/>
      <c r="F700" s="260">
        <v>0</v>
      </c>
      <c r="G700" s="260">
        <f t="shared" si="48"/>
        <v>0</v>
      </c>
      <c r="H700" s="89"/>
      <c r="I700" s="283"/>
      <c r="J700" s="54">
        <f t="shared" si="49"/>
        <v>0</v>
      </c>
      <c r="K700" s="43">
        <f t="shared" si="50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 hidden="1">
      <c r="A701" s="282">
        <v>0</v>
      </c>
      <c r="B701" s="91"/>
      <c r="C701" s="91"/>
      <c r="D701" s="91"/>
      <c r="E701" s="91"/>
      <c r="F701" s="260">
        <v>0</v>
      </c>
      <c r="G701" s="260">
        <f t="shared" si="48"/>
        <v>0</v>
      </c>
      <c r="H701" s="89"/>
      <c r="I701" s="283"/>
      <c r="J701" s="54">
        <f t="shared" si="49"/>
        <v>0</v>
      </c>
      <c r="K701" s="43">
        <f t="shared" si="50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 hidden="1">
      <c r="A702" s="282">
        <v>0</v>
      </c>
      <c r="B702" s="91"/>
      <c r="C702" s="91"/>
      <c r="D702" s="91"/>
      <c r="E702" s="91"/>
      <c r="F702" s="260">
        <v>0</v>
      </c>
      <c r="G702" s="260">
        <f t="shared" si="48"/>
        <v>0</v>
      </c>
      <c r="H702" s="89"/>
      <c r="I702" s="283"/>
      <c r="J702" s="54">
        <f t="shared" si="49"/>
        <v>0</v>
      </c>
      <c r="K702" s="43">
        <f t="shared" si="50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 hidden="1">
      <c r="A703" s="282">
        <v>0</v>
      </c>
      <c r="B703" s="91"/>
      <c r="C703" s="91"/>
      <c r="D703" s="91"/>
      <c r="E703" s="91"/>
      <c r="F703" s="260">
        <v>0</v>
      </c>
      <c r="G703" s="260">
        <f t="shared" si="48"/>
        <v>0</v>
      </c>
      <c r="H703" s="89"/>
      <c r="I703" s="283"/>
      <c r="J703" s="54">
        <f t="shared" si="49"/>
        <v>0</v>
      </c>
      <c r="K703" s="43">
        <f t="shared" si="50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 hidden="1">
      <c r="A704" s="282">
        <v>0</v>
      </c>
      <c r="B704" s="91"/>
      <c r="C704" s="91"/>
      <c r="D704" s="91"/>
      <c r="E704" s="91"/>
      <c r="F704" s="260">
        <v>0</v>
      </c>
      <c r="G704" s="260">
        <f t="shared" si="48"/>
        <v>0</v>
      </c>
      <c r="H704" s="89"/>
      <c r="I704" s="283"/>
      <c r="J704" s="54">
        <f t="shared" si="49"/>
        <v>0</v>
      </c>
      <c r="K704" s="43">
        <f t="shared" si="50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 hidden="1">
      <c r="A705" s="282">
        <v>0</v>
      </c>
      <c r="B705" s="91"/>
      <c r="C705" s="91"/>
      <c r="D705" s="91"/>
      <c r="E705" s="91"/>
      <c r="F705" s="260">
        <v>0</v>
      </c>
      <c r="G705" s="260">
        <f t="shared" si="48"/>
        <v>0</v>
      </c>
      <c r="H705" s="89"/>
      <c r="I705" s="283"/>
      <c r="J705" s="54">
        <f t="shared" si="49"/>
        <v>0</v>
      </c>
      <c r="K705" s="43">
        <f t="shared" si="50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 hidden="1">
      <c r="A706" s="282">
        <v>0</v>
      </c>
      <c r="B706" s="91"/>
      <c r="C706" s="91"/>
      <c r="D706" s="91"/>
      <c r="E706" s="91"/>
      <c r="F706" s="260">
        <v>0</v>
      </c>
      <c r="G706" s="260">
        <f t="shared" si="48"/>
        <v>0</v>
      </c>
      <c r="H706" s="89"/>
      <c r="I706" s="283"/>
      <c r="J706" s="54">
        <f t="shared" si="49"/>
        <v>0</v>
      </c>
      <c r="K706" s="43">
        <f t="shared" si="50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 hidden="1">
      <c r="A707" s="282">
        <v>0</v>
      </c>
      <c r="B707" s="91"/>
      <c r="C707" s="91"/>
      <c r="D707" s="91"/>
      <c r="E707" s="91"/>
      <c r="F707" s="260">
        <v>0</v>
      </c>
      <c r="G707" s="260">
        <f t="shared" si="48"/>
        <v>0</v>
      </c>
      <c r="H707" s="89"/>
      <c r="I707" s="283"/>
      <c r="J707" s="54">
        <f t="shared" si="49"/>
        <v>0</v>
      </c>
      <c r="K707" s="43">
        <f t="shared" si="50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 hidden="1">
      <c r="A708" s="282">
        <v>0</v>
      </c>
      <c r="B708" s="91"/>
      <c r="C708" s="91"/>
      <c r="D708" s="91"/>
      <c r="E708" s="91"/>
      <c r="F708" s="260">
        <v>0</v>
      </c>
      <c r="G708" s="260">
        <f t="shared" si="48"/>
        <v>0</v>
      </c>
      <c r="H708" s="89"/>
      <c r="I708" s="283"/>
      <c r="J708" s="54">
        <f t="shared" si="49"/>
        <v>0</v>
      </c>
      <c r="K708" s="43">
        <f t="shared" si="50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 hidden="1">
      <c r="A709" s="282">
        <v>0</v>
      </c>
      <c r="B709" s="91"/>
      <c r="C709" s="91"/>
      <c r="D709" s="91"/>
      <c r="E709" s="91"/>
      <c r="F709" s="260">
        <v>0</v>
      </c>
      <c r="G709" s="260">
        <f t="shared" si="48"/>
        <v>0</v>
      </c>
      <c r="H709" s="89"/>
      <c r="I709" s="283"/>
      <c r="J709" s="54">
        <f t="shared" si="49"/>
        <v>0</v>
      </c>
      <c r="K709" s="43">
        <f t="shared" si="50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 hidden="1">
      <c r="A710" s="282">
        <v>0</v>
      </c>
      <c r="B710" s="91"/>
      <c r="C710" s="91"/>
      <c r="D710" s="91"/>
      <c r="E710" s="91"/>
      <c r="F710" s="260">
        <v>0</v>
      </c>
      <c r="G710" s="260">
        <f t="shared" si="48"/>
        <v>0</v>
      </c>
      <c r="H710" s="89"/>
      <c r="I710" s="283"/>
      <c r="J710" s="54">
        <f t="shared" si="49"/>
        <v>0</v>
      </c>
      <c r="K710" s="43">
        <f t="shared" si="50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 hidden="1">
      <c r="A711" s="282">
        <v>0</v>
      </c>
      <c r="B711" s="91"/>
      <c r="C711" s="91"/>
      <c r="D711" s="91"/>
      <c r="E711" s="91"/>
      <c r="F711" s="260">
        <v>0</v>
      </c>
      <c r="G711" s="260">
        <f t="shared" si="48"/>
        <v>0</v>
      </c>
      <c r="H711" s="89"/>
      <c r="I711" s="283"/>
      <c r="J711" s="54">
        <f t="shared" si="49"/>
        <v>0</v>
      </c>
      <c r="K711" s="43">
        <f t="shared" si="50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 hidden="1">
      <c r="A712" s="282">
        <v>0</v>
      </c>
      <c r="B712" s="91"/>
      <c r="C712" s="91"/>
      <c r="D712" s="91"/>
      <c r="E712" s="91"/>
      <c r="F712" s="260">
        <v>0</v>
      </c>
      <c r="G712" s="260">
        <f t="shared" si="48"/>
        <v>0</v>
      </c>
      <c r="H712" s="89"/>
      <c r="I712" s="283"/>
      <c r="J712" s="54">
        <f t="shared" si="49"/>
        <v>0</v>
      </c>
      <c r="K712" s="43">
        <f t="shared" si="50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 hidden="1">
      <c r="A713" s="282">
        <v>0</v>
      </c>
      <c r="B713" s="91"/>
      <c r="C713" s="91"/>
      <c r="D713" s="91"/>
      <c r="E713" s="91"/>
      <c r="F713" s="260">
        <v>0</v>
      </c>
      <c r="G713" s="260">
        <f t="shared" si="48"/>
        <v>0</v>
      </c>
      <c r="H713" s="89"/>
      <c r="I713" s="283"/>
      <c r="J713" s="54">
        <f t="shared" si="49"/>
        <v>0</v>
      </c>
      <c r="K713" s="43">
        <f t="shared" si="50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 hidden="1">
      <c r="A714" s="282">
        <v>0</v>
      </c>
      <c r="B714" s="91"/>
      <c r="C714" s="91"/>
      <c r="D714" s="91"/>
      <c r="E714" s="91"/>
      <c r="F714" s="260">
        <v>0</v>
      </c>
      <c r="G714" s="260">
        <f t="shared" si="48"/>
        <v>0</v>
      </c>
      <c r="H714" s="89"/>
      <c r="I714" s="283"/>
      <c r="J714" s="54">
        <f t="shared" si="49"/>
        <v>0</v>
      </c>
      <c r="K714" s="43">
        <f t="shared" si="50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 hidden="1">
      <c r="A715" s="282">
        <v>0</v>
      </c>
      <c r="B715" s="91"/>
      <c r="C715" s="91"/>
      <c r="D715" s="91"/>
      <c r="E715" s="91"/>
      <c r="F715" s="260">
        <v>0</v>
      </c>
      <c r="G715" s="260">
        <f t="shared" si="48"/>
        <v>0</v>
      </c>
      <c r="H715" s="89"/>
      <c r="I715" s="283"/>
      <c r="J715" s="54">
        <f t="shared" si="49"/>
        <v>0</v>
      </c>
      <c r="K715" s="43">
        <f t="shared" si="50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 hidden="1">
      <c r="A716" s="282">
        <v>0</v>
      </c>
      <c r="B716" s="91"/>
      <c r="C716" s="91"/>
      <c r="D716" s="91"/>
      <c r="E716" s="91"/>
      <c r="F716" s="260">
        <v>0</v>
      </c>
      <c r="G716" s="260">
        <f t="shared" si="48"/>
        <v>0</v>
      </c>
      <c r="H716" s="89"/>
      <c r="I716" s="283"/>
      <c r="J716" s="54">
        <f t="shared" si="49"/>
        <v>0</v>
      </c>
      <c r="K716" s="43">
        <f t="shared" si="50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 hidden="1">
      <c r="A717" s="282">
        <v>0</v>
      </c>
      <c r="B717" s="91"/>
      <c r="C717" s="91"/>
      <c r="D717" s="91"/>
      <c r="E717" s="91"/>
      <c r="F717" s="260">
        <v>0</v>
      </c>
      <c r="G717" s="260">
        <f t="shared" si="48"/>
        <v>0</v>
      </c>
      <c r="H717" s="89"/>
      <c r="I717" s="283"/>
      <c r="J717" s="54">
        <f t="shared" si="49"/>
        <v>0</v>
      </c>
      <c r="K717" s="43">
        <f t="shared" si="50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 hidden="1">
      <c r="A718" s="282">
        <v>0</v>
      </c>
      <c r="B718" s="91"/>
      <c r="C718" s="91"/>
      <c r="D718" s="91"/>
      <c r="E718" s="91"/>
      <c r="F718" s="260">
        <v>0</v>
      </c>
      <c r="G718" s="260">
        <f t="shared" si="48"/>
        <v>0</v>
      </c>
      <c r="H718" s="89"/>
      <c r="I718" s="283"/>
      <c r="J718" s="54">
        <f t="shared" si="49"/>
        <v>0</v>
      </c>
      <c r="K718" s="43">
        <f t="shared" si="50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 hidden="1">
      <c r="A719" s="282">
        <v>0</v>
      </c>
      <c r="B719" s="91"/>
      <c r="C719" s="91"/>
      <c r="D719" s="91"/>
      <c r="E719" s="91"/>
      <c r="F719" s="260">
        <v>0</v>
      </c>
      <c r="G719" s="260">
        <f t="shared" si="48"/>
        <v>0</v>
      </c>
      <c r="H719" s="89"/>
      <c r="I719" s="283"/>
      <c r="J719" s="54">
        <f t="shared" si="49"/>
        <v>0</v>
      </c>
      <c r="K719" s="43">
        <f t="shared" si="50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 hidden="1">
      <c r="A720" s="282">
        <v>0</v>
      </c>
      <c r="B720" s="91"/>
      <c r="C720" s="91"/>
      <c r="D720" s="91"/>
      <c r="E720" s="91"/>
      <c r="F720" s="260">
        <v>0</v>
      </c>
      <c r="G720" s="260">
        <f t="shared" si="48"/>
        <v>0</v>
      </c>
      <c r="H720" s="89"/>
      <c r="I720" s="283"/>
      <c r="J720" s="54">
        <f t="shared" si="49"/>
        <v>0</v>
      </c>
      <c r="K720" s="43">
        <f t="shared" si="50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0" s="257" customFormat="1" ht="12" hidden="1">
      <c r="A721" s="282">
        <v>0</v>
      </c>
      <c r="B721" s="91"/>
      <c r="C721" s="91"/>
      <c r="D721" s="91"/>
      <c r="E721" s="91"/>
      <c r="F721" s="260">
        <v>0</v>
      </c>
      <c r="G721" s="260">
        <f t="shared" si="48"/>
        <v>0</v>
      </c>
      <c r="H721" s="89"/>
      <c r="I721" s="283"/>
      <c r="J721" s="54">
        <f t="shared" si="49"/>
        <v>0</v>
      </c>
      <c r="K721" s="43">
        <f t="shared" si="50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0" s="257" customFormat="1" ht="12" hidden="1">
      <c r="A722" s="282">
        <v>0</v>
      </c>
      <c r="B722" s="91"/>
      <c r="C722" s="91"/>
      <c r="D722" s="91"/>
      <c r="E722" s="91"/>
      <c r="F722" s="260">
        <v>0</v>
      </c>
      <c r="G722" s="260">
        <f t="shared" si="48"/>
        <v>0</v>
      </c>
      <c r="H722" s="89"/>
      <c r="I722" s="283"/>
      <c r="J722" s="54">
        <f t="shared" si="49"/>
        <v>0</v>
      </c>
      <c r="K722" s="43">
        <f t="shared" si="50"/>
        <v>0</v>
      </c>
      <c r="L722" s="43">
        <v>0</v>
      </c>
      <c r="M722" s="43">
        <v>0</v>
      </c>
      <c r="N722" s="43"/>
      <c r="O722" s="94"/>
      <c r="P722" s="94"/>
      <c r="Q722" s="94"/>
      <c r="R722" s="94"/>
      <c r="S722" s="94"/>
      <c r="T722" s="94"/>
    </row>
    <row r="723" spans="1:20" s="257" customFormat="1" ht="13" hidden="1" thickBot="1">
      <c r="A723" s="43">
        <v>0</v>
      </c>
      <c r="B723" s="450"/>
      <c r="C723" s="450"/>
      <c r="D723" s="450"/>
      <c r="E723" s="450"/>
      <c r="F723" s="52"/>
      <c r="G723" s="52"/>
      <c r="H723" s="49"/>
      <c r="I723" s="50"/>
      <c r="J723" s="54">
        <f t="shared" si="49"/>
        <v>0</v>
      </c>
      <c r="K723" s="43">
        <f t="shared" si="50"/>
        <v>0</v>
      </c>
      <c r="L723" s="43">
        <v>0</v>
      </c>
      <c r="M723" s="43">
        <v>0</v>
      </c>
      <c r="N723" s="43"/>
    </row>
    <row r="724" spans="1:20" s="257" customFormat="1" ht="12" hidden="1">
      <c r="A724" s="43"/>
      <c r="B724" s="450"/>
      <c r="C724" s="450"/>
      <c r="D724" s="276" t="s">
        <v>103</v>
      </c>
      <c r="E724" s="275"/>
      <c r="F724" s="274"/>
      <c r="G724" s="287">
        <f>SUM(G698:G723)</f>
        <v>0</v>
      </c>
      <c r="H724" s="48"/>
      <c r="I724" s="48"/>
      <c r="J724" s="72"/>
      <c r="K724" s="264"/>
      <c r="M724" s="73"/>
    </row>
    <row r="725" spans="1:20" s="257" customFormat="1" ht="12" hidden="1">
      <c r="A725" s="43"/>
      <c r="B725" s="450"/>
      <c r="C725" s="450"/>
      <c r="D725" s="272" t="s">
        <v>102</v>
      </c>
      <c r="E725" s="271"/>
      <c r="F725" s="270"/>
      <c r="G725" s="281">
        <f>Security!F84+(Security!H86*0.8)</f>
        <v>0</v>
      </c>
      <c r="H725" s="48"/>
      <c r="I725" s="48"/>
      <c r="J725" s="72"/>
      <c r="K725" s="264"/>
      <c r="M725" s="73"/>
    </row>
    <row r="726" spans="1:20" s="257" customFormat="1" ht="12" hidden="1">
      <c r="A726" s="43"/>
      <c r="B726" s="450"/>
      <c r="C726" s="450"/>
      <c r="D726" s="272" t="s">
        <v>101</v>
      </c>
      <c r="E726" s="271"/>
      <c r="F726" s="270"/>
      <c r="G726" s="281">
        <f>G725-G724</f>
        <v>0</v>
      </c>
      <c r="H726" s="48"/>
      <c r="I726" s="48"/>
      <c r="J726" s="72"/>
      <c r="K726" s="264"/>
      <c r="M726" s="73"/>
    </row>
    <row r="727" spans="1:20" s="257" customFormat="1" ht="13" hidden="1" thickBot="1">
      <c r="A727" s="43"/>
      <c r="B727" s="450"/>
      <c r="C727" s="450"/>
      <c r="D727" s="268" t="s">
        <v>100</v>
      </c>
      <c r="E727" s="267"/>
      <c r="F727" s="266"/>
      <c r="G727" s="265" t="e">
        <f>G726/G725</f>
        <v>#DIV/0!</v>
      </c>
      <c r="H727" s="48"/>
      <c r="I727" s="48"/>
      <c r="J727" s="72"/>
      <c r="K727" s="264"/>
      <c r="M727" s="73"/>
    </row>
    <row r="728" spans="1:20" s="163" customFormat="1" ht="25.5" hidden="1" customHeight="1">
      <c r="D728" s="280"/>
      <c r="E728" s="280"/>
      <c r="G728" s="279"/>
      <c r="I728" s="278"/>
      <c r="J728" s="277"/>
      <c r="K728" s="261"/>
      <c r="L728" s="263"/>
      <c r="M728" s="3"/>
      <c r="N728" s="3"/>
      <c r="P728" s="262"/>
      <c r="Q728" s="262"/>
      <c r="R728" s="261"/>
    </row>
    <row r="729" spans="1:20" s="163" customFormat="1" ht="20" hidden="1" customHeight="1">
      <c r="F729" s="58" t="s">
        <v>57</v>
      </c>
      <c r="G729" s="59">
        <f>SUM(G698:G722)</f>
        <v>0</v>
      </c>
      <c r="H729" s="1"/>
      <c r="J729" s="2"/>
      <c r="L729" s="162"/>
      <c r="M729" s="162"/>
      <c r="N729" s="162"/>
      <c r="P729" s="162"/>
      <c r="Q729" s="162"/>
      <c r="R729" s="164"/>
    </row>
    <row r="730" spans="1:20" s="257" customFormat="1" ht="20" hidden="1" customHeight="1">
      <c r="A730" s="43"/>
      <c r="B730" s="450"/>
      <c r="C730" s="450"/>
      <c r="D730" s="450"/>
      <c r="E730" s="450"/>
      <c r="F730" s="60" t="s">
        <v>59</v>
      </c>
      <c r="G730" s="61">
        <f>Security!H84-G729</f>
        <v>0</v>
      </c>
      <c r="H730" s="49"/>
      <c r="I730" s="50"/>
      <c r="J730" s="54"/>
      <c r="K730" s="43"/>
      <c r="L730" s="43"/>
      <c r="M730" s="43"/>
      <c r="N730" s="43"/>
    </row>
    <row r="731" spans="1:20" s="257" customFormat="1" ht="20" hidden="1" customHeight="1">
      <c r="A731" s="43"/>
      <c r="B731" s="450"/>
      <c r="C731" s="450"/>
      <c r="D731" s="450"/>
      <c r="E731" s="450"/>
      <c r="F731" s="60" t="s">
        <v>60</v>
      </c>
      <c r="G731" s="62" t="e">
        <f>G730/Security!H84</f>
        <v>#DIV/0!</v>
      </c>
      <c r="H731" s="49"/>
      <c r="I731" s="50"/>
      <c r="J731" s="54"/>
      <c r="K731" s="43"/>
      <c r="L731" s="43"/>
      <c r="M731" s="43"/>
      <c r="N731" s="43"/>
    </row>
    <row r="732" spans="1:20" s="257" customFormat="1" ht="20" hidden="1" customHeight="1">
      <c r="A732" s="43"/>
      <c r="B732" s="450"/>
      <c r="C732" s="450"/>
      <c r="D732" s="450"/>
      <c r="E732" s="450"/>
      <c r="F732" s="60"/>
      <c r="G732" s="62"/>
      <c r="H732" s="49"/>
      <c r="I732" s="50"/>
      <c r="J732" s="54"/>
      <c r="K732" s="43"/>
      <c r="L732" s="43"/>
      <c r="M732" s="43"/>
      <c r="N732" s="43"/>
    </row>
    <row r="733" spans="1:20" s="257" customFormat="1" ht="20" hidden="1" customHeight="1">
      <c r="A733" s="43"/>
      <c r="B733" s="450"/>
      <c r="C733" s="450"/>
      <c r="D733" s="450"/>
      <c r="E733" s="450"/>
      <c r="F733" s="63" t="s">
        <v>58</v>
      </c>
      <c r="G733" s="64">
        <f>SUM(Security!F102)</f>
        <v>0</v>
      </c>
      <c r="H733" s="49"/>
      <c r="I733" s="50"/>
      <c r="J733" s="54"/>
      <c r="K733" s="43"/>
      <c r="L733" s="43"/>
      <c r="M733" s="43"/>
      <c r="N733" s="43"/>
    </row>
    <row r="734" spans="1:20" s="257" customFormat="1" ht="20" hidden="1" customHeight="1">
      <c r="A734" s="43"/>
      <c r="B734" s="450"/>
      <c r="C734" s="450"/>
      <c r="D734" s="450"/>
      <c r="E734" s="450"/>
      <c r="F734" s="60" t="s">
        <v>59</v>
      </c>
      <c r="G734" s="61">
        <f>Security!H102-G733</f>
        <v>0</v>
      </c>
      <c r="H734" s="49"/>
      <c r="I734" s="50"/>
      <c r="J734" s="54"/>
      <c r="K734" s="43"/>
      <c r="L734" s="43"/>
      <c r="M734" s="43"/>
      <c r="N734" s="43"/>
    </row>
    <row r="735" spans="1:20" s="257" customFormat="1" ht="20" hidden="1" customHeight="1">
      <c r="A735" s="43"/>
      <c r="B735" s="450"/>
      <c r="C735" s="450"/>
      <c r="D735" s="450"/>
      <c r="E735" s="450"/>
      <c r="F735" s="65" t="s">
        <v>60</v>
      </c>
      <c r="G735" s="66" t="e">
        <f>G734/Security!H102</f>
        <v>#DIV/0!</v>
      </c>
      <c r="H735" s="49"/>
      <c r="I735" s="50"/>
      <c r="J735" s="54"/>
      <c r="K735" s="43"/>
      <c r="L735" s="43"/>
      <c r="M735" s="43"/>
      <c r="N735" s="43"/>
    </row>
    <row r="736" spans="1:20" ht="16" hidden="1" thickBot="1"/>
    <row r="737" spans="1:22" s="257" customFormat="1" ht="16" hidden="1" thickBot="1">
      <c r="A737" s="378" t="s">
        <v>144</v>
      </c>
      <c r="B737" s="383"/>
      <c r="C737" s="384"/>
      <c r="D737" s="384"/>
      <c r="E737" s="379"/>
      <c r="F737" s="376"/>
      <c r="G737" s="377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7" customFormat="1" ht="16" hidden="1" thickBot="1">
      <c r="A738" s="291"/>
      <c r="B738" s="44"/>
      <c r="C738" s="41"/>
      <c r="D738" s="41"/>
      <c r="E738" s="41"/>
      <c r="F738" s="41"/>
      <c r="G738" s="41"/>
      <c r="H738" s="41"/>
      <c r="I738" s="44"/>
      <c r="J738" s="44"/>
      <c r="K738" s="45"/>
      <c r="L738" s="46"/>
      <c r="M738" s="41"/>
      <c r="N738" s="41"/>
      <c r="O738" s="71"/>
      <c r="P738" s="70"/>
      <c r="Q738" s="70"/>
      <c r="R738" s="70"/>
      <c r="S738" s="70"/>
      <c r="T738" s="70"/>
      <c r="U738" s="259"/>
      <c r="V738" s="259"/>
    </row>
    <row r="739" spans="1:22" s="258" customFormat="1" ht="13" hidden="1" thickBot="1">
      <c r="A739" s="324" t="s">
        <v>46</v>
      </c>
      <c r="B739" s="325" t="s">
        <v>45</v>
      </c>
      <c r="C739" s="325" t="s">
        <v>47</v>
      </c>
      <c r="D739" s="325" t="s">
        <v>48</v>
      </c>
      <c r="E739" s="325" t="s">
        <v>31</v>
      </c>
      <c r="F739" s="325" t="s">
        <v>49</v>
      </c>
      <c r="G739" s="325" t="s">
        <v>50</v>
      </c>
      <c r="H739" s="325" t="s">
        <v>140</v>
      </c>
      <c r="I739" s="325" t="s">
        <v>141</v>
      </c>
      <c r="J739" s="380" t="s">
        <v>53</v>
      </c>
      <c r="K739" s="380" t="s">
        <v>51</v>
      </c>
      <c r="L739" s="380" t="s">
        <v>52</v>
      </c>
      <c r="M739" s="380" t="s">
        <v>1</v>
      </c>
      <c r="N739" s="380"/>
      <c r="O739" s="381" t="s">
        <v>68</v>
      </c>
      <c r="P739" s="380" t="s">
        <v>65</v>
      </c>
      <c r="Q739" s="380" t="s">
        <v>139</v>
      </c>
      <c r="R739" s="380" t="s">
        <v>64</v>
      </c>
      <c r="S739" s="380" t="s">
        <v>66</v>
      </c>
      <c r="T739" s="382" t="s">
        <v>67</v>
      </c>
    </row>
    <row r="740" spans="1:22" s="257" customFormat="1" ht="12" hidden="1">
      <c r="A740" s="41"/>
      <c r="B740" s="44"/>
      <c r="C740" s="41"/>
      <c r="D740" s="41"/>
      <c r="E740" s="41"/>
      <c r="F740" s="41"/>
      <c r="G740" s="41"/>
      <c r="H740" s="41"/>
      <c r="I740" s="44"/>
      <c r="J740" s="44"/>
      <c r="K740" s="45"/>
      <c r="L740" s="46"/>
      <c r="M740" s="41"/>
      <c r="N740" s="41"/>
      <c r="P740" s="41"/>
      <c r="Q740" s="41"/>
    </row>
    <row r="741" spans="1:22" s="257" customFormat="1" ht="12" hidden="1">
      <c r="A741" s="282">
        <v>0</v>
      </c>
      <c r="B741" s="94"/>
      <c r="C741" s="94"/>
      <c r="D741" s="94"/>
      <c r="E741" s="94"/>
      <c r="F741" s="286">
        <v>0</v>
      </c>
      <c r="G741" s="286">
        <f t="shared" ref="G741:G765" si="51">A741*F741</f>
        <v>0</v>
      </c>
      <c r="H741" s="285"/>
      <c r="I741" s="284"/>
      <c r="J741" s="54">
        <f t="shared" ref="J741:J766" si="52">SUM(L741*0.01)</f>
        <v>0</v>
      </c>
      <c r="K741" s="43">
        <f t="shared" ref="K741:K766" si="53">SUM(L741*0.25)</f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 hidden="1">
      <c r="A742" s="282">
        <v>0</v>
      </c>
      <c r="B742" s="91"/>
      <c r="C742" s="91"/>
      <c r="D742" s="91"/>
      <c r="E742" s="91"/>
      <c r="F742" s="260">
        <v>0</v>
      </c>
      <c r="G742" s="260">
        <f t="shared" si="51"/>
        <v>0</v>
      </c>
      <c r="H742" s="89"/>
      <c r="I742" s="283"/>
      <c r="J742" s="54">
        <f t="shared" si="52"/>
        <v>0</v>
      </c>
      <c r="K742" s="43">
        <f t="shared" si="53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 hidden="1">
      <c r="A743" s="282">
        <v>0</v>
      </c>
      <c r="B743" s="91"/>
      <c r="C743" s="91"/>
      <c r="D743" s="91"/>
      <c r="E743" s="91"/>
      <c r="F743" s="260">
        <v>0</v>
      </c>
      <c r="G743" s="260">
        <f t="shared" si="51"/>
        <v>0</v>
      </c>
      <c r="H743" s="89"/>
      <c r="I743" s="283"/>
      <c r="J743" s="54">
        <f t="shared" si="52"/>
        <v>0</v>
      </c>
      <c r="K743" s="43">
        <f t="shared" si="53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 hidden="1">
      <c r="A744" s="282">
        <v>0</v>
      </c>
      <c r="B744" s="91"/>
      <c r="C744" s="91"/>
      <c r="D744" s="91"/>
      <c r="E744" s="91"/>
      <c r="F744" s="260">
        <v>0</v>
      </c>
      <c r="G744" s="260">
        <f t="shared" si="51"/>
        <v>0</v>
      </c>
      <c r="H744" s="89"/>
      <c r="I744" s="283"/>
      <c r="J744" s="54">
        <f t="shared" si="52"/>
        <v>0</v>
      </c>
      <c r="K744" s="43">
        <f t="shared" si="53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 hidden="1">
      <c r="A745" s="282">
        <v>0</v>
      </c>
      <c r="B745" s="91"/>
      <c r="C745" s="91"/>
      <c r="D745" s="91"/>
      <c r="E745" s="91"/>
      <c r="F745" s="260">
        <v>0</v>
      </c>
      <c r="G745" s="260">
        <f t="shared" si="51"/>
        <v>0</v>
      </c>
      <c r="H745" s="89"/>
      <c r="I745" s="283"/>
      <c r="J745" s="54">
        <f t="shared" si="52"/>
        <v>0</v>
      </c>
      <c r="K745" s="43">
        <f t="shared" si="53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 hidden="1">
      <c r="A746" s="282">
        <v>0</v>
      </c>
      <c r="B746" s="91"/>
      <c r="C746" s="91"/>
      <c r="D746" s="91"/>
      <c r="E746" s="91"/>
      <c r="F746" s="260">
        <v>0</v>
      </c>
      <c r="G746" s="260">
        <f t="shared" si="51"/>
        <v>0</v>
      </c>
      <c r="H746" s="89"/>
      <c r="I746" s="283"/>
      <c r="J746" s="54">
        <f t="shared" si="52"/>
        <v>0</v>
      </c>
      <c r="K746" s="43">
        <f t="shared" si="53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 hidden="1">
      <c r="A747" s="282">
        <v>0</v>
      </c>
      <c r="B747" s="91"/>
      <c r="C747" s="91"/>
      <c r="D747" s="91"/>
      <c r="E747" s="91"/>
      <c r="F747" s="260">
        <v>0</v>
      </c>
      <c r="G747" s="260">
        <f t="shared" si="51"/>
        <v>0</v>
      </c>
      <c r="H747" s="89"/>
      <c r="I747" s="283"/>
      <c r="J747" s="54">
        <f t="shared" si="52"/>
        <v>0</v>
      </c>
      <c r="K747" s="43">
        <f t="shared" si="53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 hidden="1">
      <c r="A748" s="282">
        <v>0</v>
      </c>
      <c r="B748" s="91"/>
      <c r="C748" s="91"/>
      <c r="D748" s="91"/>
      <c r="E748" s="91"/>
      <c r="F748" s="260">
        <v>0</v>
      </c>
      <c r="G748" s="260">
        <f t="shared" si="51"/>
        <v>0</v>
      </c>
      <c r="H748" s="89"/>
      <c r="I748" s="283"/>
      <c r="J748" s="54">
        <f t="shared" si="52"/>
        <v>0</v>
      </c>
      <c r="K748" s="43">
        <f t="shared" si="53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 hidden="1">
      <c r="A749" s="282">
        <v>0</v>
      </c>
      <c r="B749" s="91"/>
      <c r="C749" s="91"/>
      <c r="D749" s="91"/>
      <c r="E749" s="91"/>
      <c r="F749" s="260">
        <v>0</v>
      </c>
      <c r="G749" s="260">
        <f t="shared" si="51"/>
        <v>0</v>
      </c>
      <c r="H749" s="89"/>
      <c r="I749" s="283"/>
      <c r="J749" s="54">
        <f t="shared" si="52"/>
        <v>0</v>
      </c>
      <c r="K749" s="43">
        <f t="shared" si="53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 hidden="1">
      <c r="A750" s="282">
        <v>0</v>
      </c>
      <c r="B750" s="91"/>
      <c r="C750" s="91"/>
      <c r="D750" s="91"/>
      <c r="E750" s="91"/>
      <c r="F750" s="260">
        <v>0</v>
      </c>
      <c r="G750" s="260">
        <f t="shared" si="51"/>
        <v>0</v>
      </c>
      <c r="H750" s="89"/>
      <c r="I750" s="283"/>
      <c r="J750" s="54">
        <f t="shared" si="52"/>
        <v>0</v>
      </c>
      <c r="K750" s="43">
        <f t="shared" si="53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 hidden="1">
      <c r="A751" s="282">
        <v>0</v>
      </c>
      <c r="B751" s="91"/>
      <c r="C751" s="91"/>
      <c r="D751" s="91"/>
      <c r="E751" s="91"/>
      <c r="F751" s="260">
        <v>0</v>
      </c>
      <c r="G751" s="260">
        <f t="shared" si="51"/>
        <v>0</v>
      </c>
      <c r="H751" s="89"/>
      <c r="I751" s="283"/>
      <c r="J751" s="54">
        <f t="shared" si="52"/>
        <v>0</v>
      </c>
      <c r="K751" s="43">
        <f t="shared" si="53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 hidden="1">
      <c r="A752" s="282">
        <v>0</v>
      </c>
      <c r="B752" s="91"/>
      <c r="C752" s="91"/>
      <c r="D752" s="91"/>
      <c r="E752" s="91"/>
      <c r="F752" s="260">
        <v>0</v>
      </c>
      <c r="G752" s="260">
        <f t="shared" si="51"/>
        <v>0</v>
      </c>
      <c r="H752" s="89"/>
      <c r="I752" s="283"/>
      <c r="J752" s="54">
        <f t="shared" si="52"/>
        <v>0</v>
      </c>
      <c r="K752" s="43">
        <f t="shared" si="53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 hidden="1">
      <c r="A753" s="282">
        <v>0</v>
      </c>
      <c r="B753" s="91"/>
      <c r="C753" s="91"/>
      <c r="D753" s="91"/>
      <c r="E753" s="91"/>
      <c r="F753" s="260">
        <v>0</v>
      </c>
      <c r="G753" s="260">
        <f t="shared" si="51"/>
        <v>0</v>
      </c>
      <c r="H753" s="89"/>
      <c r="I753" s="283"/>
      <c r="J753" s="54">
        <f t="shared" si="52"/>
        <v>0</v>
      </c>
      <c r="K753" s="43">
        <f t="shared" si="53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 hidden="1">
      <c r="A754" s="282">
        <v>0</v>
      </c>
      <c r="B754" s="91"/>
      <c r="C754" s="91"/>
      <c r="D754" s="91"/>
      <c r="E754" s="91"/>
      <c r="F754" s="260">
        <v>0</v>
      </c>
      <c r="G754" s="260">
        <f t="shared" si="51"/>
        <v>0</v>
      </c>
      <c r="H754" s="89"/>
      <c r="I754" s="283"/>
      <c r="J754" s="54">
        <f t="shared" si="52"/>
        <v>0</v>
      </c>
      <c r="K754" s="43">
        <f t="shared" si="53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 hidden="1">
      <c r="A755" s="282">
        <v>0</v>
      </c>
      <c r="B755" s="91"/>
      <c r="C755" s="91"/>
      <c r="D755" s="91"/>
      <c r="E755" s="91"/>
      <c r="F755" s="260">
        <v>0</v>
      </c>
      <c r="G755" s="260">
        <f t="shared" si="51"/>
        <v>0</v>
      </c>
      <c r="H755" s="89"/>
      <c r="I755" s="283"/>
      <c r="J755" s="54">
        <f t="shared" si="52"/>
        <v>0</v>
      </c>
      <c r="K755" s="43">
        <f t="shared" si="53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 hidden="1">
      <c r="A756" s="282">
        <v>0</v>
      </c>
      <c r="B756" s="91"/>
      <c r="C756" s="91"/>
      <c r="D756" s="91"/>
      <c r="E756" s="91"/>
      <c r="F756" s="260">
        <v>0</v>
      </c>
      <c r="G756" s="260">
        <f t="shared" si="51"/>
        <v>0</v>
      </c>
      <c r="H756" s="89"/>
      <c r="I756" s="283"/>
      <c r="J756" s="54">
        <f t="shared" si="52"/>
        <v>0</v>
      </c>
      <c r="K756" s="43">
        <f t="shared" si="53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 hidden="1">
      <c r="A757" s="282">
        <v>0</v>
      </c>
      <c r="B757" s="91"/>
      <c r="C757" s="91"/>
      <c r="D757" s="91"/>
      <c r="E757" s="91"/>
      <c r="F757" s="260">
        <v>0</v>
      </c>
      <c r="G757" s="260">
        <f t="shared" si="51"/>
        <v>0</v>
      </c>
      <c r="H757" s="89"/>
      <c r="I757" s="283"/>
      <c r="J757" s="54">
        <f t="shared" si="52"/>
        <v>0</v>
      </c>
      <c r="K757" s="43">
        <f t="shared" si="53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 hidden="1">
      <c r="A758" s="282">
        <v>0</v>
      </c>
      <c r="B758" s="91"/>
      <c r="C758" s="91"/>
      <c r="D758" s="91"/>
      <c r="E758" s="91"/>
      <c r="F758" s="260">
        <v>0</v>
      </c>
      <c r="G758" s="260">
        <f t="shared" si="51"/>
        <v>0</v>
      </c>
      <c r="H758" s="89"/>
      <c r="I758" s="283"/>
      <c r="J758" s="54">
        <f t="shared" si="52"/>
        <v>0</v>
      </c>
      <c r="K758" s="43">
        <f t="shared" si="53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 hidden="1">
      <c r="A759" s="282">
        <v>0</v>
      </c>
      <c r="B759" s="91"/>
      <c r="C759" s="91"/>
      <c r="D759" s="91"/>
      <c r="E759" s="91"/>
      <c r="F759" s="260">
        <v>0</v>
      </c>
      <c r="G759" s="260">
        <f t="shared" si="51"/>
        <v>0</v>
      </c>
      <c r="H759" s="89"/>
      <c r="I759" s="283"/>
      <c r="J759" s="54">
        <f t="shared" si="52"/>
        <v>0</v>
      </c>
      <c r="K759" s="43">
        <f t="shared" si="53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 hidden="1">
      <c r="A760" s="282">
        <v>0</v>
      </c>
      <c r="B760" s="91"/>
      <c r="C760" s="91"/>
      <c r="D760" s="91"/>
      <c r="E760" s="91"/>
      <c r="F760" s="260">
        <v>0</v>
      </c>
      <c r="G760" s="260">
        <f t="shared" si="51"/>
        <v>0</v>
      </c>
      <c r="H760" s="89"/>
      <c r="I760" s="283"/>
      <c r="J760" s="54">
        <f t="shared" si="52"/>
        <v>0</v>
      </c>
      <c r="K760" s="43">
        <f t="shared" si="53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 hidden="1">
      <c r="A761" s="282">
        <v>0</v>
      </c>
      <c r="B761" s="91"/>
      <c r="C761" s="91"/>
      <c r="D761" s="91"/>
      <c r="E761" s="91"/>
      <c r="F761" s="260">
        <v>0</v>
      </c>
      <c r="G761" s="260">
        <f t="shared" si="51"/>
        <v>0</v>
      </c>
      <c r="H761" s="89"/>
      <c r="I761" s="283"/>
      <c r="J761" s="54">
        <f t="shared" si="52"/>
        <v>0</v>
      </c>
      <c r="K761" s="43">
        <f t="shared" si="53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 hidden="1">
      <c r="A762" s="282">
        <v>0</v>
      </c>
      <c r="B762" s="91"/>
      <c r="C762" s="91"/>
      <c r="D762" s="91"/>
      <c r="E762" s="91"/>
      <c r="F762" s="260">
        <v>0</v>
      </c>
      <c r="G762" s="260">
        <f t="shared" si="51"/>
        <v>0</v>
      </c>
      <c r="H762" s="89"/>
      <c r="I762" s="283"/>
      <c r="J762" s="54">
        <f t="shared" si="52"/>
        <v>0</v>
      </c>
      <c r="K762" s="43">
        <f t="shared" si="53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 hidden="1">
      <c r="A763" s="282">
        <v>0</v>
      </c>
      <c r="B763" s="91"/>
      <c r="C763" s="91"/>
      <c r="D763" s="91"/>
      <c r="E763" s="91"/>
      <c r="F763" s="260">
        <v>0</v>
      </c>
      <c r="G763" s="260">
        <f t="shared" si="51"/>
        <v>0</v>
      </c>
      <c r="H763" s="89"/>
      <c r="I763" s="283"/>
      <c r="J763" s="54">
        <f t="shared" si="52"/>
        <v>0</v>
      </c>
      <c r="K763" s="43">
        <f t="shared" si="53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 hidden="1">
      <c r="A764" s="282">
        <v>0</v>
      </c>
      <c r="B764" s="91"/>
      <c r="C764" s="91"/>
      <c r="D764" s="91"/>
      <c r="E764" s="91"/>
      <c r="F764" s="260">
        <v>0</v>
      </c>
      <c r="G764" s="260">
        <f t="shared" si="51"/>
        <v>0</v>
      </c>
      <c r="H764" s="89"/>
      <c r="I764" s="283"/>
      <c r="J764" s="54">
        <f t="shared" si="52"/>
        <v>0</v>
      </c>
      <c r="K764" s="43">
        <f t="shared" si="53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2" hidden="1">
      <c r="A765" s="282">
        <v>0</v>
      </c>
      <c r="B765" s="91"/>
      <c r="C765" s="91"/>
      <c r="D765" s="91"/>
      <c r="E765" s="91"/>
      <c r="F765" s="260">
        <v>0</v>
      </c>
      <c r="G765" s="260">
        <f t="shared" si="51"/>
        <v>0</v>
      </c>
      <c r="H765" s="89"/>
      <c r="I765" s="283"/>
      <c r="J765" s="54">
        <f t="shared" si="52"/>
        <v>0</v>
      </c>
      <c r="K765" s="43">
        <f t="shared" si="53"/>
        <v>0</v>
      </c>
      <c r="L765" s="43">
        <v>0</v>
      </c>
      <c r="M765" s="43">
        <v>0</v>
      </c>
      <c r="N765" s="43"/>
      <c r="O765" s="94"/>
      <c r="P765" s="94"/>
      <c r="Q765" s="94"/>
      <c r="R765" s="94"/>
      <c r="S765" s="94"/>
      <c r="T765" s="94"/>
    </row>
    <row r="766" spans="1:20" s="257" customFormat="1" ht="13" hidden="1" thickBot="1">
      <c r="A766" s="43">
        <v>0</v>
      </c>
      <c r="B766" s="450"/>
      <c r="C766" s="450"/>
      <c r="D766" s="450"/>
      <c r="E766" s="450"/>
      <c r="F766" s="52"/>
      <c r="G766" s="52"/>
      <c r="H766" s="49"/>
      <c r="I766" s="50"/>
      <c r="J766" s="54">
        <f t="shared" si="52"/>
        <v>0</v>
      </c>
      <c r="K766" s="43">
        <f t="shared" si="53"/>
        <v>0</v>
      </c>
      <c r="L766" s="43">
        <v>0</v>
      </c>
      <c r="M766" s="43">
        <v>0</v>
      </c>
      <c r="N766" s="43"/>
    </row>
    <row r="767" spans="1:20" s="257" customFormat="1" ht="12" hidden="1">
      <c r="A767" s="43"/>
      <c r="B767" s="450"/>
      <c r="C767" s="450"/>
      <c r="D767" s="276" t="s">
        <v>103</v>
      </c>
      <c r="E767" s="275"/>
      <c r="F767" s="274"/>
      <c r="G767" s="287">
        <f>SUM(G741:G766)</f>
        <v>0</v>
      </c>
      <c r="H767" s="48"/>
      <c r="I767" s="48"/>
      <c r="J767" s="72"/>
      <c r="K767" s="264"/>
      <c r="M767" s="73"/>
    </row>
    <row r="768" spans="1:20" s="257" customFormat="1" ht="12" hidden="1">
      <c r="A768" s="43"/>
      <c r="B768" s="450"/>
      <c r="C768" s="450"/>
      <c r="D768" s="272" t="s">
        <v>102</v>
      </c>
      <c r="E768" s="271"/>
      <c r="F768" s="270"/>
      <c r="G768" s="281">
        <f>Telecom!F84+(Telecom!H86*0.8)</f>
        <v>0</v>
      </c>
      <c r="H768" s="48"/>
      <c r="I768" s="48"/>
      <c r="J768" s="72"/>
      <c r="K768" s="264"/>
      <c r="M768" s="73"/>
    </row>
    <row r="769" spans="1:22" s="257" customFormat="1" ht="12" hidden="1">
      <c r="A769" s="43"/>
      <c r="B769" s="450"/>
      <c r="C769" s="450"/>
      <c r="D769" s="272" t="s">
        <v>101</v>
      </c>
      <c r="E769" s="271"/>
      <c r="F769" s="270"/>
      <c r="G769" s="281">
        <f>G768-G767</f>
        <v>0</v>
      </c>
      <c r="H769" s="48"/>
      <c r="I769" s="48"/>
      <c r="J769" s="72"/>
      <c r="K769" s="264"/>
      <c r="M769" s="73"/>
    </row>
    <row r="770" spans="1:22" s="257" customFormat="1" ht="13" hidden="1" thickBot="1">
      <c r="A770" s="43"/>
      <c r="B770" s="450"/>
      <c r="C770" s="450"/>
      <c r="D770" s="268" t="s">
        <v>100</v>
      </c>
      <c r="E770" s="267"/>
      <c r="F770" s="266"/>
      <c r="G770" s="265" t="e">
        <f>G769/G768</f>
        <v>#DIV/0!</v>
      </c>
      <c r="H770" s="48"/>
      <c r="I770" s="48"/>
      <c r="J770" s="72"/>
      <c r="K770" s="264"/>
      <c r="M770" s="73"/>
    </row>
    <row r="771" spans="1:22" s="163" customFormat="1" ht="25.5" hidden="1" customHeight="1">
      <c r="D771" s="280"/>
      <c r="E771" s="280"/>
      <c r="G771" s="279"/>
      <c r="I771" s="278"/>
      <c r="J771" s="277"/>
      <c r="K771" s="261"/>
      <c r="L771" s="263"/>
      <c r="M771" s="3"/>
      <c r="N771" s="3"/>
      <c r="P771" s="262"/>
      <c r="Q771" s="262"/>
      <c r="R771" s="261"/>
    </row>
    <row r="772" spans="1:22" s="163" customFormat="1" ht="20" hidden="1" customHeight="1">
      <c r="F772" s="58" t="s">
        <v>57</v>
      </c>
      <c r="G772" s="59">
        <f>SUM(G741:G765)</f>
        <v>0</v>
      </c>
      <c r="H772" s="1"/>
      <c r="J772" s="2"/>
      <c r="L772" s="162"/>
      <c r="M772" s="162"/>
      <c r="N772" s="162"/>
      <c r="P772" s="162"/>
      <c r="Q772" s="162"/>
      <c r="R772" s="164"/>
    </row>
    <row r="773" spans="1:22" s="257" customFormat="1" ht="20" hidden="1" customHeight="1">
      <c r="A773" s="43"/>
      <c r="B773" s="450"/>
      <c r="C773" s="450"/>
      <c r="D773" s="450"/>
      <c r="E773" s="450"/>
      <c r="F773" s="60" t="s">
        <v>59</v>
      </c>
      <c r="G773" s="61">
        <f>Telecom!H84-G772</f>
        <v>0</v>
      </c>
      <c r="H773" s="49"/>
      <c r="I773" s="50"/>
      <c r="J773" s="54"/>
      <c r="K773" s="43"/>
      <c r="L773" s="43"/>
      <c r="M773" s="43"/>
      <c r="N773" s="43"/>
    </row>
    <row r="774" spans="1:22" s="257" customFormat="1" ht="20" hidden="1" customHeight="1">
      <c r="A774" s="43"/>
      <c r="B774" s="450"/>
      <c r="C774" s="450"/>
      <c r="D774" s="450"/>
      <c r="E774" s="450"/>
      <c r="F774" s="60" t="s">
        <v>60</v>
      </c>
      <c r="G774" s="62" t="e">
        <f>G773/Telecom!H84</f>
        <v>#DIV/0!</v>
      </c>
      <c r="H774" s="49"/>
      <c r="I774" s="50"/>
      <c r="J774" s="54"/>
      <c r="K774" s="43"/>
      <c r="L774" s="43"/>
      <c r="M774" s="43"/>
      <c r="N774" s="43"/>
    </row>
    <row r="775" spans="1:22" s="257" customFormat="1" ht="20" hidden="1" customHeight="1">
      <c r="A775" s="43"/>
      <c r="B775" s="450"/>
      <c r="C775" s="450"/>
      <c r="D775" s="450"/>
      <c r="E775" s="450"/>
      <c r="F775" s="60"/>
      <c r="G775" s="62"/>
      <c r="H775" s="49"/>
      <c r="I775" s="50"/>
      <c r="J775" s="54"/>
      <c r="K775" s="43"/>
      <c r="L775" s="43"/>
      <c r="M775" s="43"/>
      <c r="N775" s="43"/>
    </row>
    <row r="776" spans="1:22" s="257" customFormat="1" ht="20" hidden="1" customHeight="1">
      <c r="A776" s="43"/>
      <c r="B776" s="450"/>
      <c r="C776" s="450"/>
      <c r="D776" s="450"/>
      <c r="E776" s="450"/>
      <c r="F776" s="63" t="s">
        <v>58</v>
      </c>
      <c r="G776" s="64">
        <f>SUM(Telecom!F102)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hidden="1" customHeight="1">
      <c r="A777" s="43"/>
      <c r="B777" s="450"/>
      <c r="C777" s="450"/>
      <c r="D777" s="450"/>
      <c r="E777" s="450"/>
      <c r="F777" s="60" t="s">
        <v>59</v>
      </c>
      <c r="G777" s="61">
        <f>Telecom!H102-G776</f>
        <v>0</v>
      </c>
      <c r="H777" s="49"/>
      <c r="I777" s="50"/>
      <c r="J777" s="54"/>
      <c r="K777" s="43"/>
      <c r="L777" s="43"/>
      <c r="M777" s="43"/>
      <c r="N777" s="43"/>
    </row>
    <row r="778" spans="1:22" s="257" customFormat="1" ht="20" hidden="1" customHeight="1">
      <c r="A778" s="43"/>
      <c r="B778" s="450"/>
      <c r="C778" s="450"/>
      <c r="D778" s="450"/>
      <c r="E778" s="450"/>
      <c r="F778" s="65" t="s">
        <v>60</v>
      </c>
      <c r="G778" s="66" t="e">
        <f>G777/Telecom!H102</f>
        <v>#DIV/0!</v>
      </c>
      <c r="H778" s="49"/>
      <c r="I778" s="50"/>
      <c r="J778" s="54"/>
      <c r="K778" s="43"/>
      <c r="L778" s="43"/>
      <c r="M778" s="43"/>
      <c r="N778" s="43"/>
    </row>
    <row r="779" spans="1:22" ht="16" hidden="1" thickBot="1"/>
    <row r="780" spans="1:22" s="257" customFormat="1" ht="16" hidden="1" thickBot="1">
      <c r="A780" s="378" t="s">
        <v>145</v>
      </c>
      <c r="B780" s="383"/>
      <c r="C780" s="384"/>
      <c r="D780" s="384"/>
      <c r="E780" s="379"/>
      <c r="F780" s="376"/>
      <c r="G780" s="377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7" customFormat="1" ht="16" hidden="1" thickBot="1">
      <c r="A781" s="291"/>
      <c r="B781" s="44"/>
      <c r="C781" s="41"/>
      <c r="D781" s="41"/>
      <c r="E781" s="41"/>
      <c r="F781" s="41"/>
      <c r="G781" s="41"/>
      <c r="H781" s="41"/>
      <c r="I781" s="44"/>
      <c r="J781" s="44"/>
      <c r="K781" s="45"/>
      <c r="L781" s="46"/>
      <c r="M781" s="41"/>
      <c r="N781" s="41"/>
      <c r="O781" s="71"/>
      <c r="P781" s="70"/>
      <c r="Q781" s="70"/>
      <c r="R781" s="70"/>
      <c r="S781" s="70"/>
      <c r="T781" s="70"/>
      <c r="U781" s="259"/>
      <c r="V781" s="259"/>
    </row>
    <row r="782" spans="1:22" s="258" customFormat="1" ht="13" hidden="1" thickBot="1">
      <c r="A782" s="324" t="s">
        <v>46</v>
      </c>
      <c r="B782" s="325" t="s">
        <v>45</v>
      </c>
      <c r="C782" s="325" t="s">
        <v>47</v>
      </c>
      <c r="D782" s="325" t="s">
        <v>48</v>
      </c>
      <c r="E782" s="325" t="s">
        <v>31</v>
      </c>
      <c r="F782" s="325" t="s">
        <v>49</v>
      </c>
      <c r="G782" s="325" t="s">
        <v>50</v>
      </c>
      <c r="H782" s="325" t="s">
        <v>140</v>
      </c>
      <c r="I782" s="325" t="s">
        <v>141</v>
      </c>
      <c r="J782" s="380" t="s">
        <v>53</v>
      </c>
      <c r="K782" s="380" t="s">
        <v>51</v>
      </c>
      <c r="L782" s="380" t="s">
        <v>52</v>
      </c>
      <c r="M782" s="380" t="s">
        <v>1</v>
      </c>
      <c r="N782" s="380"/>
      <c r="O782" s="381" t="s">
        <v>68</v>
      </c>
      <c r="P782" s="380" t="s">
        <v>65</v>
      </c>
      <c r="Q782" s="380" t="s">
        <v>139</v>
      </c>
      <c r="R782" s="380" t="s">
        <v>64</v>
      </c>
      <c r="S782" s="380" t="s">
        <v>66</v>
      </c>
      <c r="T782" s="382" t="s">
        <v>67</v>
      </c>
    </row>
    <row r="783" spans="1:22" s="257" customFormat="1" ht="12" hidden="1">
      <c r="A783" s="41"/>
      <c r="B783" s="44"/>
      <c r="C783" s="41"/>
      <c r="D783" s="41"/>
      <c r="E783" s="41"/>
      <c r="F783" s="41"/>
      <c r="G783" s="41"/>
      <c r="H783" s="41"/>
      <c r="I783" s="44"/>
      <c r="J783" s="44"/>
      <c r="K783" s="45"/>
      <c r="L783" s="46"/>
      <c r="M783" s="41"/>
      <c r="N783" s="41"/>
      <c r="P783" s="41"/>
      <c r="Q783" s="41"/>
    </row>
    <row r="784" spans="1:22" s="257" customFormat="1" ht="12" hidden="1">
      <c r="A784" s="282">
        <v>0</v>
      </c>
      <c r="B784" s="94"/>
      <c r="C784" s="94"/>
      <c r="D784" s="94"/>
      <c r="E784" s="94"/>
      <c r="F784" s="286">
        <v>0</v>
      </c>
      <c r="G784" s="286">
        <f t="shared" ref="G784:G808" si="54">A784*F784</f>
        <v>0</v>
      </c>
      <c r="H784" s="285"/>
      <c r="I784" s="284"/>
      <c r="J784" s="54">
        <f t="shared" ref="J784:J809" si="55">SUM(L784*0.01)</f>
        <v>0</v>
      </c>
      <c r="K784" s="43">
        <f t="shared" ref="K784:K809" si="56">SUM(L784*0.25)</f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 hidden="1">
      <c r="A785" s="282">
        <v>0</v>
      </c>
      <c r="B785" s="91"/>
      <c r="C785" s="91"/>
      <c r="D785" s="91"/>
      <c r="E785" s="91"/>
      <c r="F785" s="260">
        <v>0</v>
      </c>
      <c r="G785" s="260">
        <f t="shared" si="54"/>
        <v>0</v>
      </c>
      <c r="H785" s="89"/>
      <c r="I785" s="283"/>
      <c r="J785" s="54">
        <f t="shared" si="55"/>
        <v>0</v>
      </c>
      <c r="K785" s="43">
        <f t="shared" si="56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 hidden="1">
      <c r="A786" s="282">
        <v>0</v>
      </c>
      <c r="B786" s="91"/>
      <c r="C786" s="91"/>
      <c r="D786" s="91"/>
      <c r="E786" s="91"/>
      <c r="F786" s="260">
        <v>0</v>
      </c>
      <c r="G786" s="260">
        <f t="shared" si="54"/>
        <v>0</v>
      </c>
      <c r="H786" s="89"/>
      <c r="I786" s="283"/>
      <c r="J786" s="54">
        <f t="shared" si="55"/>
        <v>0</v>
      </c>
      <c r="K786" s="43">
        <f t="shared" si="56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 hidden="1">
      <c r="A787" s="282">
        <v>0</v>
      </c>
      <c r="B787" s="91"/>
      <c r="C787" s="91"/>
      <c r="D787" s="91"/>
      <c r="E787" s="91"/>
      <c r="F787" s="260">
        <v>0</v>
      </c>
      <c r="G787" s="260">
        <f t="shared" si="54"/>
        <v>0</v>
      </c>
      <c r="H787" s="89"/>
      <c r="I787" s="283"/>
      <c r="J787" s="54">
        <f t="shared" si="55"/>
        <v>0</v>
      </c>
      <c r="K787" s="43">
        <f t="shared" si="56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 hidden="1">
      <c r="A788" s="282">
        <v>0</v>
      </c>
      <c r="B788" s="91"/>
      <c r="C788" s="91"/>
      <c r="D788" s="91"/>
      <c r="E788" s="91"/>
      <c r="F788" s="260">
        <v>0</v>
      </c>
      <c r="G788" s="260">
        <f t="shared" si="54"/>
        <v>0</v>
      </c>
      <c r="H788" s="89"/>
      <c r="I788" s="283"/>
      <c r="J788" s="54">
        <f t="shared" si="55"/>
        <v>0</v>
      </c>
      <c r="K788" s="43">
        <f t="shared" si="56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 hidden="1">
      <c r="A789" s="282">
        <v>0</v>
      </c>
      <c r="B789" s="91"/>
      <c r="C789" s="91"/>
      <c r="D789" s="91"/>
      <c r="E789" s="91"/>
      <c r="F789" s="260">
        <v>0</v>
      </c>
      <c r="G789" s="260">
        <f t="shared" si="54"/>
        <v>0</v>
      </c>
      <c r="H789" s="89"/>
      <c r="I789" s="283"/>
      <c r="J789" s="54">
        <f t="shared" si="55"/>
        <v>0</v>
      </c>
      <c r="K789" s="43">
        <f t="shared" si="56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 hidden="1">
      <c r="A790" s="282">
        <v>0</v>
      </c>
      <c r="B790" s="91"/>
      <c r="C790" s="91"/>
      <c r="D790" s="91"/>
      <c r="E790" s="91"/>
      <c r="F790" s="260">
        <v>0</v>
      </c>
      <c r="G790" s="260">
        <f t="shared" si="54"/>
        <v>0</v>
      </c>
      <c r="H790" s="89"/>
      <c r="I790" s="283"/>
      <c r="J790" s="54">
        <f t="shared" si="55"/>
        <v>0</v>
      </c>
      <c r="K790" s="43">
        <f t="shared" si="56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 hidden="1">
      <c r="A791" s="282">
        <v>0</v>
      </c>
      <c r="B791" s="91"/>
      <c r="C791" s="91"/>
      <c r="D791" s="91"/>
      <c r="E791" s="91"/>
      <c r="F791" s="260">
        <v>0</v>
      </c>
      <c r="G791" s="260">
        <f t="shared" si="54"/>
        <v>0</v>
      </c>
      <c r="H791" s="89"/>
      <c r="I791" s="283"/>
      <c r="J791" s="54">
        <f t="shared" si="55"/>
        <v>0</v>
      </c>
      <c r="K791" s="43">
        <f t="shared" si="56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 hidden="1">
      <c r="A792" s="282">
        <v>0</v>
      </c>
      <c r="B792" s="91"/>
      <c r="C792" s="91"/>
      <c r="D792" s="91"/>
      <c r="E792" s="91"/>
      <c r="F792" s="260">
        <v>0</v>
      </c>
      <c r="G792" s="260">
        <f t="shared" si="54"/>
        <v>0</v>
      </c>
      <c r="H792" s="89"/>
      <c r="I792" s="283"/>
      <c r="J792" s="54">
        <f t="shared" si="55"/>
        <v>0</v>
      </c>
      <c r="K792" s="43">
        <f t="shared" si="56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 hidden="1">
      <c r="A793" s="282">
        <v>0</v>
      </c>
      <c r="B793" s="91"/>
      <c r="C793" s="91"/>
      <c r="D793" s="91"/>
      <c r="E793" s="91"/>
      <c r="F793" s="260">
        <v>0</v>
      </c>
      <c r="G793" s="260">
        <f t="shared" si="54"/>
        <v>0</v>
      </c>
      <c r="H793" s="89"/>
      <c r="I793" s="283"/>
      <c r="J793" s="54">
        <f t="shared" si="55"/>
        <v>0</v>
      </c>
      <c r="K793" s="43">
        <f t="shared" si="56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 hidden="1">
      <c r="A794" s="282">
        <v>0</v>
      </c>
      <c r="B794" s="91"/>
      <c r="C794" s="91"/>
      <c r="D794" s="91"/>
      <c r="E794" s="91"/>
      <c r="F794" s="260">
        <v>0</v>
      </c>
      <c r="G794" s="260">
        <f t="shared" si="54"/>
        <v>0</v>
      </c>
      <c r="H794" s="89"/>
      <c r="I794" s="283"/>
      <c r="J794" s="54">
        <f t="shared" si="55"/>
        <v>0</v>
      </c>
      <c r="K794" s="43">
        <f t="shared" si="56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 hidden="1">
      <c r="A795" s="282">
        <v>0</v>
      </c>
      <c r="B795" s="91"/>
      <c r="C795" s="91"/>
      <c r="D795" s="91"/>
      <c r="E795" s="91"/>
      <c r="F795" s="260">
        <v>0</v>
      </c>
      <c r="G795" s="260">
        <f t="shared" si="54"/>
        <v>0</v>
      </c>
      <c r="H795" s="89"/>
      <c r="I795" s="283"/>
      <c r="J795" s="54">
        <f t="shared" si="55"/>
        <v>0</v>
      </c>
      <c r="K795" s="43">
        <f t="shared" si="56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 hidden="1">
      <c r="A796" s="282">
        <v>0</v>
      </c>
      <c r="B796" s="91"/>
      <c r="C796" s="91"/>
      <c r="D796" s="91"/>
      <c r="E796" s="91"/>
      <c r="F796" s="260">
        <v>0</v>
      </c>
      <c r="G796" s="260">
        <f t="shared" si="54"/>
        <v>0</v>
      </c>
      <c r="H796" s="89"/>
      <c r="I796" s="283"/>
      <c r="J796" s="54">
        <f t="shared" si="55"/>
        <v>0</v>
      </c>
      <c r="K796" s="43">
        <f t="shared" si="56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 hidden="1">
      <c r="A797" s="282">
        <v>0</v>
      </c>
      <c r="B797" s="91"/>
      <c r="C797" s="91"/>
      <c r="D797" s="91"/>
      <c r="E797" s="91"/>
      <c r="F797" s="260">
        <v>0</v>
      </c>
      <c r="G797" s="260">
        <f t="shared" si="54"/>
        <v>0</v>
      </c>
      <c r="H797" s="89"/>
      <c r="I797" s="283"/>
      <c r="J797" s="54">
        <f t="shared" si="55"/>
        <v>0</v>
      </c>
      <c r="K797" s="43">
        <f t="shared" si="56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 hidden="1">
      <c r="A798" s="282">
        <v>0</v>
      </c>
      <c r="B798" s="91"/>
      <c r="C798" s="91"/>
      <c r="D798" s="91"/>
      <c r="E798" s="91"/>
      <c r="F798" s="260">
        <v>0</v>
      </c>
      <c r="G798" s="260">
        <f t="shared" si="54"/>
        <v>0</v>
      </c>
      <c r="H798" s="89"/>
      <c r="I798" s="283"/>
      <c r="J798" s="54">
        <f t="shared" si="55"/>
        <v>0</v>
      </c>
      <c r="K798" s="43">
        <f t="shared" si="56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 hidden="1">
      <c r="A799" s="282">
        <v>0</v>
      </c>
      <c r="B799" s="91"/>
      <c r="C799" s="91"/>
      <c r="D799" s="91"/>
      <c r="E799" s="91"/>
      <c r="F799" s="260">
        <v>0</v>
      </c>
      <c r="G799" s="260">
        <f t="shared" si="54"/>
        <v>0</v>
      </c>
      <c r="H799" s="89"/>
      <c r="I799" s="283"/>
      <c r="J799" s="54">
        <f t="shared" si="55"/>
        <v>0</v>
      </c>
      <c r="K799" s="43">
        <f t="shared" si="56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 hidden="1">
      <c r="A800" s="282">
        <v>0</v>
      </c>
      <c r="B800" s="91"/>
      <c r="C800" s="91"/>
      <c r="D800" s="91"/>
      <c r="E800" s="91"/>
      <c r="F800" s="260">
        <v>0</v>
      </c>
      <c r="G800" s="260">
        <f t="shared" si="54"/>
        <v>0</v>
      </c>
      <c r="H800" s="89"/>
      <c r="I800" s="283"/>
      <c r="J800" s="54">
        <f t="shared" si="55"/>
        <v>0</v>
      </c>
      <c r="K800" s="43">
        <f t="shared" si="56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 hidden="1">
      <c r="A801" s="282">
        <v>0</v>
      </c>
      <c r="B801" s="91"/>
      <c r="C801" s="91"/>
      <c r="D801" s="91"/>
      <c r="E801" s="91"/>
      <c r="F801" s="260">
        <v>0</v>
      </c>
      <c r="G801" s="260">
        <f t="shared" si="54"/>
        <v>0</v>
      </c>
      <c r="H801" s="89"/>
      <c r="I801" s="283"/>
      <c r="J801" s="54">
        <f t="shared" si="55"/>
        <v>0</v>
      </c>
      <c r="K801" s="43">
        <f t="shared" si="56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 hidden="1">
      <c r="A802" s="282">
        <v>0</v>
      </c>
      <c r="B802" s="91"/>
      <c r="C802" s="91"/>
      <c r="D802" s="91"/>
      <c r="E802" s="91"/>
      <c r="F802" s="260">
        <v>0</v>
      </c>
      <c r="G802" s="260">
        <f t="shared" si="54"/>
        <v>0</v>
      </c>
      <c r="H802" s="89"/>
      <c r="I802" s="283"/>
      <c r="J802" s="54">
        <f t="shared" si="55"/>
        <v>0</v>
      </c>
      <c r="K802" s="43">
        <f t="shared" si="56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 hidden="1">
      <c r="A803" s="282">
        <v>0</v>
      </c>
      <c r="B803" s="91"/>
      <c r="C803" s="91"/>
      <c r="D803" s="91"/>
      <c r="E803" s="91"/>
      <c r="F803" s="260">
        <v>0</v>
      </c>
      <c r="G803" s="260">
        <f t="shared" si="54"/>
        <v>0</v>
      </c>
      <c r="H803" s="89"/>
      <c r="I803" s="283"/>
      <c r="J803" s="54">
        <f t="shared" si="55"/>
        <v>0</v>
      </c>
      <c r="K803" s="43">
        <f t="shared" si="56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 hidden="1">
      <c r="A804" s="282">
        <v>0</v>
      </c>
      <c r="B804" s="91"/>
      <c r="C804" s="91"/>
      <c r="D804" s="91"/>
      <c r="E804" s="91"/>
      <c r="F804" s="260">
        <v>0</v>
      </c>
      <c r="G804" s="260">
        <f t="shared" si="54"/>
        <v>0</v>
      </c>
      <c r="H804" s="89"/>
      <c r="I804" s="283"/>
      <c r="J804" s="54">
        <f t="shared" si="55"/>
        <v>0</v>
      </c>
      <c r="K804" s="43">
        <f t="shared" si="56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 hidden="1">
      <c r="A805" s="282">
        <v>0</v>
      </c>
      <c r="B805" s="91"/>
      <c r="C805" s="91"/>
      <c r="D805" s="91"/>
      <c r="E805" s="91"/>
      <c r="F805" s="260">
        <v>0</v>
      </c>
      <c r="G805" s="260">
        <f t="shared" si="54"/>
        <v>0</v>
      </c>
      <c r="H805" s="89"/>
      <c r="I805" s="283"/>
      <c r="J805" s="54">
        <f t="shared" si="55"/>
        <v>0</v>
      </c>
      <c r="K805" s="43">
        <f t="shared" si="56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 hidden="1">
      <c r="A806" s="282">
        <v>0</v>
      </c>
      <c r="B806" s="91"/>
      <c r="C806" s="91"/>
      <c r="D806" s="91"/>
      <c r="E806" s="91"/>
      <c r="F806" s="260">
        <v>0</v>
      </c>
      <c r="G806" s="260">
        <f t="shared" si="54"/>
        <v>0</v>
      </c>
      <c r="H806" s="89"/>
      <c r="I806" s="283"/>
      <c r="J806" s="54">
        <f t="shared" si="55"/>
        <v>0</v>
      </c>
      <c r="K806" s="43">
        <f t="shared" si="56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 hidden="1">
      <c r="A807" s="282">
        <v>0</v>
      </c>
      <c r="B807" s="91"/>
      <c r="C807" s="91"/>
      <c r="D807" s="91"/>
      <c r="E807" s="91"/>
      <c r="F807" s="260">
        <v>0</v>
      </c>
      <c r="G807" s="260">
        <f t="shared" si="54"/>
        <v>0</v>
      </c>
      <c r="H807" s="89"/>
      <c r="I807" s="283"/>
      <c r="J807" s="54">
        <f t="shared" si="55"/>
        <v>0</v>
      </c>
      <c r="K807" s="43">
        <f t="shared" si="56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2" hidden="1">
      <c r="A808" s="282">
        <v>0</v>
      </c>
      <c r="B808" s="91"/>
      <c r="C808" s="91"/>
      <c r="D808" s="91"/>
      <c r="E808" s="91"/>
      <c r="F808" s="260">
        <v>0</v>
      </c>
      <c r="G808" s="260">
        <f t="shared" si="54"/>
        <v>0</v>
      </c>
      <c r="H808" s="89"/>
      <c r="I808" s="283"/>
      <c r="J808" s="54">
        <f t="shared" si="55"/>
        <v>0</v>
      </c>
      <c r="K808" s="43">
        <f t="shared" si="56"/>
        <v>0</v>
      </c>
      <c r="L808" s="43">
        <v>0</v>
      </c>
      <c r="M808" s="43">
        <v>0</v>
      </c>
      <c r="N808" s="43"/>
      <c r="O808" s="94"/>
      <c r="P808" s="94"/>
      <c r="Q808" s="94"/>
      <c r="R808" s="94"/>
      <c r="S808" s="94"/>
      <c r="T808" s="94"/>
    </row>
    <row r="809" spans="1:20" s="257" customFormat="1" ht="13" hidden="1" thickBot="1">
      <c r="A809" s="43">
        <v>0</v>
      </c>
      <c r="B809" s="450"/>
      <c r="C809" s="450"/>
      <c r="D809" s="450"/>
      <c r="E809" s="450"/>
      <c r="F809" s="52"/>
      <c r="G809" s="52"/>
      <c r="H809" s="49"/>
      <c r="I809" s="50"/>
      <c r="J809" s="54">
        <f t="shared" si="55"/>
        <v>0</v>
      </c>
      <c r="K809" s="43">
        <f t="shared" si="56"/>
        <v>0</v>
      </c>
      <c r="L809" s="43">
        <v>0</v>
      </c>
      <c r="M809" s="43">
        <v>0</v>
      </c>
      <c r="N809" s="43"/>
    </row>
    <row r="810" spans="1:20" s="257" customFormat="1" ht="12" hidden="1">
      <c r="A810" s="43"/>
      <c r="B810" s="450"/>
      <c r="C810" s="450"/>
      <c r="D810" s="276" t="s">
        <v>103</v>
      </c>
      <c r="E810" s="275"/>
      <c r="F810" s="274"/>
      <c r="G810" s="287">
        <f>SUM(G784:G809)</f>
        <v>0</v>
      </c>
      <c r="H810" s="48"/>
      <c r="I810" s="48"/>
      <c r="J810" s="72"/>
      <c r="K810" s="264"/>
      <c r="M810" s="73"/>
    </row>
    <row r="811" spans="1:20" s="257" customFormat="1" ht="12" hidden="1">
      <c r="A811" s="43"/>
      <c r="B811" s="450"/>
      <c r="C811" s="450"/>
      <c r="D811" s="272" t="s">
        <v>102</v>
      </c>
      <c r="E811" s="271"/>
      <c r="F811" s="270"/>
      <c r="G811" s="281">
        <f>Networking!F84+(Networking!H86*0.8)</f>
        <v>0</v>
      </c>
      <c r="H811" s="48"/>
      <c r="I811" s="48"/>
      <c r="J811" s="72"/>
      <c r="K811" s="264"/>
      <c r="M811" s="73"/>
    </row>
    <row r="812" spans="1:20" s="257" customFormat="1" ht="12" hidden="1">
      <c r="A812" s="43"/>
      <c r="B812" s="450"/>
      <c r="C812" s="450"/>
      <c r="D812" s="272" t="s">
        <v>101</v>
      </c>
      <c r="E812" s="271"/>
      <c r="F812" s="270"/>
      <c r="G812" s="281">
        <f>G811-G810</f>
        <v>0</v>
      </c>
      <c r="H812" s="48"/>
      <c r="I812" s="48"/>
      <c r="J812" s="72"/>
      <c r="K812" s="264"/>
      <c r="M812" s="73"/>
    </row>
    <row r="813" spans="1:20" s="257" customFormat="1" ht="13" hidden="1" thickBot="1">
      <c r="A813" s="43"/>
      <c r="B813" s="450"/>
      <c r="C813" s="450"/>
      <c r="D813" s="268" t="s">
        <v>100</v>
      </c>
      <c r="E813" s="267"/>
      <c r="F813" s="266"/>
      <c r="G813" s="265" t="e">
        <f>G812/G811</f>
        <v>#DIV/0!</v>
      </c>
      <c r="H813" s="48"/>
      <c r="I813" s="48"/>
      <c r="J813" s="72"/>
      <c r="K813" s="264"/>
      <c r="M813" s="73"/>
    </row>
    <row r="814" spans="1:20" s="163" customFormat="1" ht="25.5" hidden="1" customHeight="1">
      <c r="D814" s="280"/>
      <c r="E814" s="280"/>
      <c r="G814" s="279"/>
      <c r="I814" s="278"/>
      <c r="J814" s="277"/>
      <c r="K814" s="261"/>
      <c r="L814" s="263"/>
      <c r="M814" s="3"/>
      <c r="N814" s="3"/>
      <c r="P814" s="262"/>
      <c r="Q814" s="262"/>
      <c r="R814" s="261"/>
    </row>
    <row r="815" spans="1:20" s="163" customFormat="1" ht="20" hidden="1" customHeight="1">
      <c r="F815" s="58" t="s">
        <v>57</v>
      </c>
      <c r="G815" s="59">
        <f>SUM(G784:G808)</f>
        <v>0</v>
      </c>
      <c r="H815" s="1"/>
      <c r="J815" s="2"/>
      <c r="L815" s="162"/>
      <c r="M815" s="162"/>
      <c r="N815" s="162"/>
      <c r="P815" s="162"/>
      <c r="Q815" s="162"/>
      <c r="R815" s="164"/>
    </row>
    <row r="816" spans="1:20" s="257" customFormat="1" ht="20" hidden="1" customHeight="1">
      <c r="A816" s="43"/>
      <c r="B816" s="450"/>
      <c r="C816" s="450"/>
      <c r="D816" s="450"/>
      <c r="E816" s="450"/>
      <c r="F816" s="60" t="s">
        <v>59</v>
      </c>
      <c r="G816" s="61">
        <f>Networking!H84-G815</f>
        <v>0</v>
      </c>
      <c r="H816" s="49"/>
      <c r="I816" s="50"/>
      <c r="J816" s="54"/>
      <c r="K816" s="43"/>
      <c r="L816" s="43"/>
      <c r="M816" s="43"/>
      <c r="N816" s="43"/>
    </row>
    <row r="817" spans="1:22" s="257" customFormat="1" ht="20" hidden="1" customHeight="1">
      <c r="A817" s="43"/>
      <c r="B817" s="450"/>
      <c r="C817" s="450"/>
      <c r="D817" s="450"/>
      <c r="E817" s="450"/>
      <c r="F817" s="60" t="s">
        <v>60</v>
      </c>
      <c r="G817" s="62" t="e">
        <f>G816/Networking!H84</f>
        <v>#DIV/0!</v>
      </c>
      <c r="H817" s="49"/>
      <c r="I817" s="50"/>
      <c r="J817" s="54"/>
      <c r="K817" s="43"/>
      <c r="L817" s="43"/>
      <c r="M817" s="43"/>
      <c r="N817" s="43"/>
    </row>
    <row r="818" spans="1:22" s="257" customFormat="1" ht="20" hidden="1" customHeight="1">
      <c r="A818" s="43"/>
      <c r="B818" s="450"/>
      <c r="C818" s="450"/>
      <c r="D818" s="450"/>
      <c r="E818" s="450"/>
      <c r="F818" s="60"/>
      <c r="G818" s="62"/>
      <c r="H818" s="49"/>
      <c r="I818" s="50"/>
      <c r="J818" s="54"/>
      <c r="K818" s="43"/>
      <c r="L818" s="43"/>
      <c r="M818" s="43"/>
      <c r="N818" s="43"/>
    </row>
    <row r="819" spans="1:22" s="257" customFormat="1" ht="20" hidden="1" customHeight="1">
      <c r="A819" s="43"/>
      <c r="B819" s="450"/>
      <c r="C819" s="450"/>
      <c r="D819" s="450"/>
      <c r="E819" s="450"/>
      <c r="F819" s="63" t="s">
        <v>58</v>
      </c>
      <c r="G819" s="64">
        <f>SUM(Networking!F102)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hidden="1" customHeight="1">
      <c r="A820" s="43"/>
      <c r="B820" s="450"/>
      <c r="C820" s="450"/>
      <c r="D820" s="450"/>
      <c r="E820" s="450"/>
      <c r="F820" s="60" t="s">
        <v>59</v>
      </c>
      <c r="G820" s="61">
        <f>G819-Networking!H102</f>
        <v>0</v>
      </c>
      <c r="H820" s="49"/>
      <c r="I820" s="50"/>
      <c r="J820" s="54"/>
      <c r="K820" s="43"/>
      <c r="L820" s="43"/>
      <c r="M820" s="43"/>
      <c r="N820" s="43"/>
    </row>
    <row r="821" spans="1:22" s="257" customFormat="1" ht="20" hidden="1" customHeight="1">
      <c r="A821" s="43"/>
      <c r="B821" s="450"/>
      <c r="C821" s="450"/>
      <c r="D821" s="450"/>
      <c r="E821" s="450"/>
      <c r="F821" s="65" t="s">
        <v>60</v>
      </c>
      <c r="G821" s="66" t="e">
        <f>G820/Networking!H102</f>
        <v>#DIV/0!</v>
      </c>
      <c r="H821" s="49"/>
      <c r="I821" s="50"/>
      <c r="J821" s="54"/>
      <c r="K821" s="43"/>
      <c r="L821" s="43"/>
      <c r="M821" s="43"/>
      <c r="N821" s="43"/>
    </row>
    <row r="822" spans="1:22" ht="16" hidden="1" thickBot="1"/>
    <row r="823" spans="1:22" s="257" customFormat="1" ht="16" hidden="1" thickBot="1">
      <c r="A823" s="378" t="s">
        <v>183</v>
      </c>
      <c r="B823" s="383"/>
      <c r="C823" s="384"/>
      <c r="D823" s="384"/>
      <c r="E823" s="379"/>
      <c r="F823" s="376"/>
      <c r="G823" s="377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7" customFormat="1" ht="16" hidden="1" thickBot="1">
      <c r="A824" s="291"/>
      <c r="B824" s="44"/>
      <c r="C824" s="41"/>
      <c r="D824" s="41"/>
      <c r="E824" s="41"/>
      <c r="F824" s="41"/>
      <c r="G824" s="41"/>
      <c r="H824" s="41"/>
      <c r="I824" s="44"/>
      <c r="J824" s="44"/>
      <c r="K824" s="45"/>
      <c r="L824" s="46"/>
      <c r="M824" s="41"/>
      <c r="N824" s="41"/>
      <c r="O824" s="71"/>
      <c r="P824" s="70"/>
      <c r="Q824" s="70"/>
      <c r="R824" s="70"/>
      <c r="S824" s="70"/>
      <c r="T824" s="70"/>
      <c r="U824" s="259"/>
      <c r="V824" s="259"/>
    </row>
    <row r="825" spans="1:22" s="258" customFormat="1" ht="13" hidden="1" thickBot="1">
      <c r="A825" s="324" t="s">
        <v>46</v>
      </c>
      <c r="B825" s="325" t="s">
        <v>45</v>
      </c>
      <c r="C825" s="325" t="s">
        <v>47</v>
      </c>
      <c r="D825" s="325" t="s">
        <v>48</v>
      </c>
      <c r="E825" s="325" t="s">
        <v>31</v>
      </c>
      <c r="F825" s="325" t="s">
        <v>49</v>
      </c>
      <c r="G825" s="325" t="s">
        <v>50</v>
      </c>
      <c r="H825" s="325" t="s">
        <v>140</v>
      </c>
      <c r="I825" s="325" t="s">
        <v>141</v>
      </c>
      <c r="J825" s="380" t="s">
        <v>53</v>
      </c>
      <c r="K825" s="380" t="s">
        <v>51</v>
      </c>
      <c r="L825" s="380" t="s">
        <v>52</v>
      </c>
      <c r="M825" s="380" t="s">
        <v>1</v>
      </c>
      <c r="N825" s="380"/>
      <c r="O825" s="381" t="s">
        <v>68</v>
      </c>
      <c r="P825" s="380" t="s">
        <v>65</v>
      </c>
      <c r="Q825" s="380" t="s">
        <v>139</v>
      </c>
      <c r="R825" s="380" t="s">
        <v>64</v>
      </c>
      <c r="S825" s="380" t="s">
        <v>66</v>
      </c>
      <c r="T825" s="382" t="s">
        <v>67</v>
      </c>
    </row>
    <row r="826" spans="1:22" s="257" customFormat="1" ht="12" hidden="1">
      <c r="A826" s="41"/>
      <c r="B826" s="44"/>
      <c r="C826" s="41"/>
      <c r="D826" s="41"/>
      <c r="E826" s="41"/>
      <c r="F826" s="41"/>
      <c r="G826" s="41"/>
      <c r="H826" s="41"/>
      <c r="I826" s="44"/>
      <c r="J826" s="44"/>
      <c r="K826" s="45"/>
      <c r="L826" s="46"/>
      <c r="M826" s="41"/>
      <c r="N826" s="41"/>
      <c r="P826" s="41"/>
      <c r="Q826" s="41"/>
    </row>
    <row r="827" spans="1:22" s="257" customFormat="1" ht="12" hidden="1">
      <c r="A827" s="282">
        <v>0</v>
      </c>
      <c r="B827" s="94"/>
      <c r="C827" s="94"/>
      <c r="D827" s="94"/>
      <c r="E827" s="94"/>
      <c r="F827" s="286">
        <v>0</v>
      </c>
      <c r="G827" s="286">
        <f t="shared" ref="G827:G851" si="57">A827*F827</f>
        <v>0</v>
      </c>
      <c r="H827" s="285"/>
      <c r="I827" s="284"/>
      <c r="J827" s="54">
        <f t="shared" ref="J827:J852" si="58">SUM(L827*0.01)</f>
        <v>0</v>
      </c>
      <c r="K827" s="43">
        <f t="shared" ref="K827:K852" si="59">SUM(L827*0.25)</f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 hidden="1">
      <c r="A828" s="282">
        <v>0</v>
      </c>
      <c r="B828" s="91"/>
      <c r="C828" s="91"/>
      <c r="D828" s="91"/>
      <c r="E828" s="91"/>
      <c r="F828" s="260">
        <v>0</v>
      </c>
      <c r="G828" s="260">
        <f t="shared" si="57"/>
        <v>0</v>
      </c>
      <c r="H828" s="89"/>
      <c r="I828" s="283"/>
      <c r="J828" s="54">
        <f t="shared" si="58"/>
        <v>0</v>
      </c>
      <c r="K828" s="43">
        <f t="shared" si="59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 hidden="1">
      <c r="A829" s="282">
        <v>0</v>
      </c>
      <c r="B829" s="91"/>
      <c r="C829" s="91"/>
      <c r="D829" s="91"/>
      <c r="E829" s="91"/>
      <c r="F829" s="260">
        <v>0</v>
      </c>
      <c r="G829" s="260">
        <f t="shared" si="57"/>
        <v>0</v>
      </c>
      <c r="H829" s="89"/>
      <c r="I829" s="283"/>
      <c r="J829" s="54">
        <f t="shared" si="58"/>
        <v>0</v>
      </c>
      <c r="K829" s="43">
        <f t="shared" si="59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 hidden="1">
      <c r="A830" s="282">
        <v>0</v>
      </c>
      <c r="B830" s="91"/>
      <c r="C830" s="91"/>
      <c r="D830" s="91"/>
      <c r="E830" s="91"/>
      <c r="F830" s="260">
        <v>0</v>
      </c>
      <c r="G830" s="260">
        <f t="shared" si="57"/>
        <v>0</v>
      </c>
      <c r="H830" s="89"/>
      <c r="I830" s="283"/>
      <c r="J830" s="54">
        <f t="shared" si="58"/>
        <v>0</v>
      </c>
      <c r="K830" s="43">
        <f t="shared" si="59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 hidden="1">
      <c r="A831" s="282">
        <v>0</v>
      </c>
      <c r="B831" s="91"/>
      <c r="C831" s="91"/>
      <c r="D831" s="91"/>
      <c r="E831" s="91"/>
      <c r="F831" s="260">
        <v>0</v>
      </c>
      <c r="G831" s="260">
        <f t="shared" si="57"/>
        <v>0</v>
      </c>
      <c r="H831" s="89"/>
      <c r="I831" s="283"/>
      <c r="J831" s="54">
        <f t="shared" si="58"/>
        <v>0</v>
      </c>
      <c r="K831" s="43">
        <f t="shared" si="59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 hidden="1">
      <c r="A832" s="282">
        <v>0</v>
      </c>
      <c r="B832" s="91"/>
      <c r="C832" s="91"/>
      <c r="D832" s="91"/>
      <c r="E832" s="91"/>
      <c r="F832" s="260">
        <v>0</v>
      </c>
      <c r="G832" s="260">
        <f t="shared" si="57"/>
        <v>0</v>
      </c>
      <c r="H832" s="89"/>
      <c r="I832" s="283"/>
      <c r="J832" s="54">
        <f t="shared" si="58"/>
        <v>0</v>
      </c>
      <c r="K832" s="43">
        <f t="shared" si="59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 hidden="1">
      <c r="A833" s="282">
        <v>0</v>
      </c>
      <c r="B833" s="91"/>
      <c r="C833" s="91"/>
      <c r="D833" s="91"/>
      <c r="E833" s="91"/>
      <c r="F833" s="260">
        <v>0</v>
      </c>
      <c r="G833" s="260">
        <f t="shared" si="57"/>
        <v>0</v>
      </c>
      <c r="H833" s="89"/>
      <c r="I833" s="283"/>
      <c r="J833" s="54">
        <f t="shared" si="58"/>
        <v>0</v>
      </c>
      <c r="K833" s="43">
        <f t="shared" si="59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 hidden="1">
      <c r="A834" s="282">
        <v>0</v>
      </c>
      <c r="B834" s="91"/>
      <c r="C834" s="91"/>
      <c r="D834" s="91"/>
      <c r="E834" s="91"/>
      <c r="F834" s="260">
        <v>0</v>
      </c>
      <c r="G834" s="260">
        <f t="shared" si="57"/>
        <v>0</v>
      </c>
      <c r="H834" s="89"/>
      <c r="I834" s="283"/>
      <c r="J834" s="54">
        <f t="shared" si="58"/>
        <v>0</v>
      </c>
      <c r="K834" s="43">
        <f t="shared" si="59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 hidden="1">
      <c r="A835" s="282">
        <v>0</v>
      </c>
      <c r="B835" s="91"/>
      <c r="C835" s="91"/>
      <c r="D835" s="91"/>
      <c r="E835" s="91"/>
      <c r="F835" s="260">
        <v>0</v>
      </c>
      <c r="G835" s="260">
        <f t="shared" si="57"/>
        <v>0</v>
      </c>
      <c r="H835" s="89"/>
      <c r="I835" s="283"/>
      <c r="J835" s="54">
        <f t="shared" si="58"/>
        <v>0</v>
      </c>
      <c r="K835" s="43">
        <f t="shared" si="59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 hidden="1">
      <c r="A836" s="282">
        <v>0</v>
      </c>
      <c r="B836" s="91"/>
      <c r="C836" s="91"/>
      <c r="D836" s="91"/>
      <c r="E836" s="91"/>
      <c r="F836" s="260">
        <v>0</v>
      </c>
      <c r="G836" s="260">
        <f t="shared" si="57"/>
        <v>0</v>
      </c>
      <c r="H836" s="89"/>
      <c r="I836" s="283"/>
      <c r="J836" s="54">
        <f t="shared" si="58"/>
        <v>0</v>
      </c>
      <c r="K836" s="43">
        <f t="shared" si="59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 hidden="1">
      <c r="A837" s="282">
        <v>0</v>
      </c>
      <c r="B837" s="91"/>
      <c r="C837" s="91"/>
      <c r="D837" s="91"/>
      <c r="E837" s="91"/>
      <c r="F837" s="260">
        <v>0</v>
      </c>
      <c r="G837" s="260">
        <f t="shared" si="57"/>
        <v>0</v>
      </c>
      <c r="H837" s="89"/>
      <c r="I837" s="283"/>
      <c r="J837" s="54">
        <f t="shared" si="58"/>
        <v>0</v>
      </c>
      <c r="K837" s="43">
        <f t="shared" si="59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 hidden="1">
      <c r="A838" s="282">
        <v>0</v>
      </c>
      <c r="B838" s="91"/>
      <c r="C838" s="91"/>
      <c r="D838" s="91"/>
      <c r="E838" s="91"/>
      <c r="F838" s="260">
        <v>0</v>
      </c>
      <c r="G838" s="260">
        <f t="shared" si="57"/>
        <v>0</v>
      </c>
      <c r="H838" s="89"/>
      <c r="I838" s="283"/>
      <c r="J838" s="54">
        <f t="shared" si="58"/>
        <v>0</v>
      </c>
      <c r="K838" s="43">
        <f t="shared" si="59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 hidden="1">
      <c r="A839" s="282">
        <v>0</v>
      </c>
      <c r="B839" s="91"/>
      <c r="C839" s="91"/>
      <c r="D839" s="91"/>
      <c r="E839" s="91"/>
      <c r="F839" s="260">
        <v>0</v>
      </c>
      <c r="G839" s="260">
        <f t="shared" si="57"/>
        <v>0</v>
      </c>
      <c r="H839" s="89"/>
      <c r="I839" s="283"/>
      <c r="J839" s="54">
        <f t="shared" si="58"/>
        <v>0</v>
      </c>
      <c r="K839" s="43">
        <f t="shared" si="59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 hidden="1">
      <c r="A840" s="282">
        <v>0</v>
      </c>
      <c r="B840" s="91"/>
      <c r="C840" s="91"/>
      <c r="D840" s="91"/>
      <c r="E840" s="91"/>
      <c r="F840" s="260">
        <v>0</v>
      </c>
      <c r="G840" s="260">
        <f t="shared" si="57"/>
        <v>0</v>
      </c>
      <c r="H840" s="89"/>
      <c r="I840" s="283"/>
      <c r="J840" s="54">
        <f t="shared" si="58"/>
        <v>0</v>
      </c>
      <c r="K840" s="43">
        <f t="shared" si="59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 hidden="1">
      <c r="A841" s="282">
        <v>0</v>
      </c>
      <c r="B841" s="91"/>
      <c r="C841" s="91"/>
      <c r="D841" s="91"/>
      <c r="E841" s="91"/>
      <c r="F841" s="260">
        <v>0</v>
      </c>
      <c r="G841" s="260">
        <f t="shared" si="57"/>
        <v>0</v>
      </c>
      <c r="H841" s="89"/>
      <c r="I841" s="283"/>
      <c r="J841" s="54">
        <f t="shared" si="58"/>
        <v>0</v>
      </c>
      <c r="K841" s="43">
        <f t="shared" si="59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 hidden="1">
      <c r="A842" s="282">
        <v>0</v>
      </c>
      <c r="B842" s="91"/>
      <c r="C842" s="91"/>
      <c r="D842" s="91"/>
      <c r="E842" s="91"/>
      <c r="F842" s="260">
        <v>0</v>
      </c>
      <c r="G842" s="260">
        <f t="shared" si="57"/>
        <v>0</v>
      </c>
      <c r="H842" s="89"/>
      <c r="I842" s="283"/>
      <c r="J842" s="54">
        <f t="shared" si="58"/>
        <v>0</v>
      </c>
      <c r="K842" s="43">
        <f t="shared" si="59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 hidden="1">
      <c r="A843" s="282">
        <v>0</v>
      </c>
      <c r="B843" s="91"/>
      <c r="C843" s="91"/>
      <c r="D843" s="91"/>
      <c r="E843" s="91"/>
      <c r="F843" s="260">
        <v>0</v>
      </c>
      <c r="G843" s="260">
        <f t="shared" si="57"/>
        <v>0</v>
      </c>
      <c r="H843" s="89"/>
      <c r="I843" s="283"/>
      <c r="J843" s="54">
        <f t="shared" si="58"/>
        <v>0</v>
      </c>
      <c r="K843" s="43">
        <f t="shared" si="59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 hidden="1">
      <c r="A844" s="282">
        <v>0</v>
      </c>
      <c r="B844" s="91"/>
      <c r="C844" s="91"/>
      <c r="D844" s="91"/>
      <c r="E844" s="91"/>
      <c r="F844" s="260">
        <v>0</v>
      </c>
      <c r="G844" s="260">
        <f t="shared" si="57"/>
        <v>0</v>
      </c>
      <c r="H844" s="89"/>
      <c r="I844" s="283"/>
      <c r="J844" s="54">
        <f t="shared" si="58"/>
        <v>0</v>
      </c>
      <c r="K844" s="43">
        <f t="shared" si="59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 hidden="1">
      <c r="A845" s="282">
        <v>0</v>
      </c>
      <c r="B845" s="91"/>
      <c r="C845" s="91"/>
      <c r="D845" s="91"/>
      <c r="E845" s="91"/>
      <c r="F845" s="260">
        <v>0</v>
      </c>
      <c r="G845" s="260">
        <f t="shared" si="57"/>
        <v>0</v>
      </c>
      <c r="H845" s="89"/>
      <c r="I845" s="283"/>
      <c r="J845" s="54">
        <f t="shared" si="58"/>
        <v>0</v>
      </c>
      <c r="K845" s="43">
        <f t="shared" si="59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 hidden="1">
      <c r="A846" s="282">
        <v>0</v>
      </c>
      <c r="B846" s="91"/>
      <c r="C846" s="91"/>
      <c r="D846" s="91"/>
      <c r="E846" s="91"/>
      <c r="F846" s="260">
        <v>0</v>
      </c>
      <c r="G846" s="260">
        <f t="shared" si="57"/>
        <v>0</v>
      </c>
      <c r="H846" s="89"/>
      <c r="I846" s="283"/>
      <c r="J846" s="54">
        <f t="shared" si="58"/>
        <v>0</v>
      </c>
      <c r="K846" s="43">
        <f t="shared" si="59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 hidden="1">
      <c r="A847" s="282">
        <v>0</v>
      </c>
      <c r="B847" s="91"/>
      <c r="C847" s="91"/>
      <c r="D847" s="91"/>
      <c r="E847" s="91"/>
      <c r="F847" s="260">
        <v>0</v>
      </c>
      <c r="G847" s="260">
        <f t="shared" si="57"/>
        <v>0</v>
      </c>
      <c r="H847" s="89"/>
      <c r="I847" s="283"/>
      <c r="J847" s="54">
        <f t="shared" si="58"/>
        <v>0</v>
      </c>
      <c r="K847" s="43">
        <f t="shared" si="59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 hidden="1">
      <c r="A848" s="282">
        <v>0</v>
      </c>
      <c r="B848" s="91"/>
      <c r="C848" s="91"/>
      <c r="D848" s="91"/>
      <c r="E848" s="91"/>
      <c r="F848" s="260">
        <v>0</v>
      </c>
      <c r="G848" s="260">
        <f t="shared" si="57"/>
        <v>0</v>
      </c>
      <c r="H848" s="89"/>
      <c r="I848" s="283"/>
      <c r="J848" s="54">
        <f t="shared" si="58"/>
        <v>0</v>
      </c>
      <c r="K848" s="43">
        <f t="shared" si="59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 hidden="1">
      <c r="A849" s="282">
        <v>0</v>
      </c>
      <c r="B849" s="91"/>
      <c r="C849" s="91"/>
      <c r="D849" s="91"/>
      <c r="E849" s="91"/>
      <c r="F849" s="260">
        <v>0</v>
      </c>
      <c r="G849" s="260">
        <f t="shared" si="57"/>
        <v>0</v>
      </c>
      <c r="H849" s="89"/>
      <c r="I849" s="283"/>
      <c r="J849" s="54">
        <f t="shared" si="58"/>
        <v>0</v>
      </c>
      <c r="K849" s="43">
        <f t="shared" si="59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 hidden="1">
      <c r="A850" s="282">
        <v>0</v>
      </c>
      <c r="B850" s="91"/>
      <c r="C850" s="91"/>
      <c r="D850" s="91"/>
      <c r="E850" s="91"/>
      <c r="F850" s="260">
        <v>0</v>
      </c>
      <c r="G850" s="260">
        <f t="shared" si="57"/>
        <v>0</v>
      </c>
      <c r="H850" s="89"/>
      <c r="I850" s="283"/>
      <c r="J850" s="54">
        <f t="shared" si="58"/>
        <v>0</v>
      </c>
      <c r="K850" s="43">
        <f t="shared" si="59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2" hidden="1">
      <c r="A851" s="282">
        <v>0</v>
      </c>
      <c r="B851" s="91"/>
      <c r="C851" s="91"/>
      <c r="D851" s="91"/>
      <c r="E851" s="91"/>
      <c r="F851" s="260">
        <v>0</v>
      </c>
      <c r="G851" s="260">
        <f t="shared" si="57"/>
        <v>0</v>
      </c>
      <c r="H851" s="89"/>
      <c r="I851" s="283"/>
      <c r="J851" s="54">
        <f t="shared" si="58"/>
        <v>0</v>
      </c>
      <c r="K851" s="43">
        <f t="shared" si="59"/>
        <v>0</v>
      </c>
      <c r="L851" s="43">
        <v>0</v>
      </c>
      <c r="M851" s="43">
        <v>0</v>
      </c>
      <c r="N851" s="43"/>
      <c r="O851" s="94"/>
      <c r="P851" s="94"/>
      <c r="Q851" s="94"/>
      <c r="R851" s="94"/>
      <c r="S851" s="94"/>
      <c r="T851" s="94"/>
    </row>
    <row r="852" spans="1:20" s="257" customFormat="1" ht="13" hidden="1" thickBot="1">
      <c r="A852" s="43">
        <v>0</v>
      </c>
      <c r="B852" s="474"/>
      <c r="C852" s="474"/>
      <c r="D852" s="474"/>
      <c r="E852" s="474"/>
      <c r="F852" s="52"/>
      <c r="G852" s="52"/>
      <c r="H852" s="49"/>
      <c r="I852" s="50"/>
      <c r="J852" s="54">
        <f t="shared" si="58"/>
        <v>0</v>
      </c>
      <c r="K852" s="43">
        <f t="shared" si="59"/>
        <v>0</v>
      </c>
      <c r="L852" s="43">
        <v>0</v>
      </c>
      <c r="M852" s="43">
        <v>0</v>
      </c>
      <c r="N852" s="43"/>
    </row>
    <row r="853" spans="1:20" s="257" customFormat="1" ht="12" hidden="1">
      <c r="A853" s="43"/>
      <c r="B853" s="474"/>
      <c r="C853" s="474"/>
      <c r="D853" s="276" t="s">
        <v>103</v>
      </c>
      <c r="E853" s="275"/>
      <c r="F853" s="274"/>
      <c r="G853" s="287">
        <f>SUM(G827:G852)</f>
        <v>0</v>
      </c>
      <c r="H853" s="48"/>
      <c r="I853" s="48"/>
      <c r="J853" s="72"/>
      <c r="K853" s="264"/>
      <c r="M853" s="73"/>
    </row>
    <row r="854" spans="1:20" s="257" customFormat="1" ht="12" hidden="1">
      <c r="A854" s="43"/>
      <c r="B854" s="474"/>
      <c r="C854" s="474"/>
      <c r="D854" s="272" t="s">
        <v>102</v>
      </c>
      <c r="E854" s="271"/>
      <c r="F854" s="270"/>
      <c r="G854" s="281">
        <f>HVAC!F84+(HVAC!H86*0.8)</f>
        <v>0</v>
      </c>
      <c r="H854" s="48"/>
      <c r="I854" s="48"/>
      <c r="J854" s="72"/>
      <c r="K854" s="264"/>
      <c r="M854" s="73"/>
    </row>
    <row r="855" spans="1:20" s="257" customFormat="1" ht="12" hidden="1">
      <c r="A855" s="43"/>
      <c r="B855" s="474"/>
      <c r="C855" s="474"/>
      <c r="D855" s="272" t="s">
        <v>101</v>
      </c>
      <c r="E855" s="271"/>
      <c r="F855" s="270"/>
      <c r="G855" s="281">
        <f>G854-G853</f>
        <v>0</v>
      </c>
      <c r="H855" s="48"/>
      <c r="I855" s="48"/>
      <c r="J855" s="72"/>
      <c r="K855" s="264"/>
      <c r="M855" s="73"/>
    </row>
    <row r="856" spans="1:20" s="257" customFormat="1" ht="13" hidden="1" thickBot="1">
      <c r="A856" s="43"/>
      <c r="B856" s="474"/>
      <c r="C856" s="474"/>
      <c r="D856" s="268" t="s">
        <v>100</v>
      </c>
      <c r="E856" s="267"/>
      <c r="F856" s="266"/>
      <c r="G856" s="265" t="e">
        <f>G855/G854</f>
        <v>#DIV/0!</v>
      </c>
      <c r="H856" s="48"/>
      <c r="I856" s="48"/>
      <c r="J856" s="72"/>
      <c r="K856" s="264"/>
      <c r="M856" s="73"/>
    </row>
    <row r="857" spans="1:20" s="163" customFormat="1" ht="25.5" hidden="1" customHeight="1">
      <c r="D857" s="280"/>
      <c r="E857" s="280"/>
      <c r="G857" s="279"/>
      <c r="I857" s="278"/>
      <c r="J857" s="277"/>
      <c r="K857" s="261"/>
      <c r="L857" s="263"/>
      <c r="M857" s="3"/>
      <c r="N857" s="3"/>
      <c r="P857" s="262"/>
      <c r="Q857" s="262"/>
      <c r="R857" s="261"/>
    </row>
    <row r="858" spans="1:20" s="163" customFormat="1" ht="20" hidden="1" customHeight="1">
      <c r="F858" s="58" t="s">
        <v>57</v>
      </c>
      <c r="G858" s="59">
        <f>SUM(G827:G851)</f>
        <v>0</v>
      </c>
      <c r="H858" s="1"/>
      <c r="J858" s="2"/>
      <c r="L858" s="162"/>
      <c r="M858" s="162"/>
      <c r="N858" s="162"/>
      <c r="P858" s="162"/>
      <c r="Q858" s="162"/>
      <c r="R858" s="164"/>
    </row>
    <row r="859" spans="1:20" s="257" customFormat="1" ht="20" hidden="1" customHeight="1">
      <c r="A859" s="43"/>
      <c r="B859" s="474"/>
      <c r="C859" s="474"/>
      <c r="D859" s="474"/>
      <c r="E859" s="474"/>
      <c r="F859" s="60" t="s">
        <v>59</v>
      </c>
      <c r="G859" s="61">
        <f>HVAC!H84-G858</f>
        <v>0</v>
      </c>
      <c r="H859" s="49"/>
      <c r="I859" s="50"/>
      <c r="J859" s="54"/>
      <c r="K859" s="43"/>
      <c r="L859" s="43"/>
      <c r="M859" s="43"/>
      <c r="N859" s="43"/>
    </row>
    <row r="860" spans="1:20" s="257" customFormat="1" ht="20" hidden="1" customHeight="1">
      <c r="A860" s="43"/>
      <c r="B860" s="474"/>
      <c r="C860" s="474"/>
      <c r="D860" s="474"/>
      <c r="E860" s="474"/>
      <c r="F860" s="60" t="s">
        <v>60</v>
      </c>
      <c r="G860" s="62" t="e">
        <f>G859/HVAC!H84</f>
        <v>#DIV/0!</v>
      </c>
      <c r="H860" s="49"/>
      <c r="I860" s="50"/>
      <c r="J860" s="54"/>
      <c r="K860" s="43"/>
      <c r="L860" s="43"/>
      <c r="M860" s="43"/>
      <c r="N860" s="43"/>
    </row>
    <row r="861" spans="1:20" s="257" customFormat="1" ht="20" hidden="1" customHeight="1">
      <c r="A861" s="43"/>
      <c r="B861" s="474"/>
      <c r="C861" s="474"/>
      <c r="D861" s="474"/>
      <c r="E861" s="474"/>
      <c r="F861" s="60"/>
      <c r="G861" s="62"/>
      <c r="H861" s="49"/>
      <c r="I861" s="50"/>
      <c r="J861" s="54"/>
      <c r="K861" s="43"/>
      <c r="L861" s="43"/>
      <c r="M861" s="43"/>
      <c r="N861" s="43"/>
    </row>
    <row r="862" spans="1:20" s="257" customFormat="1" ht="20" hidden="1" customHeight="1">
      <c r="A862" s="43"/>
      <c r="B862" s="474"/>
      <c r="C862" s="474"/>
      <c r="D862" s="474"/>
      <c r="E862" s="474"/>
      <c r="F862" s="63" t="s">
        <v>58</v>
      </c>
      <c r="G862" s="64">
        <f>SUM(HVAC!F102)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hidden="1" customHeight="1">
      <c r="A863" s="43"/>
      <c r="B863" s="474"/>
      <c r="C863" s="474"/>
      <c r="D863" s="474"/>
      <c r="E863" s="474"/>
      <c r="F863" s="60" t="s">
        <v>59</v>
      </c>
      <c r="G863" s="61">
        <f>HVAC!H102-G862</f>
        <v>0</v>
      </c>
      <c r="H863" s="49"/>
      <c r="I863" s="50"/>
      <c r="J863" s="54"/>
      <c r="K863" s="43"/>
      <c r="L863" s="43"/>
      <c r="M863" s="43"/>
      <c r="N863" s="43"/>
    </row>
    <row r="864" spans="1:20" s="257" customFormat="1" ht="20" hidden="1" customHeight="1">
      <c r="A864" s="43"/>
      <c r="B864" s="474"/>
      <c r="C864" s="474"/>
      <c r="D864" s="474"/>
      <c r="E864" s="474"/>
      <c r="F864" s="65" t="s">
        <v>60</v>
      </c>
      <c r="G864" s="66" t="e">
        <f>G863/HVAC!H102</f>
        <v>#DIV/0!</v>
      </c>
      <c r="H864" s="49"/>
      <c r="I864" s="50"/>
      <c r="J864" s="54"/>
      <c r="K864" s="43"/>
      <c r="L864" s="43"/>
      <c r="M864" s="43"/>
      <c r="N864" s="43"/>
    </row>
    <row r="865" spans="1:22" ht="16" hidden="1" thickBot="1"/>
    <row r="866" spans="1:22" s="257" customFormat="1" ht="16" hidden="1" thickBot="1">
      <c r="A866" s="378" t="s">
        <v>184</v>
      </c>
      <c r="B866" s="383"/>
      <c r="C866" s="384"/>
      <c r="D866" s="384"/>
      <c r="E866" s="379"/>
      <c r="F866" s="376"/>
      <c r="G866" s="377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7" customFormat="1" ht="16" hidden="1" thickBot="1">
      <c r="A867" s="291"/>
      <c r="B867" s="44"/>
      <c r="C867" s="41"/>
      <c r="D867" s="41"/>
      <c r="E867" s="41"/>
      <c r="F867" s="41"/>
      <c r="G867" s="41"/>
      <c r="H867" s="41"/>
      <c r="I867" s="44"/>
      <c r="J867" s="44"/>
      <c r="K867" s="45"/>
      <c r="L867" s="46"/>
      <c r="M867" s="41"/>
      <c r="N867" s="41"/>
      <c r="O867" s="71"/>
      <c r="P867" s="70"/>
      <c r="Q867" s="70"/>
      <c r="R867" s="70"/>
      <c r="S867" s="70"/>
      <c r="T867" s="70"/>
      <c r="U867" s="259"/>
      <c r="V867" s="259"/>
    </row>
    <row r="868" spans="1:22" s="258" customFormat="1" ht="13" hidden="1" thickBot="1">
      <c r="A868" s="324" t="s">
        <v>46</v>
      </c>
      <c r="B868" s="325" t="s">
        <v>45</v>
      </c>
      <c r="C868" s="325" t="s">
        <v>47</v>
      </c>
      <c r="D868" s="325" t="s">
        <v>48</v>
      </c>
      <c r="E868" s="325" t="s">
        <v>31</v>
      </c>
      <c r="F868" s="325" t="s">
        <v>49</v>
      </c>
      <c r="G868" s="325" t="s">
        <v>50</v>
      </c>
      <c r="H868" s="325" t="s">
        <v>140</v>
      </c>
      <c r="I868" s="325" t="s">
        <v>141</v>
      </c>
      <c r="J868" s="380" t="s">
        <v>53</v>
      </c>
      <c r="K868" s="380" t="s">
        <v>51</v>
      </c>
      <c r="L868" s="380" t="s">
        <v>52</v>
      </c>
      <c r="M868" s="380" t="s">
        <v>1</v>
      </c>
      <c r="N868" s="380"/>
      <c r="O868" s="381" t="s">
        <v>68</v>
      </c>
      <c r="P868" s="380" t="s">
        <v>65</v>
      </c>
      <c r="Q868" s="380" t="s">
        <v>139</v>
      </c>
      <c r="R868" s="380" t="s">
        <v>64</v>
      </c>
      <c r="S868" s="380" t="s">
        <v>66</v>
      </c>
      <c r="T868" s="382" t="s">
        <v>67</v>
      </c>
    </row>
    <row r="869" spans="1:22" s="257" customFormat="1" ht="12" hidden="1">
      <c r="A869" s="41"/>
      <c r="B869" s="44"/>
      <c r="C869" s="41"/>
      <c r="D869" s="41"/>
      <c r="E869" s="41"/>
      <c r="F869" s="41"/>
      <c r="G869" s="41"/>
      <c r="H869" s="41"/>
      <c r="I869" s="44"/>
      <c r="J869" s="44"/>
      <c r="K869" s="45"/>
      <c r="L869" s="46"/>
      <c r="M869" s="41"/>
      <c r="N869" s="41"/>
      <c r="P869" s="41"/>
      <c r="Q869" s="41"/>
    </row>
    <row r="870" spans="1:22" s="257" customFormat="1" ht="12" hidden="1">
      <c r="A870" s="282">
        <v>0</v>
      </c>
      <c r="B870" s="94"/>
      <c r="C870" s="94"/>
      <c r="D870" s="94"/>
      <c r="E870" s="94"/>
      <c r="F870" s="286">
        <v>0</v>
      </c>
      <c r="G870" s="286">
        <f t="shared" ref="G870:G894" si="60">A870*F870</f>
        <v>0</v>
      </c>
      <c r="H870" s="285"/>
      <c r="I870" s="284"/>
      <c r="J870" s="54">
        <f t="shared" ref="J870:J895" si="61">SUM(L870*0.01)</f>
        <v>0</v>
      </c>
      <c r="K870" s="43">
        <f t="shared" ref="K870:K895" si="62">SUM(L870*0.25)</f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 hidden="1">
      <c r="A871" s="282">
        <v>0</v>
      </c>
      <c r="B871" s="91"/>
      <c r="C871" s="91"/>
      <c r="D871" s="91"/>
      <c r="E871" s="91"/>
      <c r="F871" s="260">
        <v>0</v>
      </c>
      <c r="G871" s="260">
        <f t="shared" si="60"/>
        <v>0</v>
      </c>
      <c r="H871" s="89"/>
      <c r="I871" s="283"/>
      <c r="J871" s="54">
        <f t="shared" si="61"/>
        <v>0</v>
      </c>
      <c r="K871" s="43">
        <f t="shared" si="62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 hidden="1">
      <c r="A872" s="282">
        <v>0</v>
      </c>
      <c r="B872" s="91"/>
      <c r="C872" s="91"/>
      <c r="D872" s="91"/>
      <c r="E872" s="91"/>
      <c r="F872" s="260">
        <v>0</v>
      </c>
      <c r="G872" s="260">
        <f t="shared" si="60"/>
        <v>0</v>
      </c>
      <c r="H872" s="89"/>
      <c r="I872" s="283"/>
      <c r="J872" s="54">
        <f t="shared" si="61"/>
        <v>0</v>
      </c>
      <c r="K872" s="43">
        <f t="shared" si="62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 hidden="1">
      <c r="A873" s="282">
        <v>0</v>
      </c>
      <c r="B873" s="91"/>
      <c r="C873" s="91"/>
      <c r="D873" s="91"/>
      <c r="E873" s="91"/>
      <c r="F873" s="260">
        <v>0</v>
      </c>
      <c r="G873" s="260">
        <f t="shared" si="60"/>
        <v>0</v>
      </c>
      <c r="H873" s="89"/>
      <c r="I873" s="283"/>
      <c r="J873" s="54">
        <f t="shared" si="61"/>
        <v>0</v>
      </c>
      <c r="K873" s="43">
        <f t="shared" si="62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 hidden="1">
      <c r="A874" s="282">
        <v>0</v>
      </c>
      <c r="B874" s="91"/>
      <c r="C874" s="91"/>
      <c r="D874" s="91"/>
      <c r="E874" s="91"/>
      <c r="F874" s="260">
        <v>0</v>
      </c>
      <c r="G874" s="260">
        <f t="shared" si="60"/>
        <v>0</v>
      </c>
      <c r="H874" s="89"/>
      <c r="I874" s="283"/>
      <c r="J874" s="54">
        <f t="shared" si="61"/>
        <v>0</v>
      </c>
      <c r="K874" s="43">
        <f t="shared" si="62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 hidden="1">
      <c r="A875" s="282">
        <v>0</v>
      </c>
      <c r="B875" s="91"/>
      <c r="C875" s="91"/>
      <c r="D875" s="91"/>
      <c r="E875" s="91"/>
      <c r="F875" s="260">
        <v>0</v>
      </c>
      <c r="G875" s="260">
        <f t="shared" si="60"/>
        <v>0</v>
      </c>
      <c r="H875" s="89"/>
      <c r="I875" s="283"/>
      <c r="J875" s="54">
        <f t="shared" si="61"/>
        <v>0</v>
      </c>
      <c r="K875" s="43">
        <f t="shared" si="62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 hidden="1">
      <c r="A876" s="282">
        <v>0</v>
      </c>
      <c r="B876" s="91"/>
      <c r="C876" s="91"/>
      <c r="D876" s="91"/>
      <c r="E876" s="91"/>
      <c r="F876" s="260">
        <v>0</v>
      </c>
      <c r="G876" s="260">
        <f t="shared" si="60"/>
        <v>0</v>
      </c>
      <c r="H876" s="89"/>
      <c r="I876" s="283"/>
      <c r="J876" s="54">
        <f t="shared" si="61"/>
        <v>0</v>
      </c>
      <c r="K876" s="43">
        <f t="shared" si="62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 hidden="1">
      <c r="A877" s="282">
        <v>0</v>
      </c>
      <c r="B877" s="91"/>
      <c r="C877" s="91"/>
      <c r="D877" s="91"/>
      <c r="E877" s="91"/>
      <c r="F877" s="260">
        <v>0</v>
      </c>
      <c r="G877" s="260">
        <f t="shared" si="60"/>
        <v>0</v>
      </c>
      <c r="H877" s="89"/>
      <c r="I877" s="283"/>
      <c r="J877" s="54">
        <f t="shared" si="61"/>
        <v>0</v>
      </c>
      <c r="K877" s="43">
        <f t="shared" si="62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 hidden="1">
      <c r="A878" s="282">
        <v>0</v>
      </c>
      <c r="B878" s="91"/>
      <c r="C878" s="91"/>
      <c r="D878" s="91"/>
      <c r="E878" s="91"/>
      <c r="F878" s="260">
        <v>0</v>
      </c>
      <c r="G878" s="260">
        <f t="shared" si="60"/>
        <v>0</v>
      </c>
      <c r="H878" s="89"/>
      <c r="I878" s="283"/>
      <c r="J878" s="54">
        <f t="shared" si="61"/>
        <v>0</v>
      </c>
      <c r="K878" s="43">
        <f t="shared" si="62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 hidden="1">
      <c r="A879" s="282">
        <v>0</v>
      </c>
      <c r="B879" s="91"/>
      <c r="C879" s="91"/>
      <c r="D879" s="91"/>
      <c r="E879" s="91"/>
      <c r="F879" s="260">
        <v>0</v>
      </c>
      <c r="G879" s="260">
        <f t="shared" si="60"/>
        <v>0</v>
      </c>
      <c r="H879" s="89"/>
      <c r="I879" s="283"/>
      <c r="J879" s="54">
        <f t="shared" si="61"/>
        <v>0</v>
      </c>
      <c r="K879" s="43">
        <f t="shared" si="62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 hidden="1">
      <c r="A880" s="282">
        <v>0</v>
      </c>
      <c r="B880" s="91"/>
      <c r="C880" s="91"/>
      <c r="D880" s="91"/>
      <c r="E880" s="91"/>
      <c r="F880" s="260">
        <v>0</v>
      </c>
      <c r="G880" s="260">
        <f t="shared" si="60"/>
        <v>0</v>
      </c>
      <c r="H880" s="89"/>
      <c r="I880" s="283"/>
      <c r="J880" s="54">
        <f t="shared" si="61"/>
        <v>0</v>
      </c>
      <c r="K880" s="43">
        <f t="shared" si="62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 hidden="1">
      <c r="A881" s="282">
        <v>0</v>
      </c>
      <c r="B881" s="91"/>
      <c r="C881" s="91"/>
      <c r="D881" s="91"/>
      <c r="E881" s="91"/>
      <c r="F881" s="260">
        <v>0</v>
      </c>
      <c r="G881" s="260">
        <f t="shared" si="60"/>
        <v>0</v>
      </c>
      <c r="H881" s="89"/>
      <c r="I881" s="283"/>
      <c r="J881" s="54">
        <f t="shared" si="61"/>
        <v>0</v>
      </c>
      <c r="K881" s="43">
        <f t="shared" si="62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 hidden="1">
      <c r="A882" s="282">
        <v>0</v>
      </c>
      <c r="B882" s="91"/>
      <c r="C882" s="91"/>
      <c r="D882" s="91"/>
      <c r="E882" s="91"/>
      <c r="F882" s="260">
        <v>0</v>
      </c>
      <c r="G882" s="260">
        <f t="shared" si="60"/>
        <v>0</v>
      </c>
      <c r="H882" s="89"/>
      <c r="I882" s="283"/>
      <c r="J882" s="54">
        <f t="shared" si="61"/>
        <v>0</v>
      </c>
      <c r="K882" s="43">
        <f t="shared" si="62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 hidden="1">
      <c r="A883" s="282">
        <v>0</v>
      </c>
      <c r="B883" s="91"/>
      <c r="C883" s="91"/>
      <c r="D883" s="91"/>
      <c r="E883" s="91"/>
      <c r="F883" s="260">
        <v>0</v>
      </c>
      <c r="G883" s="260">
        <f t="shared" si="60"/>
        <v>0</v>
      </c>
      <c r="H883" s="89"/>
      <c r="I883" s="283"/>
      <c r="J883" s="54">
        <f t="shared" si="61"/>
        <v>0</v>
      </c>
      <c r="K883" s="43">
        <f t="shared" si="62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 hidden="1">
      <c r="A884" s="282">
        <v>0</v>
      </c>
      <c r="B884" s="91"/>
      <c r="C884" s="91"/>
      <c r="D884" s="91"/>
      <c r="E884" s="91"/>
      <c r="F884" s="260">
        <v>0</v>
      </c>
      <c r="G884" s="260">
        <f t="shared" si="60"/>
        <v>0</v>
      </c>
      <c r="H884" s="89"/>
      <c r="I884" s="283"/>
      <c r="J884" s="54">
        <f t="shared" si="61"/>
        <v>0</v>
      </c>
      <c r="K884" s="43">
        <f t="shared" si="62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 hidden="1">
      <c r="A885" s="282">
        <v>0</v>
      </c>
      <c r="B885" s="91"/>
      <c r="C885" s="91"/>
      <c r="D885" s="91"/>
      <c r="E885" s="91"/>
      <c r="F885" s="260">
        <v>0</v>
      </c>
      <c r="G885" s="260">
        <f t="shared" si="60"/>
        <v>0</v>
      </c>
      <c r="H885" s="89"/>
      <c r="I885" s="283"/>
      <c r="J885" s="54">
        <f t="shared" si="61"/>
        <v>0</v>
      </c>
      <c r="K885" s="43">
        <f t="shared" si="62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 hidden="1">
      <c r="A886" s="282">
        <v>0</v>
      </c>
      <c r="B886" s="91"/>
      <c r="C886" s="91"/>
      <c r="D886" s="91"/>
      <c r="E886" s="91"/>
      <c r="F886" s="260">
        <v>0</v>
      </c>
      <c r="G886" s="260">
        <f t="shared" si="60"/>
        <v>0</v>
      </c>
      <c r="H886" s="89"/>
      <c r="I886" s="283"/>
      <c r="J886" s="54">
        <f t="shared" si="61"/>
        <v>0</v>
      </c>
      <c r="K886" s="43">
        <f t="shared" si="62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 hidden="1">
      <c r="A887" s="282">
        <v>0</v>
      </c>
      <c r="B887" s="91"/>
      <c r="C887" s="91"/>
      <c r="D887" s="91"/>
      <c r="E887" s="91"/>
      <c r="F887" s="260">
        <v>0</v>
      </c>
      <c r="G887" s="260">
        <f t="shared" si="60"/>
        <v>0</v>
      </c>
      <c r="H887" s="89"/>
      <c r="I887" s="283"/>
      <c r="J887" s="54">
        <f t="shared" si="61"/>
        <v>0</v>
      </c>
      <c r="K887" s="43">
        <f t="shared" si="62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 hidden="1">
      <c r="A888" s="282">
        <v>0</v>
      </c>
      <c r="B888" s="91"/>
      <c r="C888" s="91"/>
      <c r="D888" s="91"/>
      <c r="E888" s="91"/>
      <c r="F888" s="260">
        <v>0</v>
      </c>
      <c r="G888" s="260">
        <f t="shared" si="60"/>
        <v>0</v>
      </c>
      <c r="H888" s="89"/>
      <c r="I888" s="283"/>
      <c r="J888" s="54">
        <f t="shared" si="61"/>
        <v>0</v>
      </c>
      <c r="K888" s="43">
        <f t="shared" si="62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 hidden="1">
      <c r="A889" s="282">
        <v>0</v>
      </c>
      <c r="B889" s="91"/>
      <c r="C889" s="91"/>
      <c r="D889" s="91"/>
      <c r="E889" s="91"/>
      <c r="F889" s="260">
        <v>0</v>
      </c>
      <c r="G889" s="260">
        <f t="shared" si="60"/>
        <v>0</v>
      </c>
      <c r="H889" s="89"/>
      <c r="I889" s="283"/>
      <c r="J889" s="54">
        <f t="shared" si="61"/>
        <v>0</v>
      </c>
      <c r="K889" s="43">
        <f t="shared" si="62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 hidden="1">
      <c r="A890" s="282">
        <v>0</v>
      </c>
      <c r="B890" s="91"/>
      <c r="C890" s="91"/>
      <c r="D890" s="91"/>
      <c r="E890" s="91"/>
      <c r="F890" s="260">
        <v>0</v>
      </c>
      <c r="G890" s="260">
        <f t="shared" si="60"/>
        <v>0</v>
      </c>
      <c r="H890" s="89"/>
      <c r="I890" s="283"/>
      <c r="J890" s="54">
        <f t="shared" si="61"/>
        <v>0</v>
      </c>
      <c r="K890" s="43">
        <f t="shared" si="62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 hidden="1">
      <c r="A891" s="282">
        <v>0</v>
      </c>
      <c r="B891" s="91"/>
      <c r="C891" s="91"/>
      <c r="D891" s="91"/>
      <c r="E891" s="91"/>
      <c r="F891" s="260">
        <v>0</v>
      </c>
      <c r="G891" s="260">
        <f t="shared" si="60"/>
        <v>0</v>
      </c>
      <c r="H891" s="89"/>
      <c r="I891" s="283"/>
      <c r="J891" s="54">
        <f t="shared" si="61"/>
        <v>0</v>
      </c>
      <c r="K891" s="43">
        <f t="shared" si="62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 hidden="1">
      <c r="A892" s="282">
        <v>0</v>
      </c>
      <c r="B892" s="91"/>
      <c r="C892" s="91"/>
      <c r="D892" s="91"/>
      <c r="E892" s="91"/>
      <c r="F892" s="260">
        <v>0</v>
      </c>
      <c r="G892" s="260">
        <f t="shared" si="60"/>
        <v>0</v>
      </c>
      <c r="H892" s="89"/>
      <c r="I892" s="283"/>
      <c r="J892" s="54">
        <f t="shared" si="61"/>
        <v>0</v>
      </c>
      <c r="K892" s="43">
        <f t="shared" si="62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 hidden="1">
      <c r="A893" s="282">
        <v>0</v>
      </c>
      <c r="B893" s="91"/>
      <c r="C893" s="91"/>
      <c r="D893" s="91"/>
      <c r="E893" s="91"/>
      <c r="F893" s="260">
        <v>0</v>
      </c>
      <c r="G893" s="260">
        <f t="shared" si="60"/>
        <v>0</v>
      </c>
      <c r="H893" s="89"/>
      <c r="I893" s="283"/>
      <c r="J893" s="54">
        <f t="shared" si="61"/>
        <v>0</v>
      </c>
      <c r="K893" s="43">
        <f t="shared" si="62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2" hidden="1">
      <c r="A894" s="282">
        <v>0</v>
      </c>
      <c r="B894" s="91"/>
      <c r="C894" s="91"/>
      <c r="D894" s="91"/>
      <c r="E894" s="91"/>
      <c r="F894" s="260">
        <v>0</v>
      </c>
      <c r="G894" s="260">
        <f t="shared" si="60"/>
        <v>0</v>
      </c>
      <c r="H894" s="89"/>
      <c r="I894" s="283"/>
      <c r="J894" s="54">
        <f t="shared" si="61"/>
        <v>0</v>
      </c>
      <c r="K894" s="43">
        <f t="shared" si="62"/>
        <v>0</v>
      </c>
      <c r="L894" s="43">
        <v>0</v>
      </c>
      <c r="M894" s="43">
        <v>0</v>
      </c>
      <c r="N894" s="43"/>
      <c r="O894" s="94"/>
      <c r="P894" s="94"/>
      <c r="Q894" s="94"/>
      <c r="R894" s="94"/>
      <c r="S894" s="94"/>
      <c r="T894" s="94"/>
    </row>
    <row r="895" spans="1:20" s="257" customFormat="1" ht="13" hidden="1" thickBot="1">
      <c r="A895" s="43">
        <v>0</v>
      </c>
      <c r="B895" s="474"/>
      <c r="C895" s="474"/>
      <c r="D895" s="474"/>
      <c r="E895" s="474"/>
      <c r="F895" s="52"/>
      <c r="G895" s="52"/>
      <c r="H895" s="49"/>
      <c r="I895" s="50"/>
      <c r="J895" s="54">
        <f t="shared" si="61"/>
        <v>0</v>
      </c>
      <c r="K895" s="43">
        <f t="shared" si="62"/>
        <v>0</v>
      </c>
      <c r="L895" s="43">
        <v>0</v>
      </c>
      <c r="M895" s="43">
        <v>0</v>
      </c>
      <c r="N895" s="43"/>
    </row>
    <row r="896" spans="1:20" s="257" customFormat="1" ht="12" hidden="1">
      <c r="A896" s="43"/>
      <c r="B896" s="474"/>
      <c r="C896" s="474"/>
      <c r="D896" s="276" t="s">
        <v>103</v>
      </c>
      <c r="E896" s="275"/>
      <c r="F896" s="274"/>
      <c r="G896" s="287">
        <f>SUM(G870:G895)</f>
        <v>0</v>
      </c>
      <c r="H896" s="48"/>
      <c r="I896" s="48"/>
      <c r="J896" s="72"/>
      <c r="K896" s="264"/>
      <c r="M896" s="73"/>
    </row>
    <row r="897" spans="1:22" s="257" customFormat="1" ht="12" hidden="1">
      <c r="A897" s="43"/>
      <c r="B897" s="474"/>
      <c r="C897" s="474"/>
      <c r="D897" s="272" t="s">
        <v>102</v>
      </c>
      <c r="E897" s="271"/>
      <c r="F897" s="270"/>
      <c r="G897" s="281">
        <f>Window!F84+(Window!H86*0.8)</f>
        <v>0</v>
      </c>
      <c r="H897" s="48"/>
      <c r="I897" s="48"/>
      <c r="J897" s="72"/>
      <c r="K897" s="264"/>
      <c r="M897" s="73"/>
    </row>
    <row r="898" spans="1:22" s="257" customFormat="1" ht="12" hidden="1">
      <c r="A898" s="43"/>
      <c r="B898" s="474"/>
      <c r="C898" s="474"/>
      <c r="D898" s="272" t="s">
        <v>101</v>
      </c>
      <c r="E898" s="271"/>
      <c r="F898" s="270"/>
      <c r="G898" s="281">
        <f>G897-G896</f>
        <v>0</v>
      </c>
      <c r="H898" s="48"/>
      <c r="I898" s="48"/>
      <c r="J898" s="72"/>
      <c r="K898" s="264"/>
      <c r="M898" s="73"/>
    </row>
    <row r="899" spans="1:22" s="257" customFormat="1" ht="13" hidden="1" thickBot="1">
      <c r="A899" s="43"/>
      <c r="B899" s="474"/>
      <c r="C899" s="474"/>
      <c r="D899" s="268" t="s">
        <v>100</v>
      </c>
      <c r="E899" s="267"/>
      <c r="F899" s="266"/>
      <c r="G899" s="265" t="e">
        <f>G898/G897</f>
        <v>#DIV/0!</v>
      </c>
      <c r="H899" s="48"/>
      <c r="I899" s="48"/>
      <c r="J899" s="72"/>
      <c r="K899" s="264"/>
      <c r="M899" s="73"/>
    </row>
    <row r="900" spans="1:22" s="163" customFormat="1" ht="25.5" hidden="1" customHeight="1">
      <c r="D900" s="280"/>
      <c r="E900" s="280"/>
      <c r="G900" s="279"/>
      <c r="I900" s="278"/>
      <c r="J900" s="277"/>
      <c r="K900" s="261"/>
      <c r="L900" s="263"/>
      <c r="M900" s="3"/>
      <c r="N900" s="3"/>
      <c r="P900" s="262"/>
      <c r="Q900" s="262"/>
      <c r="R900" s="261"/>
    </row>
    <row r="901" spans="1:22" s="163" customFormat="1" ht="20" hidden="1" customHeight="1">
      <c r="F901" s="58" t="s">
        <v>57</v>
      </c>
      <c r="G901" s="59">
        <f>SUM(G870:G894)</f>
        <v>0</v>
      </c>
      <c r="H901" s="1"/>
      <c r="J901" s="2"/>
      <c r="L901" s="162"/>
      <c r="M901" s="162"/>
      <c r="N901" s="162"/>
      <c r="P901" s="162"/>
      <c r="Q901" s="162"/>
      <c r="R901" s="164"/>
    </row>
    <row r="902" spans="1:22" s="257" customFormat="1" ht="20" hidden="1" customHeight="1">
      <c r="A902" s="43"/>
      <c r="B902" s="474"/>
      <c r="C902" s="474"/>
      <c r="D902" s="474"/>
      <c r="E902" s="474"/>
      <c r="F902" s="60" t="s">
        <v>59</v>
      </c>
      <c r="G902" s="61">
        <f>Window!H84-G901</f>
        <v>0</v>
      </c>
      <c r="H902" s="49"/>
      <c r="I902" s="50"/>
      <c r="J902" s="54"/>
      <c r="K902" s="43"/>
      <c r="L902" s="43"/>
      <c r="M902" s="43"/>
      <c r="N902" s="43"/>
    </row>
    <row r="903" spans="1:22" s="257" customFormat="1" ht="20" hidden="1" customHeight="1">
      <c r="A903" s="43"/>
      <c r="B903" s="474"/>
      <c r="C903" s="474"/>
      <c r="D903" s="474"/>
      <c r="E903" s="474"/>
      <c r="F903" s="60" t="s">
        <v>60</v>
      </c>
      <c r="G903" s="62" t="e">
        <f>G902/Window!H84</f>
        <v>#DIV/0!</v>
      </c>
      <c r="H903" s="49"/>
      <c r="I903" s="50"/>
      <c r="J903" s="54"/>
      <c r="K903" s="43"/>
      <c r="L903" s="43"/>
      <c r="M903" s="43"/>
      <c r="N903" s="43"/>
    </row>
    <row r="904" spans="1:22" s="257" customFormat="1" ht="20" hidden="1" customHeight="1">
      <c r="A904" s="43"/>
      <c r="B904" s="474"/>
      <c r="C904" s="474"/>
      <c r="D904" s="474"/>
      <c r="E904" s="474"/>
      <c r="F904" s="60"/>
      <c r="G904" s="62"/>
      <c r="H904" s="49"/>
      <c r="I904" s="50"/>
      <c r="J904" s="54"/>
      <c r="K904" s="43"/>
      <c r="L904" s="43"/>
      <c r="M904" s="43"/>
      <c r="N904" s="43"/>
    </row>
    <row r="905" spans="1:22" s="257" customFormat="1" ht="20" hidden="1" customHeight="1">
      <c r="A905" s="43"/>
      <c r="B905" s="474"/>
      <c r="C905" s="474"/>
      <c r="D905" s="474"/>
      <c r="E905" s="474"/>
      <c r="F905" s="63" t="s">
        <v>58</v>
      </c>
      <c r="G905" s="64">
        <f>SUM(Window!F102)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hidden="1" customHeight="1">
      <c r="A906" s="43"/>
      <c r="B906" s="474"/>
      <c r="C906" s="474"/>
      <c r="D906" s="474"/>
      <c r="E906" s="474"/>
      <c r="F906" s="60" t="s">
        <v>59</v>
      </c>
      <c r="G906" s="61">
        <f>Window!H102-G905</f>
        <v>0</v>
      </c>
      <c r="H906" s="49"/>
      <c r="I906" s="50"/>
      <c r="J906" s="54"/>
      <c r="K906" s="43"/>
      <c r="L906" s="43"/>
      <c r="M906" s="43"/>
      <c r="N906" s="43"/>
    </row>
    <row r="907" spans="1:22" s="257" customFormat="1" ht="20" hidden="1" customHeight="1">
      <c r="A907" s="43"/>
      <c r="B907" s="474"/>
      <c r="C907" s="474"/>
      <c r="D907" s="474"/>
      <c r="E907" s="474"/>
      <c r="F907" s="65" t="s">
        <v>60</v>
      </c>
      <c r="G907" s="66" t="e">
        <f>G906/Window!H102</f>
        <v>#DIV/0!</v>
      </c>
      <c r="H907" s="49"/>
      <c r="I907" s="50"/>
      <c r="J907" s="54"/>
      <c r="K907" s="43"/>
      <c r="L907" s="43"/>
      <c r="M907" s="43"/>
      <c r="N907" s="43"/>
    </row>
    <row r="908" spans="1:22" ht="16" hidden="1" thickBot="1"/>
    <row r="909" spans="1:22" s="257" customFormat="1" ht="16" hidden="1" thickBot="1">
      <c r="A909" s="378" t="s">
        <v>146</v>
      </c>
      <c r="B909" s="383"/>
      <c r="C909" s="384"/>
      <c r="D909" s="384"/>
      <c r="E909" s="379"/>
      <c r="F909" s="376"/>
      <c r="G909" s="377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7" customFormat="1" ht="16" hidden="1" thickBot="1">
      <c r="A910" s="291"/>
      <c r="B910" s="44"/>
      <c r="C910" s="41"/>
      <c r="D910" s="41"/>
      <c r="E910" s="41"/>
      <c r="F910" s="41"/>
      <c r="G910" s="41"/>
      <c r="H910" s="41"/>
      <c r="I910" s="44"/>
      <c r="J910" s="44"/>
      <c r="K910" s="45"/>
      <c r="L910" s="46"/>
      <c r="M910" s="41"/>
      <c r="N910" s="41"/>
      <c r="O910" s="71"/>
      <c r="P910" s="70"/>
      <c r="Q910" s="70"/>
      <c r="R910" s="70"/>
      <c r="S910" s="70"/>
      <c r="T910" s="70"/>
      <c r="U910" s="259"/>
      <c r="V910" s="259"/>
    </row>
    <row r="911" spans="1:22" s="258" customFormat="1" ht="13" hidden="1" thickBot="1">
      <c r="A911" s="324" t="s">
        <v>46</v>
      </c>
      <c r="B911" s="325" t="s">
        <v>45</v>
      </c>
      <c r="C911" s="325" t="s">
        <v>47</v>
      </c>
      <c r="D911" s="325" t="s">
        <v>48</v>
      </c>
      <c r="E911" s="325" t="s">
        <v>31</v>
      </c>
      <c r="F911" s="325" t="s">
        <v>49</v>
      </c>
      <c r="G911" s="325" t="s">
        <v>50</v>
      </c>
      <c r="H911" s="325" t="s">
        <v>140</v>
      </c>
      <c r="I911" s="325" t="s">
        <v>141</v>
      </c>
      <c r="J911" s="380" t="s">
        <v>53</v>
      </c>
      <c r="K911" s="380" t="s">
        <v>51</v>
      </c>
      <c r="L911" s="380" t="s">
        <v>52</v>
      </c>
      <c r="M911" s="380" t="s">
        <v>1</v>
      </c>
      <c r="N911" s="380"/>
      <c r="O911" s="381" t="s">
        <v>68</v>
      </c>
      <c r="P911" s="380" t="s">
        <v>65</v>
      </c>
      <c r="Q911" s="380" t="s">
        <v>139</v>
      </c>
      <c r="R911" s="380" t="s">
        <v>64</v>
      </c>
      <c r="S911" s="380" t="s">
        <v>66</v>
      </c>
      <c r="T911" s="382" t="s">
        <v>67</v>
      </c>
    </row>
    <row r="912" spans="1:22" s="257" customFormat="1" ht="12" hidden="1">
      <c r="A912" s="41"/>
      <c r="B912" s="44"/>
      <c r="C912" s="41"/>
      <c r="D912" s="41"/>
      <c r="E912" s="41"/>
      <c r="F912" s="41"/>
      <c r="G912" s="41"/>
      <c r="H912" s="41"/>
      <c r="I912" s="44"/>
      <c r="J912" s="44"/>
      <c r="K912" s="45"/>
      <c r="L912" s="46"/>
      <c r="M912" s="41"/>
      <c r="N912" s="41"/>
      <c r="P912" s="41"/>
      <c r="Q912" s="41"/>
    </row>
    <row r="913" spans="1:20" s="257" customFormat="1" ht="12" hidden="1">
      <c r="A913" s="282">
        <v>0</v>
      </c>
      <c r="B913" s="94"/>
      <c r="C913" s="94"/>
      <c r="D913" s="94"/>
      <c r="E913" s="94"/>
      <c r="F913" s="286">
        <v>0</v>
      </c>
      <c r="G913" s="286">
        <f t="shared" ref="G913:G937" si="63">A913*F913</f>
        <v>0</v>
      </c>
      <c r="H913" s="285"/>
      <c r="I913" s="284"/>
      <c r="J913" s="54">
        <f t="shared" ref="J913:J938" si="64">SUM(L913*0.01)</f>
        <v>0</v>
      </c>
      <c r="K913" s="43">
        <f t="shared" ref="K913:K938" si="65">SUM(L913*0.25)</f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 hidden="1">
      <c r="A914" s="282">
        <v>0</v>
      </c>
      <c r="B914" s="91"/>
      <c r="C914" s="91"/>
      <c r="D914" s="91"/>
      <c r="E914" s="91"/>
      <c r="F914" s="260">
        <v>0</v>
      </c>
      <c r="G914" s="260">
        <f t="shared" si="63"/>
        <v>0</v>
      </c>
      <c r="H914" s="89"/>
      <c r="I914" s="283"/>
      <c r="J914" s="54">
        <f t="shared" si="64"/>
        <v>0</v>
      </c>
      <c r="K914" s="43">
        <f t="shared" si="65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 hidden="1">
      <c r="A915" s="282">
        <v>0</v>
      </c>
      <c r="B915" s="91"/>
      <c r="C915" s="91"/>
      <c r="D915" s="91"/>
      <c r="E915" s="91"/>
      <c r="F915" s="260">
        <v>0</v>
      </c>
      <c r="G915" s="260">
        <f t="shared" si="63"/>
        <v>0</v>
      </c>
      <c r="H915" s="89"/>
      <c r="I915" s="283"/>
      <c r="J915" s="54">
        <f t="shared" si="64"/>
        <v>0</v>
      </c>
      <c r="K915" s="43">
        <f t="shared" si="65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 hidden="1">
      <c r="A916" s="282">
        <v>0</v>
      </c>
      <c r="B916" s="91"/>
      <c r="C916" s="91"/>
      <c r="D916" s="91"/>
      <c r="E916" s="91"/>
      <c r="F916" s="260">
        <v>0</v>
      </c>
      <c r="G916" s="260">
        <f t="shared" si="63"/>
        <v>0</v>
      </c>
      <c r="H916" s="89"/>
      <c r="I916" s="283"/>
      <c r="J916" s="54">
        <f t="shared" si="64"/>
        <v>0</v>
      </c>
      <c r="K916" s="43">
        <f t="shared" si="65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 hidden="1">
      <c r="A917" s="282">
        <v>0</v>
      </c>
      <c r="B917" s="91"/>
      <c r="C917" s="91"/>
      <c r="D917" s="91"/>
      <c r="E917" s="91"/>
      <c r="F917" s="260">
        <v>0</v>
      </c>
      <c r="G917" s="260">
        <f t="shared" si="63"/>
        <v>0</v>
      </c>
      <c r="H917" s="89"/>
      <c r="I917" s="283"/>
      <c r="J917" s="54">
        <f t="shared" si="64"/>
        <v>0</v>
      </c>
      <c r="K917" s="43">
        <f t="shared" si="65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 hidden="1">
      <c r="A918" s="282">
        <v>0</v>
      </c>
      <c r="B918" s="91"/>
      <c r="C918" s="91"/>
      <c r="D918" s="91"/>
      <c r="E918" s="91"/>
      <c r="F918" s="260">
        <v>0</v>
      </c>
      <c r="G918" s="260">
        <f t="shared" si="63"/>
        <v>0</v>
      </c>
      <c r="H918" s="89"/>
      <c r="I918" s="283"/>
      <c r="J918" s="54">
        <f t="shared" si="64"/>
        <v>0</v>
      </c>
      <c r="K918" s="43">
        <f t="shared" si="65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 hidden="1">
      <c r="A919" s="282">
        <v>0</v>
      </c>
      <c r="B919" s="91"/>
      <c r="C919" s="91"/>
      <c r="D919" s="91"/>
      <c r="E919" s="91"/>
      <c r="F919" s="260">
        <v>0</v>
      </c>
      <c r="G919" s="260">
        <f t="shared" si="63"/>
        <v>0</v>
      </c>
      <c r="H919" s="89"/>
      <c r="I919" s="283"/>
      <c r="J919" s="54">
        <f t="shared" si="64"/>
        <v>0</v>
      </c>
      <c r="K919" s="43">
        <f t="shared" si="65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 hidden="1">
      <c r="A920" s="282">
        <v>0</v>
      </c>
      <c r="B920" s="91"/>
      <c r="C920" s="91"/>
      <c r="D920" s="91"/>
      <c r="E920" s="91"/>
      <c r="F920" s="260">
        <v>0</v>
      </c>
      <c r="G920" s="260">
        <f t="shared" si="63"/>
        <v>0</v>
      </c>
      <c r="H920" s="89"/>
      <c r="I920" s="283"/>
      <c r="J920" s="54">
        <f t="shared" si="64"/>
        <v>0</v>
      </c>
      <c r="K920" s="43">
        <f t="shared" si="65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 hidden="1">
      <c r="A921" s="282">
        <v>0</v>
      </c>
      <c r="B921" s="91"/>
      <c r="C921" s="91"/>
      <c r="D921" s="91"/>
      <c r="E921" s="91"/>
      <c r="F921" s="260">
        <v>0</v>
      </c>
      <c r="G921" s="260">
        <f t="shared" si="63"/>
        <v>0</v>
      </c>
      <c r="H921" s="89"/>
      <c r="I921" s="283"/>
      <c r="J921" s="54">
        <f t="shared" si="64"/>
        <v>0</v>
      </c>
      <c r="K921" s="43">
        <f t="shared" si="65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 hidden="1">
      <c r="A922" s="282">
        <v>0</v>
      </c>
      <c r="B922" s="91"/>
      <c r="C922" s="91"/>
      <c r="D922" s="91"/>
      <c r="E922" s="91"/>
      <c r="F922" s="260">
        <v>0</v>
      </c>
      <c r="G922" s="260">
        <f t="shared" si="63"/>
        <v>0</v>
      </c>
      <c r="H922" s="89"/>
      <c r="I922" s="283"/>
      <c r="J922" s="54">
        <f t="shared" si="64"/>
        <v>0</v>
      </c>
      <c r="K922" s="43">
        <f t="shared" si="65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 hidden="1">
      <c r="A923" s="282">
        <v>0</v>
      </c>
      <c r="B923" s="91"/>
      <c r="C923" s="91"/>
      <c r="D923" s="91"/>
      <c r="E923" s="91"/>
      <c r="F923" s="260">
        <v>0</v>
      </c>
      <c r="G923" s="260">
        <f t="shared" si="63"/>
        <v>0</v>
      </c>
      <c r="H923" s="89"/>
      <c r="I923" s="283"/>
      <c r="J923" s="54">
        <f t="shared" si="64"/>
        <v>0</v>
      </c>
      <c r="K923" s="43">
        <f t="shared" si="65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 hidden="1">
      <c r="A924" s="282">
        <v>0</v>
      </c>
      <c r="B924" s="91"/>
      <c r="C924" s="91"/>
      <c r="D924" s="91"/>
      <c r="E924" s="91"/>
      <c r="F924" s="260">
        <v>0</v>
      </c>
      <c r="G924" s="260">
        <f t="shared" si="63"/>
        <v>0</v>
      </c>
      <c r="H924" s="89"/>
      <c r="I924" s="283"/>
      <c r="J924" s="54">
        <f t="shared" si="64"/>
        <v>0</v>
      </c>
      <c r="K924" s="43">
        <f t="shared" si="65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 hidden="1">
      <c r="A925" s="282">
        <v>0</v>
      </c>
      <c r="B925" s="91"/>
      <c r="C925" s="91"/>
      <c r="D925" s="91"/>
      <c r="E925" s="91"/>
      <c r="F925" s="260">
        <v>0</v>
      </c>
      <c r="G925" s="260">
        <f t="shared" si="63"/>
        <v>0</v>
      </c>
      <c r="H925" s="89"/>
      <c r="I925" s="283"/>
      <c r="J925" s="54">
        <f t="shared" si="64"/>
        <v>0</v>
      </c>
      <c r="K925" s="43">
        <f t="shared" si="65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 hidden="1">
      <c r="A926" s="282">
        <v>0</v>
      </c>
      <c r="B926" s="91"/>
      <c r="C926" s="91"/>
      <c r="D926" s="91"/>
      <c r="E926" s="91"/>
      <c r="F926" s="260">
        <v>0</v>
      </c>
      <c r="G926" s="260">
        <f t="shared" si="63"/>
        <v>0</v>
      </c>
      <c r="H926" s="89"/>
      <c r="I926" s="283"/>
      <c r="J926" s="54">
        <f t="shared" si="64"/>
        <v>0</v>
      </c>
      <c r="K926" s="43">
        <f t="shared" si="65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 hidden="1">
      <c r="A927" s="282">
        <v>0</v>
      </c>
      <c r="B927" s="91"/>
      <c r="C927" s="91"/>
      <c r="D927" s="91"/>
      <c r="E927" s="91"/>
      <c r="F927" s="260">
        <v>0</v>
      </c>
      <c r="G927" s="260">
        <f t="shared" si="63"/>
        <v>0</v>
      </c>
      <c r="H927" s="89"/>
      <c r="I927" s="283"/>
      <c r="J927" s="54">
        <f t="shared" si="64"/>
        <v>0</v>
      </c>
      <c r="K927" s="43">
        <f t="shared" si="65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 hidden="1">
      <c r="A928" s="282">
        <v>0</v>
      </c>
      <c r="B928" s="91"/>
      <c r="C928" s="91"/>
      <c r="D928" s="91"/>
      <c r="E928" s="91"/>
      <c r="F928" s="260">
        <v>0</v>
      </c>
      <c r="G928" s="260">
        <f t="shared" si="63"/>
        <v>0</v>
      </c>
      <c r="H928" s="89"/>
      <c r="I928" s="283"/>
      <c r="J928" s="54">
        <f t="shared" si="64"/>
        <v>0</v>
      </c>
      <c r="K928" s="43">
        <f t="shared" si="65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 hidden="1">
      <c r="A929" s="282">
        <v>0</v>
      </c>
      <c r="B929" s="91"/>
      <c r="C929" s="91"/>
      <c r="D929" s="91"/>
      <c r="E929" s="91"/>
      <c r="F929" s="260">
        <v>0</v>
      </c>
      <c r="G929" s="260">
        <f t="shared" si="63"/>
        <v>0</v>
      </c>
      <c r="H929" s="89"/>
      <c r="I929" s="283"/>
      <c r="J929" s="54">
        <f t="shared" si="64"/>
        <v>0</v>
      </c>
      <c r="K929" s="43">
        <f t="shared" si="65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 hidden="1">
      <c r="A930" s="282">
        <v>0</v>
      </c>
      <c r="B930" s="91"/>
      <c r="C930" s="91"/>
      <c r="D930" s="91"/>
      <c r="E930" s="91"/>
      <c r="F930" s="260">
        <v>0</v>
      </c>
      <c r="G930" s="260">
        <f t="shared" si="63"/>
        <v>0</v>
      </c>
      <c r="H930" s="89"/>
      <c r="I930" s="283"/>
      <c r="J930" s="54">
        <f t="shared" si="64"/>
        <v>0</v>
      </c>
      <c r="K930" s="43">
        <f t="shared" si="65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 hidden="1">
      <c r="A931" s="282">
        <v>0</v>
      </c>
      <c r="B931" s="91"/>
      <c r="C931" s="91"/>
      <c r="D931" s="91"/>
      <c r="E931" s="91"/>
      <c r="F931" s="260">
        <v>0</v>
      </c>
      <c r="G931" s="260">
        <f t="shared" si="63"/>
        <v>0</v>
      </c>
      <c r="H931" s="89"/>
      <c r="I931" s="283"/>
      <c r="J931" s="54">
        <f t="shared" si="64"/>
        <v>0</v>
      </c>
      <c r="K931" s="43">
        <f t="shared" si="65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 hidden="1">
      <c r="A932" s="282">
        <v>0</v>
      </c>
      <c r="B932" s="91"/>
      <c r="C932" s="91"/>
      <c r="D932" s="91"/>
      <c r="E932" s="91"/>
      <c r="F932" s="260">
        <v>0</v>
      </c>
      <c r="G932" s="260">
        <f t="shared" si="63"/>
        <v>0</v>
      </c>
      <c r="H932" s="89"/>
      <c r="I932" s="283"/>
      <c r="J932" s="54">
        <f t="shared" si="64"/>
        <v>0</v>
      </c>
      <c r="K932" s="43">
        <f t="shared" si="65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 hidden="1">
      <c r="A933" s="282">
        <v>0</v>
      </c>
      <c r="B933" s="91"/>
      <c r="C933" s="91"/>
      <c r="D933" s="91"/>
      <c r="E933" s="91"/>
      <c r="F933" s="260">
        <v>0</v>
      </c>
      <c r="G933" s="260">
        <f t="shared" si="63"/>
        <v>0</v>
      </c>
      <c r="H933" s="89"/>
      <c r="I933" s="283"/>
      <c r="J933" s="54">
        <f t="shared" si="64"/>
        <v>0</v>
      </c>
      <c r="K933" s="43">
        <f t="shared" si="65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 hidden="1">
      <c r="A934" s="282">
        <v>0</v>
      </c>
      <c r="B934" s="91"/>
      <c r="C934" s="91"/>
      <c r="D934" s="91"/>
      <c r="E934" s="91"/>
      <c r="F934" s="260">
        <v>0</v>
      </c>
      <c r="G934" s="260">
        <f t="shared" si="63"/>
        <v>0</v>
      </c>
      <c r="H934" s="89"/>
      <c r="I934" s="283"/>
      <c r="J934" s="54">
        <f t="shared" si="64"/>
        <v>0</v>
      </c>
      <c r="K934" s="43">
        <f t="shared" si="65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 hidden="1">
      <c r="A935" s="282">
        <v>0</v>
      </c>
      <c r="B935" s="91"/>
      <c r="C935" s="91"/>
      <c r="D935" s="91"/>
      <c r="E935" s="91"/>
      <c r="F935" s="260">
        <v>0</v>
      </c>
      <c r="G935" s="260">
        <f t="shared" si="63"/>
        <v>0</v>
      </c>
      <c r="H935" s="89"/>
      <c r="I935" s="283"/>
      <c r="J935" s="54">
        <f t="shared" si="64"/>
        <v>0</v>
      </c>
      <c r="K935" s="43">
        <f t="shared" si="65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 hidden="1">
      <c r="A936" s="282">
        <v>0</v>
      </c>
      <c r="B936" s="91"/>
      <c r="C936" s="91"/>
      <c r="D936" s="91"/>
      <c r="E936" s="91"/>
      <c r="F936" s="260">
        <v>0</v>
      </c>
      <c r="G936" s="260">
        <f t="shared" si="63"/>
        <v>0</v>
      </c>
      <c r="H936" s="89"/>
      <c r="I936" s="283"/>
      <c r="J936" s="54">
        <f t="shared" si="64"/>
        <v>0</v>
      </c>
      <c r="K936" s="43">
        <f t="shared" si="65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2" hidden="1">
      <c r="A937" s="282">
        <v>0</v>
      </c>
      <c r="B937" s="91"/>
      <c r="C937" s="91"/>
      <c r="D937" s="91"/>
      <c r="E937" s="91"/>
      <c r="F937" s="260">
        <v>0</v>
      </c>
      <c r="G937" s="260">
        <f t="shared" si="63"/>
        <v>0</v>
      </c>
      <c r="H937" s="89"/>
      <c r="I937" s="283"/>
      <c r="J937" s="54">
        <f t="shared" si="64"/>
        <v>0</v>
      </c>
      <c r="K937" s="43">
        <f t="shared" si="65"/>
        <v>0</v>
      </c>
      <c r="L937" s="43">
        <v>0</v>
      </c>
      <c r="M937" s="43">
        <v>0</v>
      </c>
      <c r="N937" s="43"/>
      <c r="O937" s="94"/>
      <c r="P937" s="94"/>
      <c r="Q937" s="94"/>
      <c r="R937" s="94"/>
      <c r="S937" s="94"/>
      <c r="T937" s="94"/>
    </row>
    <row r="938" spans="1:20" s="257" customFormat="1" ht="13" hidden="1" thickBot="1">
      <c r="A938" s="43">
        <v>0</v>
      </c>
      <c r="B938" s="450"/>
      <c r="C938" s="450"/>
      <c r="D938" s="450"/>
      <c r="E938" s="450"/>
      <c r="F938" s="52"/>
      <c r="G938" s="52"/>
      <c r="H938" s="49"/>
      <c r="I938" s="50"/>
      <c r="J938" s="54">
        <f t="shared" si="64"/>
        <v>0</v>
      </c>
      <c r="K938" s="43">
        <f t="shared" si="65"/>
        <v>0</v>
      </c>
      <c r="L938" s="43">
        <v>0</v>
      </c>
      <c r="M938" s="43">
        <v>0</v>
      </c>
      <c r="N938" s="43"/>
    </row>
    <row r="939" spans="1:20" s="257" customFormat="1" ht="12" hidden="1">
      <c r="A939" s="43"/>
      <c r="B939" s="450"/>
      <c r="C939" s="450"/>
      <c r="D939" s="276" t="s">
        <v>103</v>
      </c>
      <c r="E939" s="275"/>
      <c r="F939" s="274"/>
      <c r="G939" s="287">
        <f>SUM(G913:G938)</f>
        <v>0</v>
      </c>
      <c r="H939" s="48"/>
      <c r="I939" s="48"/>
      <c r="J939" s="72"/>
      <c r="K939" s="264"/>
      <c r="M939" s="73"/>
    </row>
    <row r="940" spans="1:20" s="257" customFormat="1" ht="12" hidden="1">
      <c r="A940" s="43"/>
      <c r="B940" s="450"/>
      <c r="C940" s="450"/>
      <c r="D940" s="272" t="s">
        <v>102</v>
      </c>
      <c r="E940" s="271"/>
      <c r="F940" s="270"/>
      <c r="G940" s="281">
        <f>'AV Box Sale'!F61</f>
        <v>0</v>
      </c>
      <c r="H940" s="48"/>
      <c r="I940" s="48"/>
      <c r="J940" s="72"/>
      <c r="K940" s="264"/>
      <c r="M940" s="73"/>
    </row>
    <row r="941" spans="1:20" s="257" customFormat="1" ht="12" hidden="1">
      <c r="A941" s="43"/>
      <c r="B941" s="450"/>
      <c r="C941" s="450"/>
      <c r="D941" s="272" t="s">
        <v>101</v>
      </c>
      <c r="E941" s="271"/>
      <c r="F941" s="270"/>
      <c r="G941" s="281">
        <f>G940-G939</f>
        <v>0</v>
      </c>
      <c r="H941" s="48"/>
      <c r="I941" s="48"/>
      <c r="J941" s="72"/>
      <c r="K941" s="264"/>
      <c r="M941" s="73"/>
    </row>
    <row r="942" spans="1:20" s="257" customFormat="1" ht="13" hidden="1" thickBot="1">
      <c r="A942" s="43"/>
      <c r="B942" s="450"/>
      <c r="C942" s="450"/>
      <c r="D942" s="268" t="s">
        <v>100</v>
      </c>
      <c r="E942" s="267"/>
      <c r="F942" s="266"/>
      <c r="G942" s="265" t="e">
        <f>G941/G940</f>
        <v>#DIV/0!</v>
      </c>
      <c r="H942" s="48"/>
      <c r="I942" s="48"/>
      <c r="J942" s="72"/>
      <c r="K942" s="264"/>
      <c r="M942" s="73"/>
    </row>
    <row r="943" spans="1:20" s="163" customFormat="1" ht="25.5" hidden="1" customHeight="1">
      <c r="D943" s="280"/>
      <c r="E943" s="280"/>
      <c r="G943" s="279"/>
      <c r="I943" s="278"/>
      <c r="J943" s="277"/>
      <c r="K943" s="261"/>
      <c r="L943" s="263"/>
      <c r="M943" s="3"/>
      <c r="N943" s="3"/>
      <c r="P943" s="262"/>
      <c r="Q943" s="262"/>
      <c r="R943" s="261"/>
    </row>
    <row r="944" spans="1:20" s="163" customFormat="1" ht="20" hidden="1" customHeight="1">
      <c r="F944" s="58" t="s">
        <v>57</v>
      </c>
      <c r="G944" s="59">
        <f>SUM(G913:G937)</f>
        <v>0</v>
      </c>
      <c r="H944" s="1"/>
      <c r="J944" s="2"/>
      <c r="L944" s="162"/>
      <c r="M944" s="162"/>
      <c r="N944" s="162"/>
      <c r="P944" s="162"/>
      <c r="Q944" s="162"/>
      <c r="R944" s="164"/>
    </row>
    <row r="945" spans="1:22" s="257" customFormat="1" ht="20" hidden="1" customHeight="1">
      <c r="A945" s="43"/>
      <c r="B945" s="450"/>
      <c r="C945" s="450"/>
      <c r="D945" s="450"/>
      <c r="E945" s="450"/>
      <c r="F945" s="60" t="s">
        <v>59</v>
      </c>
      <c r="G945" s="61">
        <f>'AV Box Sale'!H61-G944</f>
        <v>0</v>
      </c>
      <c r="H945" s="49"/>
      <c r="I945" s="50"/>
      <c r="J945" s="54"/>
      <c r="K945" s="43"/>
      <c r="L945" s="43"/>
      <c r="M945" s="43"/>
      <c r="N945" s="43"/>
    </row>
    <row r="946" spans="1:22" s="257" customFormat="1" ht="20" hidden="1" customHeight="1">
      <c r="A946" s="43"/>
      <c r="B946" s="450"/>
      <c r="C946" s="450"/>
      <c r="D946" s="450"/>
      <c r="E946" s="450"/>
      <c r="F946" s="60" t="s">
        <v>60</v>
      </c>
      <c r="G946" s="62" t="e">
        <f>G945/'AV Box Sale'!H61</f>
        <v>#DIV/0!</v>
      </c>
      <c r="H946" s="49"/>
      <c r="I946" s="50"/>
      <c r="J946" s="54"/>
      <c r="K946" s="43"/>
      <c r="L946" s="43"/>
      <c r="M946" s="43"/>
      <c r="N946" s="43"/>
    </row>
    <row r="947" spans="1:22" s="257" customFormat="1" ht="20" hidden="1" customHeight="1">
      <c r="A947" s="43"/>
      <c r="B947" s="450"/>
      <c r="C947" s="450"/>
      <c r="D947" s="450"/>
      <c r="E947" s="450"/>
      <c r="F947" s="60"/>
      <c r="G947" s="62"/>
      <c r="H947" s="49"/>
      <c r="I947" s="50"/>
      <c r="J947" s="54"/>
      <c r="K947" s="43"/>
      <c r="L947" s="43"/>
      <c r="M947" s="43"/>
      <c r="N947" s="43"/>
    </row>
    <row r="948" spans="1:22" s="257" customFormat="1" ht="20" hidden="1" customHeight="1">
      <c r="A948" s="43"/>
      <c r="B948" s="450"/>
      <c r="C948" s="450"/>
      <c r="D948" s="450"/>
      <c r="E948" s="450"/>
      <c r="F948" s="63" t="s">
        <v>58</v>
      </c>
      <c r="G948" s="64"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hidden="1" customHeight="1">
      <c r="A949" s="43"/>
      <c r="B949" s="450"/>
      <c r="C949" s="450"/>
      <c r="D949" s="450"/>
      <c r="E949" s="450"/>
      <c r="F949" s="60" t="s">
        <v>59</v>
      </c>
      <c r="G949" s="61">
        <v>0</v>
      </c>
      <c r="H949" s="49"/>
      <c r="I949" s="50"/>
      <c r="J949" s="54"/>
      <c r="K949" s="43"/>
      <c r="L949" s="43"/>
      <c r="M949" s="43"/>
      <c r="N949" s="43"/>
    </row>
    <row r="950" spans="1:22" s="257" customFormat="1" ht="20" hidden="1" customHeight="1">
      <c r="A950" s="43"/>
      <c r="B950" s="450"/>
      <c r="C950" s="450"/>
      <c r="D950" s="450"/>
      <c r="E950" s="450"/>
      <c r="F950" s="65" t="s">
        <v>60</v>
      </c>
      <c r="G950" s="66">
        <v>0</v>
      </c>
      <c r="H950" s="49"/>
      <c r="I950" s="50"/>
      <c r="J950" s="54"/>
      <c r="K950" s="43"/>
      <c r="L950" s="43"/>
      <c r="M950" s="43"/>
      <c r="N950" s="43"/>
    </row>
    <row r="951" spans="1:22" ht="16" hidden="1" thickBot="1"/>
    <row r="952" spans="1:22" s="257" customFormat="1" ht="16" thickBot="1">
      <c r="A952" s="378" t="s">
        <v>148</v>
      </c>
      <c r="B952" s="383"/>
      <c r="C952" s="384"/>
      <c r="D952" s="384"/>
      <c r="E952" s="379"/>
      <c r="F952" s="376"/>
      <c r="G952" s="377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7" customFormat="1" ht="16" thickBot="1">
      <c r="A953" s="291"/>
      <c r="B953" s="44"/>
      <c r="C953" s="41"/>
      <c r="D953" s="41"/>
      <c r="E953" s="41"/>
      <c r="F953" s="41"/>
      <c r="G953" s="41"/>
      <c r="H953" s="41"/>
      <c r="I953" s="44"/>
      <c r="J953" s="44"/>
      <c r="K953" s="45"/>
      <c r="L953" s="46"/>
      <c r="M953" s="41"/>
      <c r="N953" s="41"/>
      <c r="O953" s="71"/>
      <c r="P953" s="70"/>
      <c r="Q953" s="70"/>
      <c r="R953" s="70"/>
      <c r="S953" s="70"/>
      <c r="T953" s="70"/>
      <c r="U953" s="259"/>
      <c r="V953" s="259"/>
    </row>
    <row r="954" spans="1:22" s="257" customFormat="1" ht="12">
      <c r="A954" s="43"/>
      <c r="B954" s="450"/>
      <c r="C954" s="450"/>
      <c r="D954" s="276" t="s">
        <v>103</v>
      </c>
      <c r="E954" s="275"/>
      <c r="F954" s="274"/>
      <c r="G954" s="273">
        <f>G59+G79+G122+G638+G681+G724+G767+G810+G939</f>
        <v>2644.7999999999997</v>
      </c>
      <c r="H954" s="48"/>
      <c r="I954" s="48"/>
      <c r="J954" s="72"/>
      <c r="K954" s="264"/>
      <c r="M954" s="73"/>
    </row>
    <row r="955" spans="1:22" s="257" customFormat="1" ht="12">
      <c r="A955" s="43"/>
      <c r="B955" s="450"/>
      <c r="C955" s="450"/>
      <c r="D955" s="272" t="s">
        <v>102</v>
      </c>
      <c r="E955" s="271"/>
      <c r="F955" s="270"/>
      <c r="G955" s="269">
        <f>G60+G80+G123+G639+G682+G725+G768+G811+G940</f>
        <v>2736.7999999999997</v>
      </c>
      <c r="H955" s="48"/>
      <c r="I955" s="48"/>
      <c r="J955" s="72"/>
      <c r="K955" s="264"/>
      <c r="M955" s="73"/>
    </row>
    <row r="956" spans="1:22" s="257" customFormat="1" ht="12">
      <c r="A956" s="43"/>
      <c r="B956" s="450"/>
      <c r="C956" s="450"/>
      <c r="D956" s="272" t="s">
        <v>101</v>
      </c>
      <c r="E956" s="271"/>
      <c r="F956" s="270"/>
      <c r="G956" s="269">
        <f>G61+G81+G124+G640+G683+G726+G769+G812+G941</f>
        <v>92</v>
      </c>
      <c r="H956" s="48"/>
      <c r="I956" s="48"/>
      <c r="J956" s="72"/>
      <c r="K956" s="264"/>
      <c r="M956" s="73"/>
    </row>
    <row r="957" spans="1:22" s="257" customFormat="1" ht="13" thickBot="1">
      <c r="A957" s="43"/>
      <c r="B957" s="450"/>
      <c r="C957" s="450"/>
      <c r="D957" s="268" t="s">
        <v>100</v>
      </c>
      <c r="E957" s="267"/>
      <c r="F957" s="266"/>
      <c r="G957" s="265">
        <f>G62+G82</f>
        <v>0.12284442142124397</v>
      </c>
      <c r="H957" s="48"/>
      <c r="I957" s="48"/>
      <c r="J957" s="72"/>
      <c r="K957" s="264"/>
      <c r="M957" s="73"/>
    </row>
    <row r="958" spans="1:22">
      <c r="G958" s="385"/>
    </row>
    <row r="959" spans="1:22" s="163" customFormat="1" ht="25.5" customHeight="1">
      <c r="D959" s="280"/>
      <c r="E959" s="280"/>
      <c r="G959" s="279"/>
      <c r="I959" s="278"/>
      <c r="J959" s="277"/>
      <c r="K959" s="261"/>
      <c r="L959" s="263"/>
      <c r="M959" s="3"/>
      <c r="N959" s="3"/>
      <c r="P959" s="262"/>
      <c r="Q959" s="262"/>
      <c r="R959" s="261"/>
    </row>
    <row r="960" spans="1:22" s="163" customFormat="1" ht="20" customHeight="1">
      <c r="F960" s="58" t="s">
        <v>57</v>
      </c>
      <c r="G960" s="59">
        <f>SUM(G64+G84+G127+G170+G213+G256+G299+G342+G385+G428+G471+G514+G557+G600+G643+G686+G729+G772+G815+G858+G901+G944)</f>
        <v>2644.7999999999997</v>
      </c>
      <c r="H960" s="1"/>
      <c r="J960" s="2"/>
      <c r="L960" s="162"/>
      <c r="M960" s="162"/>
      <c r="N960" s="162"/>
      <c r="P960" s="162"/>
      <c r="Q960" s="162"/>
      <c r="R960" s="164"/>
    </row>
    <row r="961" spans="1:14" s="257" customFormat="1" ht="20" customHeight="1">
      <c r="A961" s="43"/>
      <c r="B961" s="450"/>
      <c r="C961" s="450"/>
      <c r="D961" s="450"/>
      <c r="E961" s="450"/>
      <c r="F961" s="60" t="s">
        <v>59</v>
      </c>
      <c r="G961" s="61">
        <f>SUM(AV!H43+'CO #1'!H40+Video!H84+Family!H84+Kitchen!H84+Dining!H84+Patio!H84+'Office-Den'!H84+Game!H84+'Master Bed'!H84+'Master Bath'!H84+'Bedroom 1'!H84+'Bedroom 2'!H84+'Bedroom 3'!H84+Control!H84+Lighting!H84+Security!H84+Telecom!H84+Networking!H84+HVAC!H84+Window!H84+'AV Box Sale'!H61)-G960</f>
        <v>570.92000000000007</v>
      </c>
      <c r="H961" s="49"/>
      <c r="I961" s="50"/>
      <c r="J961" s="54"/>
      <c r="K961" s="43"/>
      <c r="L961" s="43"/>
      <c r="M961" s="43"/>
      <c r="N961" s="43"/>
    </row>
    <row r="962" spans="1:14" s="257" customFormat="1" ht="20" customHeight="1">
      <c r="A962" s="43"/>
      <c r="B962" s="450"/>
      <c r="C962" s="450"/>
      <c r="D962" s="450"/>
      <c r="E962" s="450"/>
      <c r="F962" s="60" t="s">
        <v>60</v>
      </c>
      <c r="G962" s="549">
        <f>G961/(AV!H43+'CO #1'!H40+Video!H84+Family!H84+Kitchen!H84+Dining!H84+Patio!H84+'Office-Den'!H84+Game!H84+'Master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0.17754033311357958</v>
      </c>
      <c r="H962" s="49"/>
      <c r="I962" s="50"/>
      <c r="J962" s="54"/>
      <c r="K962" s="43"/>
      <c r="L962" s="43"/>
      <c r="M962" s="43"/>
      <c r="N962" s="43"/>
    </row>
    <row r="963" spans="1:14" s="257" customFormat="1" ht="20" customHeight="1">
      <c r="A963" s="43"/>
      <c r="B963" s="450"/>
      <c r="C963" s="450"/>
      <c r="D963" s="450"/>
      <c r="E963" s="450"/>
      <c r="F963" s="60"/>
      <c r="G963" s="62"/>
      <c r="H963" s="49"/>
      <c r="I963" s="50"/>
      <c r="J963" s="54"/>
      <c r="K963" s="43"/>
      <c r="L963" s="43"/>
      <c r="M963" s="43"/>
      <c r="N963" s="43"/>
    </row>
    <row r="964" spans="1:14" s="257" customFormat="1" ht="20" customHeight="1">
      <c r="A964" s="43"/>
      <c r="B964" s="450"/>
      <c r="C964" s="450"/>
      <c r="D964" s="450"/>
      <c r="E964" s="450"/>
      <c r="F964" s="63" t="s">
        <v>58</v>
      </c>
      <c r="G964" s="64">
        <f>SUM(AV!F61+'CO #1'!F58+Video!F102+Family!F102+Kitchen!F102+Dining!F102+Patio!F102+'Office-Den'!F102+Game!F102+'Master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2030</v>
      </c>
      <c r="H964" s="49"/>
      <c r="I964" s="50"/>
      <c r="J964" s="54"/>
      <c r="K964" s="43"/>
      <c r="L964" s="43"/>
      <c r="M964" s="43"/>
      <c r="N964" s="43"/>
    </row>
    <row r="965" spans="1:14" s="257" customFormat="1" ht="20" customHeight="1">
      <c r="A965" s="43"/>
      <c r="B965" s="450"/>
      <c r="C965" s="450"/>
      <c r="D965" s="450"/>
      <c r="E965" s="450"/>
      <c r="F965" s="60" t="s">
        <v>59</v>
      </c>
      <c r="G965" s="61">
        <f>SUM(AV!H61+'CO #1'!H58+Video!H102+Family!H102+Kitchen!H102+Dining!H102+Patio!H102+'Office-Den'!H102+Game!H102+'Master Bed'!H102+'Master Bath'!H102+'Bedroom 1'!H102+'Bedroom 2'!H102+'Bedroom 3'!H102+Control!H102+Lighting!H102+Security!H102+Telecom!H102+Networking!H102+HVAC!H102+Window!H102)-G964</f>
        <v>1810</v>
      </c>
      <c r="H965" s="49"/>
      <c r="I965" s="50"/>
      <c r="J965" s="54"/>
      <c r="K965" s="43"/>
      <c r="L965" s="43"/>
      <c r="M965" s="43"/>
      <c r="N965" s="43"/>
    </row>
    <row r="966" spans="1:14" s="257" customFormat="1" ht="20" customHeight="1">
      <c r="A966" s="43"/>
      <c r="B966" s="450"/>
      <c r="C966" s="450"/>
      <c r="D966" s="450"/>
      <c r="E966" s="450"/>
      <c r="F966" s="65" t="s">
        <v>60</v>
      </c>
      <c r="G966" s="482">
        <f>G965/(AV!H61+'CO #1'!H58+Video!H102+Family!H102+Kitchen!H102+Dining!H102+Patio!H102+'Office-Den'!H102+Game!H102+'Master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0.47135416666666669</v>
      </c>
      <c r="H966" s="49"/>
      <c r="I966" s="50"/>
      <c r="J966" s="54"/>
      <c r="K966" s="43"/>
      <c r="L966" s="43"/>
      <c r="M966" s="43"/>
      <c r="N966" s="43"/>
    </row>
  </sheetData>
  <mergeCells count="21"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23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149</v>
      </c>
      <c r="G1" s="257"/>
      <c r="H1" s="17"/>
      <c r="I1" s="17"/>
      <c r="J1" s="17"/>
      <c r="K1" s="17"/>
    </row>
    <row r="2" spans="1:11" s="18" customFormat="1" ht="12" customHeight="1">
      <c r="A2" s="490" t="s">
        <v>123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115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120</v>
      </c>
      <c r="B4" s="307"/>
      <c r="C4" s="307"/>
      <c r="D4" s="316"/>
      <c r="E4" s="316"/>
      <c r="G4" s="257"/>
      <c r="H4" s="20" t="s">
        <v>157</v>
      </c>
      <c r="I4" s="20"/>
      <c r="J4" s="20"/>
      <c r="K4" s="20"/>
    </row>
    <row r="5" spans="1:11" s="19" customFormat="1" ht="12" customHeight="1">
      <c r="A5" s="490" t="s">
        <v>121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122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127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0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7" t="str">
        <f>'Master list'!D9:E9</f>
        <v>Silverton Hotel &amp; Casino</v>
      </c>
      <c r="E9" s="558"/>
      <c r="F9" s="258"/>
      <c r="G9" s="258"/>
      <c r="H9" s="258"/>
      <c r="I9" s="258"/>
    </row>
    <row r="10" spans="1:11" s="350" customFormat="1" ht="12" customHeight="1">
      <c r="A10" s="143" t="s">
        <v>83</v>
      </c>
      <c r="B10" s="243" t="str">
        <f>'Master list'!B10</f>
        <v>3333 Blue Diamond Road </v>
      </c>
      <c r="C10" s="29" t="s">
        <v>110</v>
      </c>
      <c r="D10" s="559" t="str">
        <f>'Master list'!D10:E10</f>
        <v>3333 Blue Diamond Road </v>
      </c>
      <c r="E10" s="560"/>
      <c r="F10" s="258"/>
      <c r="G10" s="258"/>
      <c r="H10" s="258"/>
      <c r="I10" s="258"/>
    </row>
    <row r="11" spans="1:11" s="350" customFormat="1" ht="12" customHeight="1">
      <c r="A11" s="143"/>
      <c r="B11" s="244" t="str">
        <f>'Master list'!B11</f>
        <v>Las Vegas, NV 89139</v>
      </c>
      <c r="C11" s="152"/>
      <c r="D11" s="559" t="str">
        <f>'Master list'!D11:E11</f>
        <v>Las Vegas, NV 89139</v>
      </c>
      <c r="E11" s="560"/>
      <c r="F11" s="258"/>
      <c r="G11" s="258"/>
      <c r="H11" s="258"/>
      <c r="I11" s="258"/>
    </row>
    <row r="12" spans="1:11" s="350" customFormat="1" ht="12" customHeight="1">
      <c r="A12" s="143"/>
      <c r="B12" s="245">
        <f>'Master list'!B12</f>
        <v>0</v>
      </c>
      <c r="D12" s="559">
        <f>'Master list'!D12:E12</f>
        <v>0</v>
      </c>
      <c r="E12" s="560"/>
      <c r="F12" s="258"/>
      <c r="G12" s="258"/>
      <c r="H12" s="258"/>
      <c r="I12" s="258"/>
    </row>
    <row r="13" spans="1:11" s="350" customFormat="1" ht="12" customHeight="1">
      <c r="A13" s="144"/>
      <c r="B13" s="244">
        <f>'Master list'!B13</f>
        <v>0</v>
      </c>
      <c r="D13" s="559">
        <f>'Master list'!D13:E13</f>
        <v>0</v>
      </c>
      <c r="E13" s="560"/>
      <c r="F13" s="258"/>
      <c r="G13" s="258"/>
      <c r="H13" s="258"/>
      <c r="I13" s="258"/>
    </row>
    <row r="14" spans="1:11" s="350" customFormat="1" ht="12" customHeight="1">
      <c r="A14" s="144"/>
      <c r="B14" s="244">
        <f>'Master list'!B14</f>
        <v>0</v>
      </c>
      <c r="D14" s="559">
        <f>'Master list'!D14:E14</f>
        <v>0</v>
      </c>
      <c r="E14" s="560"/>
      <c r="F14" s="258"/>
      <c r="G14" s="258"/>
      <c r="H14" s="258"/>
      <c r="I14" s="258"/>
    </row>
    <row r="15" spans="1:11" s="350" customFormat="1" ht="12" customHeight="1">
      <c r="A15" s="332" t="s">
        <v>109</v>
      </c>
      <c r="B15" s="246" t="str">
        <f>'Master list'!B15</f>
        <v>Kirk Golding</v>
      </c>
      <c r="C15" s="332" t="s">
        <v>109</v>
      </c>
      <c r="D15" s="559" t="str">
        <f>'Master list'!D15:E15</f>
        <v>Kirk Golding</v>
      </c>
      <c r="E15" s="560"/>
      <c r="F15" s="258"/>
      <c r="G15" s="258"/>
      <c r="H15" s="258"/>
      <c r="I15" s="258"/>
    </row>
    <row r="16" spans="1:11" s="350" customFormat="1" ht="12" customHeight="1">
      <c r="A16" s="143" t="s">
        <v>8</v>
      </c>
      <c r="B16" s="247" t="str">
        <f>'Master list'!B16</f>
        <v>Director of IT Opperations</v>
      </c>
      <c r="C16" s="350" t="s">
        <v>8</v>
      </c>
      <c r="D16" s="559" t="str">
        <f>'Master list'!D16:E16</f>
        <v>Director of IT Opperations</v>
      </c>
      <c r="E16" s="560"/>
      <c r="F16" s="258"/>
      <c r="G16" s="258"/>
      <c r="H16" s="258"/>
      <c r="I16" s="258"/>
    </row>
    <row r="17" spans="1:21" s="350" customFormat="1" ht="12" customHeight="1">
      <c r="A17" s="332" t="s">
        <v>106</v>
      </c>
      <c r="B17" s="334" t="str">
        <f>'Master list'!B17</f>
        <v>(702) 914-8580</v>
      </c>
      <c r="C17" s="332" t="s">
        <v>106</v>
      </c>
      <c r="D17" s="561" t="str">
        <f>'Master list'!D17:E17</f>
        <v>(702) 914-8580</v>
      </c>
      <c r="E17" s="562"/>
      <c r="F17" s="258"/>
      <c r="G17" s="258"/>
      <c r="H17" s="258"/>
      <c r="I17" s="258"/>
    </row>
    <row r="18" spans="1:21" s="350" customFormat="1" ht="12" customHeight="1">
      <c r="A18" s="332" t="s">
        <v>107</v>
      </c>
      <c r="B18" s="334">
        <f>'Master list'!B18</f>
        <v>0</v>
      </c>
      <c r="C18" s="332" t="s">
        <v>107</v>
      </c>
      <c r="D18" s="561">
        <f>'Master list'!D18:E18</f>
        <v>0</v>
      </c>
      <c r="E18" s="562"/>
      <c r="F18" s="258"/>
      <c r="G18" s="258"/>
      <c r="H18" s="258"/>
      <c r="I18" s="258"/>
    </row>
    <row r="19" spans="1:21" s="350" customFormat="1" ht="12" customHeight="1">
      <c r="A19" s="332" t="s">
        <v>108</v>
      </c>
      <c r="B19" s="334" t="str">
        <f>'Master list'!B19</f>
        <v>(702) 491-3884</v>
      </c>
      <c r="C19" s="332" t="s">
        <v>108</v>
      </c>
      <c r="D19" s="561" t="str">
        <f>'Master list'!D19:E19</f>
        <v>(702) 491-3884</v>
      </c>
      <c r="E19" s="562"/>
      <c r="F19" s="258"/>
      <c r="G19" s="258"/>
      <c r="H19" s="258"/>
      <c r="I19" s="258"/>
    </row>
    <row r="20" spans="1:21" s="350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65" t="str">
        <f>'Master list'!D20:E20</f>
        <v>kirk.golding@silvertoncasino.com</v>
      </c>
      <c r="E20" s="566"/>
      <c r="F20" s="258"/>
      <c r="G20" s="258"/>
      <c r="H20" s="258"/>
      <c r="I20" s="258"/>
    </row>
    <row r="21" spans="1:21" s="350" customFormat="1" ht="12" customHeight="1">
      <c r="A21" s="143"/>
      <c r="B21" s="32"/>
      <c r="D21" s="32"/>
      <c r="E21" s="393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0" customFormat="1" ht="12" customHeight="1">
      <c r="A22" s="131" t="s">
        <v>27</v>
      </c>
      <c r="B22" s="637">
        <f>'Master list'!B22</f>
        <v>0</v>
      </c>
      <c r="C22" s="657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0" customFormat="1" ht="12" customHeight="1">
      <c r="A23" s="131" t="s">
        <v>62</v>
      </c>
      <c r="B23" s="68">
        <f>H693</f>
        <v>7645.51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0" customFormat="1" ht="12" customHeight="1">
      <c r="A24" s="138" t="s">
        <v>38</v>
      </c>
      <c r="B24" s="637" t="str">
        <f>'Master list'!B24</f>
        <v>00198222</v>
      </c>
      <c r="C24" s="657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0" customFormat="1" ht="12" customHeight="1">
      <c r="A25" s="151"/>
      <c r="B25" s="653"/>
      <c r="C25" s="654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0" customFormat="1" ht="12" customHeight="1">
      <c r="A26" s="131" t="s">
        <v>30</v>
      </c>
      <c r="B26" s="351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0" customFormat="1" ht="12" customHeight="1">
      <c r="A27" s="131" t="s">
        <v>19</v>
      </c>
      <c r="B27" s="392" t="str">
        <f>'Master list'!$B$29</f>
        <v>[ ] New   [ ] Remodel   [X] Retrofit</v>
      </c>
      <c r="C27" s="391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0" customFormat="1" ht="12" customHeight="1">
      <c r="A28" s="136" t="s">
        <v>0</v>
      </c>
      <c r="B28" s="658">
        <f ca="1">'Master list'!B30</f>
        <v>41085</v>
      </c>
      <c r="C28" s="659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0" customFormat="1" ht="12" customHeight="1">
      <c r="A29" s="131" t="s">
        <v>188</v>
      </c>
      <c r="B29" s="658">
        <f ca="1">'Master list'!B31</f>
        <v>41145</v>
      </c>
      <c r="C29" s="659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0" customFormat="1" ht="12" customHeight="1">
      <c r="A30" s="483" t="s">
        <v>189</v>
      </c>
      <c r="B30" s="653" t="str">
        <f>'Master list'!B32</f>
        <v>DG</v>
      </c>
      <c r="C30" s="654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0" customFormat="1" ht="12" customHeight="1">
      <c r="A31" s="483" t="s">
        <v>99</v>
      </c>
      <c r="B31" s="653" t="str">
        <f>'Master list'!B33</f>
        <v>DG/MD</v>
      </c>
      <c r="C31" s="654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0" customFormat="1" ht="12" customHeight="1">
      <c r="A32" s="306" t="s">
        <v>190</v>
      </c>
      <c r="B32" s="653" t="str">
        <f>'Master list'!B34</f>
        <v>1205SIL (Guilt)</v>
      </c>
      <c r="C32" s="654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50" customFormat="1" ht="12" customHeight="1" thickBot="1">
      <c r="A33" s="484" t="s">
        <v>191</v>
      </c>
      <c r="B33" s="655">
        <f>'Master list'!B35</f>
        <v>1</v>
      </c>
      <c r="C33" s="656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5"/>
      <c r="F34" s="375"/>
      <c r="G34" s="375"/>
      <c r="H34" s="375"/>
      <c r="I34" s="375"/>
      <c r="J34" s="31"/>
    </row>
    <row r="35" spans="1:21" s="25" customFormat="1" ht="13" thickBot="1">
      <c r="A35" s="378" t="s">
        <v>142</v>
      </c>
      <c r="B35" s="383"/>
      <c r="C35" s="384"/>
      <c r="D35" s="384"/>
      <c r="E35" s="384"/>
      <c r="F35" s="384"/>
      <c r="G35" s="384"/>
      <c r="H35" s="417"/>
    </row>
    <row r="36" spans="1:21" ht="16" thickBot="1">
      <c r="A36" s="418"/>
      <c r="B36" s="418"/>
      <c r="C36" s="418"/>
      <c r="D36" s="418"/>
      <c r="E36" s="418"/>
      <c r="F36" s="419"/>
      <c r="G36" s="418"/>
      <c r="H36" s="418"/>
    </row>
    <row r="37" spans="1:21" s="25" customFormat="1" ht="15.75" customHeight="1" thickBot="1">
      <c r="A37" s="95"/>
      <c r="B37" s="96"/>
      <c r="C37" s="585" t="s">
        <v>90</v>
      </c>
      <c r="D37" s="641"/>
      <c r="E37" s="97"/>
      <c r="F37" s="98">
        <f>AV!F43</f>
        <v>2350.1</v>
      </c>
      <c r="G37" s="210"/>
      <c r="H37" s="216">
        <f>AV!H43</f>
        <v>2822.79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42" t="s">
        <v>13</v>
      </c>
      <c r="D39" s="643"/>
      <c r="E39" s="102"/>
      <c r="F39" s="103"/>
      <c r="G39" s="103"/>
      <c r="H39" s="104">
        <f>AV!H45</f>
        <v>0</v>
      </c>
    </row>
    <row r="40" spans="1:21" s="25" customFormat="1" ht="15.75" customHeight="1" thickBot="1">
      <c r="A40" s="107"/>
      <c r="B40" s="108"/>
      <c r="C40" s="644" t="s">
        <v>14</v>
      </c>
      <c r="D40" s="645"/>
      <c r="E40" s="109"/>
      <c r="F40" s="110"/>
      <c r="G40" s="110"/>
      <c r="H40" s="117">
        <f>AV!H46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5" t="s">
        <v>91</v>
      </c>
      <c r="D42" s="641"/>
      <c r="E42" s="667"/>
      <c r="F42" s="668"/>
      <c r="G42" s="668"/>
      <c r="H42" s="216">
        <f>AV!H48</f>
        <v>75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AV!A50</f>
        <v>0</v>
      </c>
      <c r="B44" s="101" t="s">
        <v>119</v>
      </c>
      <c r="C44" s="646" t="s">
        <v>86</v>
      </c>
      <c r="D44" s="643"/>
      <c r="E44" s="111">
        <v>50</v>
      </c>
      <c r="F44" s="112">
        <f>AV!F50</f>
        <v>0</v>
      </c>
      <c r="G44" s="239">
        <v>90</v>
      </c>
      <c r="H44" s="104">
        <f>AV!H50</f>
        <v>0</v>
      </c>
    </row>
    <row r="45" spans="1:21" s="25" customFormat="1">
      <c r="A45" s="105">
        <f>AV!A51</f>
        <v>0</v>
      </c>
      <c r="B45" s="91" t="s">
        <v>119</v>
      </c>
      <c r="C45" s="639" t="s">
        <v>87</v>
      </c>
      <c r="D45" s="640"/>
      <c r="E45" s="92">
        <v>50</v>
      </c>
      <c r="F45" s="88">
        <f>AV!F51</f>
        <v>0</v>
      </c>
      <c r="G45" s="89">
        <v>90</v>
      </c>
      <c r="H45" s="113">
        <f>AV!H51</f>
        <v>0</v>
      </c>
    </row>
    <row r="46" spans="1:21" s="25" customFormat="1">
      <c r="A46" s="105">
        <f>AV!A52</f>
        <v>2</v>
      </c>
      <c r="B46" s="91" t="s">
        <v>119</v>
      </c>
      <c r="C46" s="639" t="s">
        <v>116</v>
      </c>
      <c r="D46" s="640"/>
      <c r="E46" s="92">
        <v>75</v>
      </c>
      <c r="F46" s="88">
        <f>AV!F52</f>
        <v>150</v>
      </c>
      <c r="G46" s="89">
        <v>125</v>
      </c>
      <c r="H46" s="113">
        <f>AV!H52</f>
        <v>250</v>
      </c>
    </row>
    <row r="47" spans="1:21" s="25" customFormat="1">
      <c r="A47" s="105">
        <f>AV!A53</f>
        <v>0</v>
      </c>
      <c r="B47" s="91" t="s">
        <v>119</v>
      </c>
      <c r="C47" s="639" t="s">
        <v>193</v>
      </c>
      <c r="D47" s="640"/>
      <c r="E47" s="92">
        <v>50</v>
      </c>
      <c r="F47" s="88">
        <f>AV!F53</f>
        <v>0</v>
      </c>
      <c r="G47" s="89">
        <v>90</v>
      </c>
      <c r="H47" s="113">
        <f>AV!H53</f>
        <v>0</v>
      </c>
    </row>
    <row r="48" spans="1:21" s="257" customFormat="1">
      <c r="A48" s="105">
        <f>AV!A54</f>
        <v>1</v>
      </c>
      <c r="B48" s="91" t="s">
        <v>119</v>
      </c>
      <c r="C48" s="648" t="s">
        <v>117</v>
      </c>
      <c r="D48" s="640"/>
      <c r="E48" s="92">
        <v>50</v>
      </c>
      <c r="F48" s="260">
        <f>AV!F54</f>
        <v>50</v>
      </c>
      <c r="G48" s="89">
        <v>90</v>
      </c>
      <c r="H48" s="113">
        <f>AV!H54</f>
        <v>90</v>
      </c>
    </row>
    <row r="49" spans="1:31" s="25" customFormat="1">
      <c r="A49" s="105">
        <f>AV!A55</f>
        <v>10</v>
      </c>
      <c r="B49" s="91" t="s">
        <v>119</v>
      </c>
      <c r="C49" s="648" t="s">
        <v>16</v>
      </c>
      <c r="D49" s="640"/>
      <c r="E49" s="92">
        <v>40</v>
      </c>
      <c r="F49" s="88">
        <f>AV!F55</f>
        <v>400</v>
      </c>
      <c r="G49" s="89">
        <v>80</v>
      </c>
      <c r="H49" s="113">
        <f>AV!H55</f>
        <v>800</v>
      </c>
    </row>
    <row r="50" spans="1:31" s="25" customFormat="1">
      <c r="A50" s="105">
        <f>AV!A56</f>
        <v>0</v>
      </c>
      <c r="B50" s="91" t="s">
        <v>119</v>
      </c>
      <c r="C50" s="648" t="s">
        <v>15</v>
      </c>
      <c r="D50" s="640"/>
      <c r="E50" s="92">
        <v>40</v>
      </c>
      <c r="F50" s="88">
        <f>AV!F56</f>
        <v>0</v>
      </c>
      <c r="G50" s="89">
        <v>80</v>
      </c>
      <c r="H50" s="113">
        <f>AV!H56</f>
        <v>0</v>
      </c>
    </row>
    <row r="51" spans="1:31" s="25" customFormat="1">
      <c r="A51" s="105">
        <f>AV!A57</f>
        <v>1</v>
      </c>
      <c r="B51" s="91" t="s">
        <v>119</v>
      </c>
      <c r="C51" s="639" t="s">
        <v>88</v>
      </c>
      <c r="D51" s="640"/>
      <c r="E51" s="92">
        <v>50</v>
      </c>
      <c r="F51" s="88">
        <f>AV!F57</f>
        <v>50</v>
      </c>
      <c r="G51" s="89">
        <v>90</v>
      </c>
      <c r="H51" s="113">
        <f>AV!H57</f>
        <v>90</v>
      </c>
    </row>
    <row r="52" spans="1:31" s="25" customFormat="1">
      <c r="A52" s="105">
        <f>AV!A58</f>
        <v>0</v>
      </c>
      <c r="B52" s="91" t="s">
        <v>119</v>
      </c>
      <c r="C52" s="639" t="s">
        <v>89</v>
      </c>
      <c r="D52" s="640"/>
      <c r="E52" s="92">
        <v>50</v>
      </c>
      <c r="F52" s="88">
        <f>AV!F58</f>
        <v>0</v>
      </c>
      <c r="G52" s="89">
        <v>90</v>
      </c>
      <c r="H52" s="113">
        <f>AV!H58</f>
        <v>0</v>
      </c>
    </row>
    <row r="53" spans="1:31" s="25" customFormat="1" ht="16" thickBot="1">
      <c r="A53" s="107">
        <f>AV!A59</f>
        <v>1</v>
      </c>
      <c r="B53" s="108" t="s">
        <v>119</v>
      </c>
      <c r="C53" s="651" t="s">
        <v>85</v>
      </c>
      <c r="D53" s="645"/>
      <c r="E53" s="114">
        <v>25</v>
      </c>
      <c r="F53" s="115">
        <f>AV!F59</f>
        <v>25</v>
      </c>
      <c r="G53" s="116">
        <v>50</v>
      </c>
      <c r="H53" s="117">
        <f>AV!H59</f>
        <v>50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630" t="s">
        <v>126</v>
      </c>
      <c r="B55" s="652"/>
      <c r="C55" s="652"/>
      <c r="D55" s="652"/>
      <c r="E55" s="328"/>
      <c r="F55" s="335">
        <f>AV!F61</f>
        <v>675</v>
      </c>
      <c r="G55" s="449"/>
      <c r="H55" s="452">
        <f>AV!H61</f>
        <v>1280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64" t="s">
        <v>118</v>
      </c>
      <c r="D57" s="665"/>
      <c r="E57" s="209"/>
      <c r="F57" s="119"/>
      <c r="G57" s="209"/>
      <c r="H57" s="218">
        <f>AV!H63</f>
        <v>4177.79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35" t="s">
        <v>56</v>
      </c>
      <c r="D58" s="661"/>
      <c r="E58" s="207"/>
      <c r="F58" s="93"/>
      <c r="G58" s="207"/>
      <c r="H58" s="113">
        <f>AV!H64</f>
        <v>234.72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66" t="s">
        <v>92</v>
      </c>
      <c r="D59" s="661"/>
      <c r="E59" s="90"/>
      <c r="F59" s="94"/>
      <c r="G59" s="94"/>
      <c r="H59" s="113">
        <f>AV!H65</f>
        <v>175</v>
      </c>
    </row>
    <row r="60" spans="1:31" s="4" customFormat="1">
      <c r="A60" s="151"/>
      <c r="B60" s="207"/>
      <c r="C60" s="660" t="s">
        <v>4</v>
      </c>
      <c r="D60" s="661"/>
      <c r="E60" s="207"/>
      <c r="F60" s="205"/>
      <c r="G60" s="207"/>
      <c r="H60" s="113">
        <f>AV!H66</f>
        <v>0</v>
      </c>
    </row>
    <row r="61" spans="1:31" s="4" customFormat="1">
      <c r="A61" s="151"/>
      <c r="B61" s="207"/>
      <c r="C61" s="660" t="s">
        <v>93</v>
      </c>
      <c r="D61" s="661"/>
      <c r="E61" s="207"/>
      <c r="F61" s="205"/>
      <c r="G61" s="207"/>
      <c r="H61" s="113">
        <f>AV!H67</f>
        <v>0</v>
      </c>
    </row>
    <row r="62" spans="1:31" s="4" customFormat="1">
      <c r="A62" s="151"/>
      <c r="B62" s="207"/>
      <c r="C62" s="660" t="s">
        <v>76</v>
      </c>
      <c r="D62" s="661"/>
      <c r="E62" s="207"/>
      <c r="F62" s="205"/>
      <c r="G62" s="207"/>
      <c r="H62" s="113">
        <f>AV!H68</f>
        <v>0</v>
      </c>
    </row>
    <row r="63" spans="1:31" s="12" customFormat="1" ht="25.5" customHeight="1" thickBot="1">
      <c r="A63" s="206"/>
      <c r="B63" s="208"/>
      <c r="C63" s="662" t="s">
        <v>2</v>
      </c>
      <c r="D63" s="663"/>
      <c r="E63" s="208"/>
      <c r="F63" s="202"/>
      <c r="G63" s="208"/>
      <c r="H63" s="217">
        <f>AV!H69</f>
        <v>4587.51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8" t="s">
        <v>196</v>
      </c>
      <c r="B65" s="383"/>
      <c r="C65" s="384"/>
      <c r="D65" s="384"/>
      <c r="E65" s="384"/>
      <c r="F65" s="384"/>
      <c r="G65" s="384"/>
      <c r="H65" s="417"/>
    </row>
    <row r="66" spans="1:8" s="256" customFormat="1" ht="16" thickBot="1">
      <c r="A66" s="418"/>
      <c r="B66" s="418"/>
      <c r="C66" s="418"/>
      <c r="D66" s="418"/>
      <c r="E66" s="418"/>
      <c r="F66" s="419"/>
      <c r="G66" s="418"/>
      <c r="H66" s="418"/>
    </row>
    <row r="67" spans="1:8" s="257" customFormat="1" ht="15.75" customHeight="1" thickBot="1">
      <c r="A67" s="95"/>
      <c r="B67" s="96"/>
      <c r="C67" s="585" t="s">
        <v>90</v>
      </c>
      <c r="D67" s="641"/>
      <c r="E67" s="97"/>
      <c r="F67" s="98">
        <f>'CO #1'!F40</f>
        <v>294.7</v>
      </c>
      <c r="G67" s="210"/>
      <c r="H67" s="216">
        <f>'CO #1'!H40</f>
        <v>392.93</v>
      </c>
    </row>
    <row r="68" spans="1:8" s="257" customFormat="1" ht="15.75" customHeight="1" thickBot="1">
      <c r="A68" s="43"/>
      <c r="B68" s="352"/>
      <c r="C68" s="67"/>
      <c r="D68" s="57"/>
      <c r="E68" s="48"/>
      <c r="H68" s="126"/>
    </row>
    <row r="69" spans="1:8" s="257" customFormat="1" ht="15.75" customHeight="1">
      <c r="A69" s="100"/>
      <c r="B69" s="101"/>
      <c r="C69" s="642" t="s">
        <v>13</v>
      </c>
      <c r="D69" s="643"/>
      <c r="E69" s="102"/>
      <c r="F69" s="103"/>
      <c r="G69" s="103"/>
      <c r="H69" s="104">
        <f>'CO #1'!H42</f>
        <v>40</v>
      </c>
    </row>
    <row r="70" spans="1:8" s="257" customFormat="1" ht="15.75" customHeight="1" thickBot="1">
      <c r="A70" s="107"/>
      <c r="B70" s="108"/>
      <c r="C70" s="644" t="s">
        <v>14</v>
      </c>
      <c r="D70" s="645"/>
      <c r="E70" s="109"/>
      <c r="F70" s="110"/>
      <c r="G70" s="110"/>
      <c r="H70" s="117">
        <f>'CO #1'!H43</f>
        <v>0</v>
      </c>
    </row>
    <row r="71" spans="1:8" s="257" customFormat="1" ht="15.75" customHeight="1" thickBot="1">
      <c r="A71" s="43"/>
      <c r="B71" s="352"/>
      <c r="C71" s="358"/>
      <c r="D71" s="57"/>
      <c r="E71" s="48"/>
      <c r="H71" s="69"/>
    </row>
    <row r="72" spans="1:8" s="257" customFormat="1" ht="15.75" customHeight="1" thickBot="1">
      <c r="A72" s="95"/>
      <c r="B72" s="96"/>
      <c r="C72" s="585" t="s">
        <v>91</v>
      </c>
      <c r="D72" s="641"/>
      <c r="E72" s="667"/>
      <c r="F72" s="668"/>
      <c r="G72" s="668"/>
      <c r="H72" s="216">
        <f>'CO #1'!H45</f>
        <v>40</v>
      </c>
    </row>
    <row r="73" spans="1:8" s="257" customFormat="1" ht="13" thickBot="1">
      <c r="A73" s="43"/>
      <c r="B73" s="352"/>
      <c r="C73" s="352"/>
      <c r="D73" s="352"/>
      <c r="E73" s="48"/>
      <c r="F73" s="48"/>
      <c r="G73" s="49"/>
      <c r="H73" s="50"/>
    </row>
    <row r="74" spans="1:8" s="257" customFormat="1">
      <c r="A74" s="100">
        <f>'CO #1'!A47</f>
        <v>0</v>
      </c>
      <c r="B74" s="101" t="s">
        <v>119</v>
      </c>
      <c r="C74" s="646" t="s">
        <v>86</v>
      </c>
      <c r="D74" s="643"/>
      <c r="E74" s="111">
        <v>50</v>
      </c>
      <c r="F74" s="112">
        <f>'CO #1'!F47</f>
        <v>0</v>
      </c>
      <c r="G74" s="239">
        <v>90</v>
      </c>
      <c r="H74" s="104">
        <f>'CO #1'!H47</f>
        <v>0</v>
      </c>
    </row>
    <row r="75" spans="1:8" s="257" customFormat="1">
      <c r="A75" s="105">
        <f>'CO #1'!A48</f>
        <v>0</v>
      </c>
      <c r="B75" s="91" t="s">
        <v>119</v>
      </c>
      <c r="C75" s="639" t="s">
        <v>87</v>
      </c>
      <c r="D75" s="640"/>
      <c r="E75" s="92">
        <v>50</v>
      </c>
      <c r="F75" s="260">
        <f>'CO #1'!F48</f>
        <v>0</v>
      </c>
      <c r="G75" s="89">
        <v>90</v>
      </c>
      <c r="H75" s="113">
        <f>'CO #1'!H48</f>
        <v>0</v>
      </c>
    </row>
    <row r="76" spans="1:8" s="257" customFormat="1">
      <c r="A76" s="105">
        <f>'CO #1'!A49</f>
        <v>4</v>
      </c>
      <c r="B76" s="91" t="s">
        <v>119</v>
      </c>
      <c r="C76" s="639" t="s">
        <v>116</v>
      </c>
      <c r="D76" s="640"/>
      <c r="E76" s="92">
        <v>75</v>
      </c>
      <c r="F76" s="260">
        <f>'CO #1'!F49</f>
        <v>300</v>
      </c>
      <c r="G76" s="89">
        <v>125</v>
      </c>
      <c r="H76" s="113">
        <f>'CO #1'!H49</f>
        <v>500</v>
      </c>
    </row>
    <row r="77" spans="1:8" s="257" customFormat="1">
      <c r="A77" s="105">
        <f>'CO #1'!A50</f>
        <v>0</v>
      </c>
      <c r="B77" s="91" t="s">
        <v>119</v>
      </c>
      <c r="C77" s="639" t="s">
        <v>193</v>
      </c>
      <c r="D77" s="640"/>
      <c r="E77" s="92">
        <v>50</v>
      </c>
      <c r="F77" s="260">
        <f>'CO #1'!F50</f>
        <v>0</v>
      </c>
      <c r="G77" s="89">
        <v>90</v>
      </c>
      <c r="H77" s="113">
        <f>'CO #1'!H50</f>
        <v>0</v>
      </c>
    </row>
    <row r="78" spans="1:8" s="257" customFormat="1">
      <c r="A78" s="105">
        <f>'CO #1'!A51</f>
        <v>3</v>
      </c>
      <c r="B78" s="91" t="s">
        <v>119</v>
      </c>
      <c r="C78" s="648" t="s">
        <v>117</v>
      </c>
      <c r="D78" s="640"/>
      <c r="E78" s="92">
        <v>50</v>
      </c>
      <c r="F78" s="260">
        <f>'CO #1'!F51</f>
        <v>150</v>
      </c>
      <c r="G78" s="89">
        <v>90</v>
      </c>
      <c r="H78" s="113">
        <f>'CO #1'!H51</f>
        <v>270</v>
      </c>
    </row>
    <row r="79" spans="1:8" s="257" customFormat="1">
      <c r="A79" s="105">
        <f>'CO #1'!A52</f>
        <v>19.5</v>
      </c>
      <c r="B79" s="91" t="s">
        <v>119</v>
      </c>
      <c r="C79" s="648" t="s">
        <v>16</v>
      </c>
      <c r="D79" s="640"/>
      <c r="E79" s="92">
        <v>40</v>
      </c>
      <c r="F79" s="260">
        <f>'CO #1'!F52</f>
        <v>780</v>
      </c>
      <c r="G79" s="89">
        <v>80</v>
      </c>
      <c r="H79" s="113">
        <f>'CO #1'!H52</f>
        <v>1560</v>
      </c>
    </row>
    <row r="80" spans="1:8" s="257" customFormat="1">
      <c r="A80" s="105">
        <f>'CO #1'!A53</f>
        <v>0</v>
      </c>
      <c r="B80" s="91" t="s">
        <v>119</v>
      </c>
      <c r="C80" s="648" t="s">
        <v>15</v>
      </c>
      <c r="D80" s="640"/>
      <c r="E80" s="92">
        <v>40</v>
      </c>
      <c r="F80" s="260">
        <f>'CO #1'!F53</f>
        <v>0</v>
      </c>
      <c r="G80" s="89">
        <v>80</v>
      </c>
      <c r="H80" s="113">
        <f>'CO #1'!H53</f>
        <v>0</v>
      </c>
    </row>
    <row r="81" spans="1:31" s="257" customFormat="1">
      <c r="A81" s="105">
        <f>'CO #1'!A54</f>
        <v>2</v>
      </c>
      <c r="B81" s="91" t="s">
        <v>119</v>
      </c>
      <c r="C81" s="639" t="s">
        <v>88</v>
      </c>
      <c r="D81" s="640"/>
      <c r="E81" s="92">
        <v>50</v>
      </c>
      <c r="F81" s="260">
        <f>'CO #1'!F54</f>
        <v>100</v>
      </c>
      <c r="G81" s="89">
        <v>90</v>
      </c>
      <c r="H81" s="113">
        <f>'CO #1'!H54</f>
        <v>180</v>
      </c>
    </row>
    <row r="82" spans="1:31" s="257" customFormat="1">
      <c r="A82" s="105">
        <f>'CO #1'!A54</f>
        <v>2</v>
      </c>
      <c r="B82" s="91" t="s">
        <v>119</v>
      </c>
      <c r="C82" s="639" t="s">
        <v>89</v>
      </c>
      <c r="D82" s="640"/>
      <c r="E82" s="92">
        <v>50</v>
      </c>
      <c r="F82" s="260">
        <f>'CO #1'!F55</f>
        <v>0</v>
      </c>
      <c r="G82" s="89">
        <v>90</v>
      </c>
      <c r="H82" s="113">
        <f>'CO #1'!H55</f>
        <v>0</v>
      </c>
    </row>
    <row r="83" spans="1:31" s="257" customFormat="1" ht="16" thickBot="1">
      <c r="A83" s="107">
        <f>'CO #1'!A56</f>
        <v>1</v>
      </c>
      <c r="B83" s="108" t="s">
        <v>119</v>
      </c>
      <c r="C83" s="651" t="s">
        <v>85</v>
      </c>
      <c r="D83" s="645"/>
      <c r="E83" s="114">
        <v>25</v>
      </c>
      <c r="F83" s="115">
        <f>'CO #1'!F56</f>
        <v>25</v>
      </c>
      <c r="G83" s="116">
        <v>50</v>
      </c>
      <c r="H83" s="117">
        <f>'CO #1'!H56</f>
        <v>50</v>
      </c>
    </row>
    <row r="84" spans="1:31" s="257" customFormat="1" ht="13" thickBot="1">
      <c r="A84" s="43"/>
      <c r="B84" s="352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630" t="s">
        <v>126</v>
      </c>
      <c r="B85" s="652"/>
      <c r="C85" s="652"/>
      <c r="D85" s="652"/>
      <c r="E85" s="328"/>
      <c r="F85" s="335">
        <f>'CO #1'!F58</f>
        <v>1355</v>
      </c>
      <c r="G85" s="449"/>
      <c r="H85" s="452">
        <f>'CO #1'!H58</f>
        <v>2560</v>
      </c>
    </row>
    <row r="86" spans="1:31" s="257" customFormat="1" ht="13" thickBot="1">
      <c r="A86" s="43"/>
      <c r="B86" s="352"/>
      <c r="C86" s="352"/>
      <c r="D86" s="352"/>
      <c r="E86" s="48"/>
      <c r="F86" s="48"/>
      <c r="G86" s="49"/>
      <c r="H86" s="50"/>
    </row>
    <row r="87" spans="1:31" s="4" customFormat="1" ht="15" customHeight="1">
      <c r="A87" s="203"/>
      <c r="B87" s="209"/>
      <c r="C87" s="664" t="s">
        <v>118</v>
      </c>
      <c r="D87" s="665"/>
      <c r="E87" s="209"/>
      <c r="F87" s="119"/>
      <c r="G87" s="209"/>
      <c r="H87" s="218">
        <f>'CO #1'!H60</f>
        <v>2992.93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9"/>
      <c r="C88" s="635" t="s">
        <v>56</v>
      </c>
      <c r="D88" s="661"/>
      <c r="E88" s="359"/>
      <c r="F88" s="93"/>
      <c r="G88" s="359"/>
      <c r="H88" s="113">
        <f>'CO #1'!H61</f>
        <v>35.07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66" t="s">
        <v>92</v>
      </c>
      <c r="D89" s="661"/>
      <c r="E89" s="90"/>
      <c r="F89" s="94"/>
      <c r="G89" s="94"/>
      <c r="H89" s="113">
        <f>'CO #1'!H62</f>
        <v>30</v>
      </c>
    </row>
    <row r="90" spans="1:31" s="4" customFormat="1">
      <c r="A90" s="151"/>
      <c r="B90" s="359"/>
      <c r="C90" s="660" t="s">
        <v>4</v>
      </c>
      <c r="D90" s="661"/>
      <c r="E90" s="359"/>
      <c r="F90" s="205"/>
      <c r="G90" s="359"/>
      <c r="H90" s="113">
        <f>'CO #1'!H63</f>
        <v>0</v>
      </c>
    </row>
    <row r="91" spans="1:31" s="4" customFormat="1">
      <c r="A91" s="151"/>
      <c r="B91" s="359"/>
      <c r="C91" s="660" t="s">
        <v>93</v>
      </c>
      <c r="D91" s="661"/>
      <c r="E91" s="359"/>
      <c r="F91" s="205"/>
      <c r="G91" s="359"/>
      <c r="H91" s="113">
        <f>'CO #1'!H64</f>
        <v>0</v>
      </c>
    </row>
    <row r="92" spans="1:31" s="4" customFormat="1">
      <c r="A92" s="151"/>
      <c r="B92" s="359"/>
      <c r="C92" s="660" t="s">
        <v>76</v>
      </c>
      <c r="D92" s="661"/>
      <c r="E92" s="359"/>
      <c r="F92" s="205"/>
      <c r="G92" s="359"/>
      <c r="H92" s="113">
        <f>'CO #1'!H65</f>
        <v>0</v>
      </c>
    </row>
    <row r="93" spans="1:31" s="12" customFormat="1" ht="25.5" customHeight="1" thickBot="1">
      <c r="A93" s="206"/>
      <c r="B93" s="360"/>
      <c r="C93" s="662" t="s">
        <v>2</v>
      </c>
      <c r="D93" s="663"/>
      <c r="E93" s="360"/>
      <c r="F93" s="202"/>
      <c r="G93" s="360"/>
      <c r="H93" s="217">
        <f>'CO #1'!H66</f>
        <v>3058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8" t="s">
        <v>197</v>
      </c>
      <c r="B95" s="383"/>
      <c r="C95" s="384"/>
      <c r="D95" s="384"/>
      <c r="E95" s="384"/>
      <c r="F95" s="384"/>
      <c r="G95" s="384"/>
      <c r="H95" s="417"/>
    </row>
    <row r="96" spans="1:31" s="256" customFormat="1" ht="16" thickBot="1">
      <c r="A96" s="418"/>
      <c r="B96" s="418"/>
      <c r="C96" s="418"/>
      <c r="D96" s="418"/>
      <c r="E96" s="418"/>
      <c r="F96" s="419"/>
      <c r="G96" s="418"/>
      <c r="H96" s="418"/>
    </row>
    <row r="97" spans="1:8" s="257" customFormat="1" ht="15.75" customHeight="1" thickBot="1">
      <c r="A97" s="95"/>
      <c r="B97" s="96"/>
      <c r="C97" s="585" t="s">
        <v>90</v>
      </c>
      <c r="D97" s="641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2"/>
      <c r="C98" s="67"/>
      <c r="D98" s="57"/>
      <c r="E98" s="48"/>
      <c r="H98" s="126"/>
    </row>
    <row r="99" spans="1:8" s="257" customFormat="1" ht="15.75" customHeight="1">
      <c r="A99" s="100"/>
      <c r="B99" s="101"/>
      <c r="C99" s="642" t="s">
        <v>13</v>
      </c>
      <c r="D99" s="643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44" t="s">
        <v>14</v>
      </c>
      <c r="D100" s="645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2"/>
      <c r="C101" s="358"/>
      <c r="D101" s="57"/>
      <c r="E101" s="48"/>
      <c r="H101" s="69"/>
    </row>
    <row r="102" spans="1:8" s="257" customFormat="1" ht="15.75" customHeight="1" thickBot="1">
      <c r="A102" s="95"/>
      <c r="B102" s="96"/>
      <c r="C102" s="585" t="s">
        <v>91</v>
      </c>
      <c r="D102" s="641"/>
      <c r="E102" s="667"/>
      <c r="F102" s="668"/>
      <c r="G102" s="668"/>
      <c r="H102" s="216">
        <f>Video!H89</f>
        <v>0</v>
      </c>
    </row>
    <row r="103" spans="1:8" s="257" customFormat="1" ht="13" thickBot="1">
      <c r="A103" s="43"/>
      <c r="B103" s="352"/>
      <c r="C103" s="352"/>
      <c r="D103" s="352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119</v>
      </c>
      <c r="C104" s="646" t="s">
        <v>86</v>
      </c>
      <c r="D104" s="643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119</v>
      </c>
      <c r="C105" s="639" t="s">
        <v>87</v>
      </c>
      <c r="D105" s="640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119</v>
      </c>
      <c r="C106" s="639" t="s">
        <v>116</v>
      </c>
      <c r="D106" s="640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119</v>
      </c>
      <c r="C107" s="639" t="s">
        <v>193</v>
      </c>
      <c r="D107" s="640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119</v>
      </c>
      <c r="C108" s="648" t="s">
        <v>117</v>
      </c>
      <c r="D108" s="640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119</v>
      </c>
      <c r="C109" s="648" t="s">
        <v>16</v>
      </c>
      <c r="D109" s="640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119</v>
      </c>
      <c r="C110" s="648" t="s">
        <v>15</v>
      </c>
      <c r="D110" s="640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119</v>
      </c>
      <c r="C111" s="639" t="s">
        <v>88</v>
      </c>
      <c r="D111" s="640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119</v>
      </c>
      <c r="C112" s="639" t="s">
        <v>89</v>
      </c>
      <c r="D112" s="640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119</v>
      </c>
      <c r="C113" s="651" t="s">
        <v>85</v>
      </c>
      <c r="D113" s="645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2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630" t="s">
        <v>126</v>
      </c>
      <c r="B115" s="652"/>
      <c r="C115" s="652"/>
      <c r="D115" s="652"/>
      <c r="E115" s="328"/>
      <c r="F115" s="335">
        <f>Video!F102</f>
        <v>0</v>
      </c>
      <c r="G115" s="451"/>
      <c r="H115" s="452">
        <f>Video!H102</f>
        <v>0</v>
      </c>
    </row>
    <row r="116" spans="1:31" s="257" customFormat="1" ht="13" thickBot="1">
      <c r="A116" s="43"/>
      <c r="B116" s="352"/>
      <c r="C116" s="352"/>
      <c r="D116" s="352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64" t="s">
        <v>118</v>
      </c>
      <c r="D117" s="665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9"/>
      <c r="C118" s="635" t="s">
        <v>56</v>
      </c>
      <c r="D118" s="661"/>
      <c r="E118" s="359"/>
      <c r="F118" s="93"/>
      <c r="G118" s="359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66" t="s">
        <v>92</v>
      </c>
      <c r="D119" s="661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9"/>
      <c r="C120" s="660" t="s">
        <v>4</v>
      </c>
      <c r="D120" s="661"/>
      <c r="E120" s="359"/>
      <c r="F120" s="205"/>
      <c r="G120" s="359"/>
      <c r="H120" s="113">
        <f>Video!H107</f>
        <v>0</v>
      </c>
    </row>
    <row r="121" spans="1:31" s="4" customFormat="1">
      <c r="A121" s="151"/>
      <c r="B121" s="359"/>
      <c r="C121" s="660" t="s">
        <v>93</v>
      </c>
      <c r="D121" s="661"/>
      <c r="E121" s="359"/>
      <c r="F121" s="205"/>
      <c r="G121" s="359"/>
      <c r="H121" s="113">
        <f>Video!H108</f>
        <v>0</v>
      </c>
    </row>
    <row r="122" spans="1:31" s="4" customFormat="1">
      <c r="A122" s="151"/>
      <c r="B122" s="359"/>
      <c r="C122" s="660" t="s">
        <v>76</v>
      </c>
      <c r="D122" s="661"/>
      <c r="E122" s="359"/>
      <c r="F122" s="205"/>
      <c r="G122" s="359"/>
      <c r="H122" s="113">
        <f>Video!H109</f>
        <v>0</v>
      </c>
    </row>
    <row r="123" spans="1:31" s="12" customFormat="1" ht="25.5" customHeight="1" thickBot="1">
      <c r="A123" s="206"/>
      <c r="B123" s="360"/>
      <c r="C123" s="662" t="s">
        <v>2</v>
      </c>
      <c r="D123" s="663"/>
      <c r="E123" s="360"/>
      <c r="F123" s="202"/>
      <c r="G123" s="360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8" t="s">
        <v>172</v>
      </c>
      <c r="B125" s="383"/>
      <c r="C125" s="384"/>
      <c r="D125" s="384"/>
      <c r="E125" s="384"/>
      <c r="F125" s="384"/>
      <c r="G125" s="384"/>
      <c r="H125" s="417"/>
    </row>
    <row r="126" spans="1:31" s="256" customFormat="1" ht="16" hidden="1" thickBot="1">
      <c r="A126" s="418"/>
      <c r="B126" s="418"/>
      <c r="C126" s="418"/>
      <c r="D126" s="418"/>
      <c r="E126" s="418"/>
      <c r="F126" s="419"/>
      <c r="G126" s="418"/>
      <c r="H126" s="418"/>
    </row>
    <row r="127" spans="1:31" s="257" customFormat="1" ht="15.75" hidden="1" customHeight="1" thickBot="1">
      <c r="A127" s="95"/>
      <c r="B127" s="96"/>
      <c r="C127" s="585" t="s">
        <v>90</v>
      </c>
      <c r="D127" s="641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9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42" t="s">
        <v>13</v>
      </c>
      <c r="D129" s="643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44" t="s">
        <v>14</v>
      </c>
      <c r="D130" s="645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9"/>
      <c r="C131" s="358"/>
      <c r="D131" s="57"/>
      <c r="E131" s="48"/>
      <c r="H131" s="69"/>
    </row>
    <row r="132" spans="1:8" s="257" customFormat="1" ht="15.75" hidden="1" customHeight="1" thickBot="1">
      <c r="A132" s="95"/>
      <c r="B132" s="96"/>
      <c r="C132" s="585" t="s">
        <v>91</v>
      </c>
      <c r="D132" s="641"/>
      <c r="E132" s="667"/>
      <c r="F132" s="668"/>
      <c r="G132" s="668"/>
      <c r="H132" s="216">
        <f>Family!H89</f>
        <v>0</v>
      </c>
    </row>
    <row r="133" spans="1:8" s="257" customFormat="1" ht="13" hidden="1" thickBot="1">
      <c r="A133" s="43"/>
      <c r="B133" s="479"/>
      <c r="C133" s="479"/>
      <c r="D133" s="479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119</v>
      </c>
      <c r="C134" s="646" t="s">
        <v>86</v>
      </c>
      <c r="D134" s="643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119</v>
      </c>
      <c r="C135" s="639" t="s">
        <v>87</v>
      </c>
      <c r="D135" s="640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119</v>
      </c>
      <c r="C136" s="639" t="s">
        <v>116</v>
      </c>
      <c r="D136" s="640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119</v>
      </c>
      <c r="C137" s="639" t="s">
        <v>193</v>
      </c>
      <c r="D137" s="640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119</v>
      </c>
      <c r="C138" s="648" t="s">
        <v>117</v>
      </c>
      <c r="D138" s="640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119</v>
      </c>
      <c r="C139" s="648" t="s">
        <v>16</v>
      </c>
      <c r="D139" s="640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119</v>
      </c>
      <c r="C140" s="648" t="s">
        <v>15</v>
      </c>
      <c r="D140" s="640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119</v>
      </c>
      <c r="C141" s="639" t="s">
        <v>88</v>
      </c>
      <c r="D141" s="640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119</v>
      </c>
      <c r="C142" s="639" t="s">
        <v>89</v>
      </c>
      <c r="D142" s="640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119</v>
      </c>
      <c r="C143" s="651" t="s">
        <v>85</v>
      </c>
      <c r="D143" s="645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9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630" t="s">
        <v>126</v>
      </c>
      <c r="B145" s="652"/>
      <c r="C145" s="652"/>
      <c r="D145" s="652"/>
      <c r="E145" s="328"/>
      <c r="F145" s="335">
        <f>Family!F102</f>
        <v>0</v>
      </c>
      <c r="G145" s="480"/>
      <c r="H145" s="452">
        <f>Family!H102</f>
        <v>0</v>
      </c>
    </row>
    <row r="146" spans="1:31" s="257" customFormat="1" ht="13" hidden="1" thickBot="1">
      <c r="A146" s="43"/>
      <c r="B146" s="479"/>
      <c r="C146" s="479"/>
      <c r="D146" s="479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64" t="s">
        <v>118</v>
      </c>
      <c r="D147" s="665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9"/>
      <c r="C148" s="635" t="s">
        <v>56</v>
      </c>
      <c r="D148" s="661"/>
      <c r="E148" s="359"/>
      <c r="F148" s="93"/>
      <c r="G148" s="359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66" t="s">
        <v>92</v>
      </c>
      <c r="D149" s="661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9"/>
      <c r="C150" s="660" t="s">
        <v>4</v>
      </c>
      <c r="D150" s="661"/>
      <c r="E150" s="359"/>
      <c r="F150" s="205"/>
      <c r="G150" s="359"/>
      <c r="H150" s="113">
        <f>Family!H107</f>
        <v>0</v>
      </c>
    </row>
    <row r="151" spans="1:31" s="4" customFormat="1" hidden="1">
      <c r="A151" s="151"/>
      <c r="B151" s="359"/>
      <c r="C151" s="660" t="s">
        <v>93</v>
      </c>
      <c r="D151" s="661"/>
      <c r="E151" s="359"/>
      <c r="F151" s="205"/>
      <c r="G151" s="359"/>
      <c r="H151" s="113">
        <f>Family!H108</f>
        <v>0</v>
      </c>
    </row>
    <row r="152" spans="1:31" s="4" customFormat="1" hidden="1">
      <c r="A152" s="151"/>
      <c r="B152" s="359"/>
      <c r="C152" s="660" t="s">
        <v>76</v>
      </c>
      <c r="D152" s="661"/>
      <c r="E152" s="359"/>
      <c r="F152" s="205"/>
      <c r="G152" s="359"/>
      <c r="H152" s="113">
        <f>Family!H109</f>
        <v>0</v>
      </c>
    </row>
    <row r="153" spans="1:31" s="12" customFormat="1" ht="25.5" hidden="1" customHeight="1" thickBot="1">
      <c r="A153" s="206"/>
      <c r="B153" s="360"/>
      <c r="C153" s="662" t="s">
        <v>2</v>
      </c>
      <c r="D153" s="663"/>
      <c r="E153" s="360"/>
      <c r="F153" s="202"/>
      <c r="G153" s="360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8" t="s">
        <v>173</v>
      </c>
      <c r="B155" s="383"/>
      <c r="C155" s="384"/>
      <c r="D155" s="384"/>
      <c r="E155" s="384"/>
      <c r="F155" s="384"/>
      <c r="G155" s="384"/>
      <c r="H155" s="417"/>
    </row>
    <row r="156" spans="1:31" s="256" customFormat="1" ht="16" hidden="1" thickBot="1">
      <c r="A156" s="418"/>
      <c r="B156" s="418"/>
      <c r="C156" s="418"/>
      <c r="D156" s="418"/>
      <c r="E156" s="418"/>
      <c r="F156" s="419"/>
      <c r="G156" s="418"/>
      <c r="H156" s="418"/>
    </row>
    <row r="157" spans="1:31" s="257" customFormat="1" ht="15.75" hidden="1" customHeight="1" thickBot="1">
      <c r="A157" s="95"/>
      <c r="B157" s="96"/>
      <c r="C157" s="585" t="s">
        <v>90</v>
      </c>
      <c r="D157" s="641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9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42" t="s">
        <v>13</v>
      </c>
      <c r="D159" s="643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44" t="s">
        <v>14</v>
      </c>
      <c r="D160" s="645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9"/>
      <c r="C161" s="358"/>
      <c r="D161" s="57"/>
      <c r="E161" s="48"/>
      <c r="H161" s="69"/>
    </row>
    <row r="162" spans="1:8" s="257" customFormat="1" ht="15.75" hidden="1" customHeight="1" thickBot="1">
      <c r="A162" s="95"/>
      <c r="B162" s="96"/>
      <c r="C162" s="585" t="s">
        <v>91</v>
      </c>
      <c r="D162" s="641"/>
      <c r="E162" s="667"/>
      <c r="F162" s="668"/>
      <c r="G162" s="668"/>
      <c r="H162" s="216">
        <f>Kitchen!H89</f>
        <v>0</v>
      </c>
    </row>
    <row r="163" spans="1:8" s="257" customFormat="1" ht="13" hidden="1" thickBot="1">
      <c r="A163" s="43"/>
      <c r="B163" s="479"/>
      <c r="C163" s="479"/>
      <c r="D163" s="479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119</v>
      </c>
      <c r="C164" s="646" t="s">
        <v>86</v>
      </c>
      <c r="D164" s="643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119</v>
      </c>
      <c r="C165" s="639" t="s">
        <v>87</v>
      </c>
      <c r="D165" s="640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119</v>
      </c>
      <c r="C166" s="639" t="s">
        <v>116</v>
      </c>
      <c r="D166" s="640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119</v>
      </c>
      <c r="C167" s="639" t="s">
        <v>193</v>
      </c>
      <c r="D167" s="640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119</v>
      </c>
      <c r="C168" s="648" t="s">
        <v>117</v>
      </c>
      <c r="D168" s="640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119</v>
      </c>
      <c r="C169" s="648" t="s">
        <v>16</v>
      </c>
      <c r="D169" s="640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119</v>
      </c>
      <c r="C170" s="648" t="s">
        <v>15</v>
      </c>
      <c r="D170" s="640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119</v>
      </c>
      <c r="C171" s="639" t="s">
        <v>88</v>
      </c>
      <c r="D171" s="640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119</v>
      </c>
      <c r="C172" s="639" t="s">
        <v>89</v>
      </c>
      <c r="D172" s="640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119</v>
      </c>
      <c r="C173" s="651" t="s">
        <v>85</v>
      </c>
      <c r="D173" s="645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9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630" t="s">
        <v>126</v>
      </c>
      <c r="B175" s="652"/>
      <c r="C175" s="652"/>
      <c r="D175" s="652"/>
      <c r="E175" s="328"/>
      <c r="F175" s="335">
        <f>Kitchen!F102</f>
        <v>0</v>
      </c>
      <c r="G175" s="480"/>
      <c r="H175" s="452">
        <f>Kitchen!H102</f>
        <v>0</v>
      </c>
    </row>
    <row r="176" spans="1:8" s="257" customFormat="1" ht="13" hidden="1" thickBot="1">
      <c r="A176" s="43"/>
      <c r="B176" s="479"/>
      <c r="C176" s="479"/>
      <c r="D176" s="479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64" t="s">
        <v>118</v>
      </c>
      <c r="D177" s="665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9"/>
      <c r="C178" s="635" t="s">
        <v>56</v>
      </c>
      <c r="D178" s="661"/>
      <c r="E178" s="359"/>
      <c r="F178" s="93"/>
      <c r="G178" s="359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66" t="s">
        <v>92</v>
      </c>
      <c r="D179" s="661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9"/>
      <c r="C180" s="660" t="s">
        <v>4</v>
      </c>
      <c r="D180" s="661"/>
      <c r="E180" s="359"/>
      <c r="F180" s="205"/>
      <c r="G180" s="359"/>
      <c r="H180" s="113">
        <f>Kitchen!H107</f>
        <v>0</v>
      </c>
    </row>
    <row r="181" spans="1:31" s="4" customFormat="1" hidden="1">
      <c r="A181" s="151"/>
      <c r="B181" s="359"/>
      <c r="C181" s="660" t="s">
        <v>93</v>
      </c>
      <c r="D181" s="661"/>
      <c r="E181" s="359"/>
      <c r="F181" s="205"/>
      <c r="G181" s="359"/>
      <c r="H181" s="113">
        <f>Kitchen!H108</f>
        <v>0</v>
      </c>
    </row>
    <row r="182" spans="1:31" s="4" customFormat="1" hidden="1">
      <c r="A182" s="151"/>
      <c r="B182" s="359"/>
      <c r="C182" s="660" t="s">
        <v>76</v>
      </c>
      <c r="D182" s="661"/>
      <c r="E182" s="359"/>
      <c r="F182" s="205"/>
      <c r="G182" s="359"/>
      <c r="H182" s="113">
        <f>Kitchen!H109</f>
        <v>0</v>
      </c>
    </row>
    <row r="183" spans="1:31" s="12" customFormat="1" ht="25.5" hidden="1" customHeight="1" thickBot="1">
      <c r="A183" s="206"/>
      <c r="B183" s="360"/>
      <c r="C183" s="662" t="s">
        <v>2</v>
      </c>
      <c r="D183" s="663"/>
      <c r="E183" s="360"/>
      <c r="F183" s="202"/>
      <c r="G183" s="360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8" t="s">
        <v>174</v>
      </c>
      <c r="B185" s="383"/>
      <c r="C185" s="384"/>
      <c r="D185" s="384"/>
      <c r="E185" s="384"/>
      <c r="F185" s="384"/>
      <c r="G185" s="384"/>
      <c r="H185" s="417"/>
    </row>
    <row r="186" spans="1:31" s="256" customFormat="1" ht="16" hidden="1" thickBot="1">
      <c r="A186" s="418"/>
      <c r="B186" s="418"/>
      <c r="C186" s="418"/>
      <c r="D186" s="418"/>
      <c r="E186" s="418"/>
      <c r="F186" s="419"/>
      <c r="G186" s="418"/>
      <c r="H186" s="418"/>
    </row>
    <row r="187" spans="1:31" s="257" customFormat="1" ht="15.75" hidden="1" customHeight="1" thickBot="1">
      <c r="A187" s="95"/>
      <c r="B187" s="96"/>
      <c r="C187" s="585" t="s">
        <v>90</v>
      </c>
      <c r="D187" s="641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9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42" t="s">
        <v>13</v>
      </c>
      <c r="D189" s="643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44" t="s">
        <v>14</v>
      </c>
      <c r="D190" s="645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9"/>
      <c r="C191" s="358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85" t="s">
        <v>91</v>
      </c>
      <c r="D192" s="641"/>
      <c r="E192" s="667"/>
      <c r="F192" s="668"/>
      <c r="G192" s="668"/>
      <c r="H192" s="216">
        <f>Dining!H89</f>
        <v>0</v>
      </c>
    </row>
    <row r="193" spans="1:31" s="257" customFormat="1" ht="13" hidden="1" thickBot="1">
      <c r="A193" s="43"/>
      <c r="B193" s="479"/>
      <c r="C193" s="479"/>
      <c r="D193" s="479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119</v>
      </c>
      <c r="C194" s="646" t="s">
        <v>86</v>
      </c>
      <c r="D194" s="643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119</v>
      </c>
      <c r="C195" s="639" t="s">
        <v>87</v>
      </c>
      <c r="D195" s="640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119</v>
      </c>
      <c r="C196" s="639" t="s">
        <v>116</v>
      </c>
      <c r="D196" s="640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119</v>
      </c>
      <c r="C197" s="639" t="s">
        <v>193</v>
      </c>
      <c r="D197" s="640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119</v>
      </c>
      <c r="C198" s="648" t="s">
        <v>117</v>
      </c>
      <c r="D198" s="640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119</v>
      </c>
      <c r="C199" s="648" t="s">
        <v>16</v>
      </c>
      <c r="D199" s="640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119</v>
      </c>
      <c r="C200" s="648" t="s">
        <v>15</v>
      </c>
      <c r="D200" s="640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119</v>
      </c>
      <c r="C201" s="639" t="s">
        <v>88</v>
      </c>
      <c r="D201" s="640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119</v>
      </c>
      <c r="C202" s="639" t="s">
        <v>89</v>
      </c>
      <c r="D202" s="640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119</v>
      </c>
      <c r="C203" s="651" t="s">
        <v>85</v>
      </c>
      <c r="D203" s="645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9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630" t="s">
        <v>126</v>
      </c>
      <c r="B205" s="652"/>
      <c r="C205" s="652"/>
      <c r="D205" s="652"/>
      <c r="E205" s="328"/>
      <c r="F205" s="335">
        <f>Dining!F102</f>
        <v>0</v>
      </c>
      <c r="G205" s="480"/>
      <c r="H205" s="452">
        <f>Dining!H102</f>
        <v>0</v>
      </c>
    </row>
    <row r="206" spans="1:31" s="257" customFormat="1" ht="13" hidden="1" thickBot="1">
      <c r="A206" s="43"/>
      <c r="B206" s="479"/>
      <c r="C206" s="479"/>
      <c r="D206" s="479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64" t="s">
        <v>118</v>
      </c>
      <c r="D207" s="665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9"/>
      <c r="C208" s="635" t="s">
        <v>56</v>
      </c>
      <c r="D208" s="661"/>
      <c r="E208" s="359"/>
      <c r="F208" s="93"/>
      <c r="G208" s="359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66" t="s">
        <v>92</v>
      </c>
      <c r="D209" s="661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9"/>
      <c r="C210" s="660" t="s">
        <v>4</v>
      </c>
      <c r="D210" s="661"/>
      <c r="E210" s="359"/>
      <c r="F210" s="205"/>
      <c r="G210" s="359"/>
      <c r="H210" s="113">
        <f>Dining!H107</f>
        <v>0</v>
      </c>
    </row>
    <row r="211" spans="1:8" s="4" customFormat="1" hidden="1">
      <c r="A211" s="151"/>
      <c r="B211" s="359"/>
      <c r="C211" s="660" t="s">
        <v>93</v>
      </c>
      <c r="D211" s="661"/>
      <c r="E211" s="359"/>
      <c r="F211" s="205"/>
      <c r="G211" s="359"/>
      <c r="H211" s="113">
        <f>Dining!H108</f>
        <v>0</v>
      </c>
    </row>
    <row r="212" spans="1:8" s="4" customFormat="1" hidden="1">
      <c r="A212" s="151"/>
      <c r="B212" s="359"/>
      <c r="C212" s="660" t="s">
        <v>76</v>
      </c>
      <c r="D212" s="661"/>
      <c r="E212" s="359"/>
      <c r="F212" s="205"/>
      <c r="G212" s="359"/>
      <c r="H212" s="113">
        <f>Dining!H109</f>
        <v>0</v>
      </c>
    </row>
    <row r="213" spans="1:8" s="12" customFormat="1" ht="25.5" hidden="1" customHeight="1" thickBot="1">
      <c r="A213" s="206"/>
      <c r="B213" s="360"/>
      <c r="C213" s="662" t="s">
        <v>2</v>
      </c>
      <c r="D213" s="663"/>
      <c r="E213" s="360"/>
      <c r="F213" s="202"/>
      <c r="G213" s="360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8" t="s">
        <v>175</v>
      </c>
      <c r="B215" s="383"/>
      <c r="C215" s="384"/>
      <c r="D215" s="384"/>
      <c r="E215" s="384"/>
      <c r="F215" s="384"/>
      <c r="G215" s="384"/>
      <c r="H215" s="417"/>
    </row>
    <row r="216" spans="1:8" s="256" customFormat="1" ht="16" hidden="1" thickBot="1">
      <c r="A216" s="418"/>
      <c r="B216" s="418"/>
      <c r="C216" s="418"/>
      <c r="D216" s="418"/>
      <c r="E216" s="418"/>
      <c r="F216" s="419"/>
      <c r="G216" s="418"/>
      <c r="H216" s="418"/>
    </row>
    <row r="217" spans="1:8" s="257" customFormat="1" ht="15.75" hidden="1" customHeight="1" thickBot="1">
      <c r="A217" s="95"/>
      <c r="B217" s="96"/>
      <c r="C217" s="585" t="s">
        <v>90</v>
      </c>
      <c r="D217" s="641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9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42" t="s">
        <v>13</v>
      </c>
      <c r="D219" s="643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44" t="s">
        <v>14</v>
      </c>
      <c r="D220" s="645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9"/>
      <c r="C221" s="358"/>
      <c r="D221" s="57"/>
      <c r="E221" s="48"/>
      <c r="H221" s="69"/>
    </row>
    <row r="222" spans="1:8" s="257" customFormat="1" ht="15.75" hidden="1" customHeight="1" thickBot="1">
      <c r="A222" s="95"/>
      <c r="B222" s="96"/>
      <c r="C222" s="585" t="s">
        <v>91</v>
      </c>
      <c r="D222" s="641"/>
      <c r="E222" s="667"/>
      <c r="F222" s="668"/>
      <c r="G222" s="668"/>
      <c r="H222" s="216">
        <f>Patio!H89</f>
        <v>0</v>
      </c>
    </row>
    <row r="223" spans="1:8" s="257" customFormat="1" ht="13" hidden="1" thickBot="1">
      <c r="A223" s="43"/>
      <c r="B223" s="479"/>
      <c r="C223" s="479"/>
      <c r="D223" s="479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119</v>
      </c>
      <c r="C224" s="646" t="s">
        <v>86</v>
      </c>
      <c r="D224" s="643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119</v>
      </c>
      <c r="C225" s="639" t="s">
        <v>87</v>
      </c>
      <c r="D225" s="640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119</v>
      </c>
      <c r="C226" s="639" t="s">
        <v>116</v>
      </c>
      <c r="D226" s="640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119</v>
      </c>
      <c r="C227" s="639" t="s">
        <v>193</v>
      </c>
      <c r="D227" s="640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119</v>
      </c>
      <c r="C228" s="648" t="s">
        <v>117</v>
      </c>
      <c r="D228" s="640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119</v>
      </c>
      <c r="C229" s="648" t="s">
        <v>16</v>
      </c>
      <c r="D229" s="640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119</v>
      </c>
      <c r="C230" s="648" t="s">
        <v>15</v>
      </c>
      <c r="D230" s="640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119</v>
      </c>
      <c r="C231" s="639" t="s">
        <v>88</v>
      </c>
      <c r="D231" s="640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119</v>
      </c>
      <c r="C232" s="639" t="s">
        <v>89</v>
      </c>
      <c r="D232" s="640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119</v>
      </c>
      <c r="C233" s="651" t="s">
        <v>85</v>
      </c>
      <c r="D233" s="645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9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630" t="s">
        <v>126</v>
      </c>
      <c r="B235" s="652"/>
      <c r="C235" s="652"/>
      <c r="D235" s="652"/>
      <c r="E235" s="328"/>
      <c r="F235" s="335">
        <f>Patio!F102</f>
        <v>0</v>
      </c>
      <c r="G235" s="480"/>
      <c r="H235" s="452">
        <f>Patio!H102</f>
        <v>0</v>
      </c>
    </row>
    <row r="236" spans="1:31" s="257" customFormat="1" ht="13" hidden="1" thickBot="1">
      <c r="A236" s="43"/>
      <c r="B236" s="479"/>
      <c r="C236" s="479"/>
      <c r="D236" s="479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64" t="s">
        <v>118</v>
      </c>
      <c r="D237" s="665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9"/>
      <c r="C238" s="635" t="s">
        <v>56</v>
      </c>
      <c r="D238" s="661"/>
      <c r="E238" s="359"/>
      <c r="F238" s="93"/>
      <c r="G238" s="359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66" t="s">
        <v>92</v>
      </c>
      <c r="D239" s="661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9"/>
      <c r="C240" s="660" t="s">
        <v>4</v>
      </c>
      <c r="D240" s="661"/>
      <c r="E240" s="359"/>
      <c r="F240" s="205"/>
      <c r="G240" s="359"/>
      <c r="H240" s="113">
        <f>Patio!H107</f>
        <v>0</v>
      </c>
    </row>
    <row r="241" spans="1:8" s="4" customFormat="1" hidden="1">
      <c r="A241" s="151"/>
      <c r="B241" s="359"/>
      <c r="C241" s="660" t="s">
        <v>93</v>
      </c>
      <c r="D241" s="661"/>
      <c r="E241" s="359"/>
      <c r="F241" s="205"/>
      <c r="G241" s="359"/>
      <c r="H241" s="113">
        <f>Patio!H108</f>
        <v>0</v>
      </c>
    </row>
    <row r="242" spans="1:8" s="4" customFormat="1" hidden="1">
      <c r="A242" s="151"/>
      <c r="B242" s="359"/>
      <c r="C242" s="660" t="s">
        <v>76</v>
      </c>
      <c r="D242" s="661"/>
      <c r="E242" s="359"/>
      <c r="F242" s="205"/>
      <c r="G242" s="359"/>
      <c r="H242" s="113">
        <f>Patio!H109</f>
        <v>0</v>
      </c>
    </row>
    <row r="243" spans="1:8" s="12" customFormat="1" ht="25.5" hidden="1" customHeight="1" thickBot="1">
      <c r="A243" s="206"/>
      <c r="B243" s="360"/>
      <c r="C243" s="662" t="s">
        <v>2</v>
      </c>
      <c r="D243" s="663"/>
      <c r="E243" s="360"/>
      <c r="F243" s="202"/>
      <c r="G243" s="360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8" t="s">
        <v>176</v>
      </c>
      <c r="B245" s="383"/>
      <c r="C245" s="384"/>
      <c r="D245" s="384"/>
      <c r="E245" s="384"/>
      <c r="F245" s="384"/>
      <c r="G245" s="384"/>
      <c r="H245" s="417"/>
    </row>
    <row r="246" spans="1:8" s="256" customFormat="1" ht="16" hidden="1" thickBot="1">
      <c r="A246" s="418"/>
      <c r="B246" s="418"/>
      <c r="C246" s="418"/>
      <c r="D246" s="418"/>
      <c r="E246" s="418"/>
      <c r="F246" s="419"/>
      <c r="G246" s="418"/>
      <c r="H246" s="418"/>
    </row>
    <row r="247" spans="1:8" s="257" customFormat="1" ht="15.75" hidden="1" customHeight="1" thickBot="1">
      <c r="A247" s="95"/>
      <c r="B247" s="96"/>
      <c r="C247" s="585" t="s">
        <v>90</v>
      </c>
      <c r="D247" s="641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9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42" t="s">
        <v>13</v>
      </c>
      <c r="D249" s="643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44" t="s">
        <v>14</v>
      </c>
      <c r="D250" s="645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9"/>
      <c r="C251" s="358"/>
      <c r="D251" s="57"/>
      <c r="E251" s="48"/>
      <c r="H251" s="69"/>
    </row>
    <row r="252" spans="1:8" s="257" customFormat="1" ht="15.75" hidden="1" customHeight="1" thickBot="1">
      <c r="A252" s="95"/>
      <c r="B252" s="96"/>
      <c r="C252" s="585" t="s">
        <v>91</v>
      </c>
      <c r="D252" s="641"/>
      <c r="E252" s="667"/>
      <c r="F252" s="668"/>
      <c r="G252" s="668"/>
      <c r="H252" s="216">
        <f>'Office-Den'!H89</f>
        <v>0</v>
      </c>
    </row>
    <row r="253" spans="1:8" s="257" customFormat="1" ht="13" hidden="1" thickBot="1">
      <c r="A253" s="43"/>
      <c r="B253" s="479"/>
      <c r="C253" s="479"/>
      <c r="D253" s="479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119</v>
      </c>
      <c r="C254" s="646" t="s">
        <v>86</v>
      </c>
      <c r="D254" s="643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119</v>
      </c>
      <c r="C255" s="639" t="s">
        <v>87</v>
      </c>
      <c r="D255" s="640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119</v>
      </c>
      <c r="C256" s="639" t="s">
        <v>116</v>
      </c>
      <c r="D256" s="640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119</v>
      </c>
      <c r="C257" s="639" t="s">
        <v>193</v>
      </c>
      <c r="D257" s="640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119</v>
      </c>
      <c r="C258" s="648" t="s">
        <v>117</v>
      </c>
      <c r="D258" s="640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119</v>
      </c>
      <c r="C259" s="648" t="s">
        <v>16</v>
      </c>
      <c r="D259" s="640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119</v>
      </c>
      <c r="C260" s="648" t="s">
        <v>15</v>
      </c>
      <c r="D260" s="640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119</v>
      </c>
      <c r="C261" s="639" t="s">
        <v>88</v>
      </c>
      <c r="D261" s="640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119</v>
      </c>
      <c r="C262" s="639" t="s">
        <v>89</v>
      </c>
      <c r="D262" s="640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119</v>
      </c>
      <c r="C263" s="651" t="s">
        <v>85</v>
      </c>
      <c r="D263" s="645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9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630" t="s">
        <v>126</v>
      </c>
      <c r="B265" s="652"/>
      <c r="C265" s="652"/>
      <c r="D265" s="652"/>
      <c r="E265" s="328"/>
      <c r="F265" s="335">
        <f>'Office-Den'!F102</f>
        <v>0</v>
      </c>
      <c r="G265" s="480"/>
      <c r="H265" s="452">
        <f>'Office-Den'!H102</f>
        <v>0</v>
      </c>
    </row>
    <row r="266" spans="1:31" s="257" customFormat="1" ht="13" hidden="1" thickBot="1">
      <c r="A266" s="43"/>
      <c r="B266" s="479"/>
      <c r="C266" s="479"/>
      <c r="D266" s="479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64" t="s">
        <v>118</v>
      </c>
      <c r="D267" s="665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9"/>
      <c r="C268" s="635" t="s">
        <v>56</v>
      </c>
      <c r="D268" s="661"/>
      <c r="E268" s="359"/>
      <c r="F268" s="93"/>
      <c r="G268" s="359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66" t="s">
        <v>92</v>
      </c>
      <c r="D269" s="661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9"/>
      <c r="C270" s="660" t="s">
        <v>4</v>
      </c>
      <c r="D270" s="661"/>
      <c r="E270" s="359"/>
      <c r="F270" s="205"/>
      <c r="G270" s="359"/>
      <c r="H270" s="113">
        <f>'Office-Den'!H107</f>
        <v>0</v>
      </c>
    </row>
    <row r="271" spans="1:31" s="4" customFormat="1" hidden="1">
      <c r="A271" s="151"/>
      <c r="B271" s="359"/>
      <c r="C271" s="660" t="s">
        <v>93</v>
      </c>
      <c r="D271" s="661"/>
      <c r="E271" s="359"/>
      <c r="F271" s="205"/>
      <c r="G271" s="359"/>
      <c r="H271" s="113">
        <f>'Office-Den'!H108</f>
        <v>0</v>
      </c>
    </row>
    <row r="272" spans="1:31" s="4" customFormat="1" hidden="1">
      <c r="A272" s="151"/>
      <c r="B272" s="359"/>
      <c r="C272" s="660" t="s">
        <v>76</v>
      </c>
      <c r="D272" s="661"/>
      <c r="E272" s="359"/>
      <c r="F272" s="205"/>
      <c r="G272" s="359"/>
      <c r="H272" s="113">
        <f>'Office-Den'!H109</f>
        <v>0</v>
      </c>
    </row>
    <row r="273" spans="1:8" s="12" customFormat="1" ht="25.5" hidden="1" customHeight="1" thickBot="1">
      <c r="A273" s="206"/>
      <c r="B273" s="360"/>
      <c r="C273" s="662" t="s">
        <v>2</v>
      </c>
      <c r="D273" s="663"/>
      <c r="E273" s="360"/>
      <c r="F273" s="202"/>
      <c r="G273" s="360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8" t="s">
        <v>177</v>
      </c>
      <c r="B275" s="383"/>
      <c r="C275" s="384"/>
      <c r="D275" s="384"/>
      <c r="E275" s="384"/>
      <c r="F275" s="384"/>
      <c r="G275" s="384"/>
      <c r="H275" s="417"/>
    </row>
    <row r="276" spans="1:8" s="256" customFormat="1" ht="16" hidden="1" thickBot="1">
      <c r="A276" s="418"/>
      <c r="B276" s="418"/>
      <c r="C276" s="418"/>
      <c r="D276" s="418"/>
      <c r="E276" s="418"/>
      <c r="F276" s="419"/>
      <c r="G276" s="418"/>
      <c r="H276" s="418"/>
    </row>
    <row r="277" spans="1:8" s="257" customFormat="1" ht="15.75" hidden="1" customHeight="1" thickBot="1">
      <c r="A277" s="95"/>
      <c r="B277" s="96"/>
      <c r="C277" s="585" t="s">
        <v>90</v>
      </c>
      <c r="D277" s="641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9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42" t="s">
        <v>13</v>
      </c>
      <c r="D279" s="643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44" t="s">
        <v>14</v>
      </c>
      <c r="D280" s="645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9"/>
      <c r="C281" s="358"/>
      <c r="D281" s="57"/>
      <c r="E281" s="48"/>
      <c r="H281" s="69"/>
    </row>
    <row r="282" spans="1:8" s="257" customFormat="1" ht="15.75" hidden="1" customHeight="1" thickBot="1">
      <c r="A282" s="95"/>
      <c r="B282" s="96"/>
      <c r="C282" s="585" t="s">
        <v>91</v>
      </c>
      <c r="D282" s="641"/>
      <c r="E282" s="667"/>
      <c r="F282" s="668"/>
      <c r="G282" s="668"/>
      <c r="H282" s="216">
        <f>Game!H89</f>
        <v>0</v>
      </c>
    </row>
    <row r="283" spans="1:8" s="257" customFormat="1" ht="13" hidden="1" thickBot="1">
      <c r="A283" s="43"/>
      <c r="B283" s="479"/>
      <c r="C283" s="479"/>
      <c r="D283" s="479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119</v>
      </c>
      <c r="C284" s="646" t="s">
        <v>86</v>
      </c>
      <c r="D284" s="643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119</v>
      </c>
      <c r="C285" s="639" t="s">
        <v>87</v>
      </c>
      <c r="D285" s="640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119</v>
      </c>
      <c r="C286" s="639" t="s">
        <v>116</v>
      </c>
      <c r="D286" s="640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119</v>
      </c>
      <c r="C287" s="639" t="s">
        <v>193</v>
      </c>
      <c r="D287" s="640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119</v>
      </c>
      <c r="C288" s="648" t="s">
        <v>117</v>
      </c>
      <c r="D288" s="640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119</v>
      </c>
      <c r="C289" s="648" t="s">
        <v>16</v>
      </c>
      <c r="D289" s="640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119</v>
      </c>
      <c r="C290" s="648" t="s">
        <v>15</v>
      </c>
      <c r="D290" s="640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119</v>
      </c>
      <c r="C291" s="639" t="s">
        <v>88</v>
      </c>
      <c r="D291" s="640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119</v>
      </c>
      <c r="C292" s="639" t="s">
        <v>89</v>
      </c>
      <c r="D292" s="640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119</v>
      </c>
      <c r="C293" s="651" t="s">
        <v>85</v>
      </c>
      <c r="D293" s="645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9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630" t="s">
        <v>126</v>
      </c>
      <c r="B295" s="652"/>
      <c r="C295" s="652"/>
      <c r="D295" s="652"/>
      <c r="E295" s="328"/>
      <c r="F295" s="335">
        <f>Game!F102</f>
        <v>0</v>
      </c>
      <c r="G295" s="480"/>
      <c r="H295" s="452">
        <f>Game!H102</f>
        <v>0</v>
      </c>
    </row>
    <row r="296" spans="1:31" s="257" customFormat="1" ht="13" hidden="1" thickBot="1">
      <c r="A296" s="43"/>
      <c r="B296" s="479"/>
      <c r="C296" s="479"/>
      <c r="D296" s="479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64" t="s">
        <v>118</v>
      </c>
      <c r="D297" s="665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9"/>
      <c r="C298" s="635" t="s">
        <v>56</v>
      </c>
      <c r="D298" s="661"/>
      <c r="E298" s="359"/>
      <c r="F298" s="93"/>
      <c r="G298" s="359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66" t="s">
        <v>92</v>
      </c>
      <c r="D299" s="661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9"/>
      <c r="C300" s="660" t="s">
        <v>4</v>
      </c>
      <c r="D300" s="661"/>
      <c r="E300" s="359"/>
      <c r="F300" s="205"/>
      <c r="G300" s="359"/>
      <c r="H300" s="113">
        <f>Game!H107</f>
        <v>0</v>
      </c>
    </row>
    <row r="301" spans="1:31" s="4" customFormat="1" hidden="1">
      <c r="A301" s="151"/>
      <c r="B301" s="359"/>
      <c r="C301" s="660" t="s">
        <v>93</v>
      </c>
      <c r="D301" s="661"/>
      <c r="E301" s="359"/>
      <c r="F301" s="205"/>
      <c r="G301" s="359"/>
      <c r="H301" s="113">
        <f>Game!H108</f>
        <v>0</v>
      </c>
    </row>
    <row r="302" spans="1:31" s="4" customFormat="1" hidden="1">
      <c r="A302" s="151"/>
      <c r="B302" s="359"/>
      <c r="C302" s="660" t="s">
        <v>76</v>
      </c>
      <c r="D302" s="661"/>
      <c r="E302" s="359"/>
      <c r="F302" s="205"/>
      <c r="G302" s="359"/>
      <c r="H302" s="113">
        <f>Game!H109</f>
        <v>0</v>
      </c>
    </row>
    <row r="303" spans="1:31" s="12" customFormat="1" ht="25.5" hidden="1" customHeight="1" thickBot="1">
      <c r="A303" s="206"/>
      <c r="B303" s="360"/>
      <c r="C303" s="662" t="s">
        <v>2</v>
      </c>
      <c r="D303" s="663"/>
      <c r="E303" s="360"/>
      <c r="F303" s="202"/>
      <c r="G303" s="360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8" t="s">
        <v>178</v>
      </c>
      <c r="B305" s="383"/>
      <c r="C305" s="384"/>
      <c r="D305" s="384"/>
      <c r="E305" s="384"/>
      <c r="F305" s="384"/>
      <c r="G305" s="384"/>
      <c r="H305" s="417"/>
    </row>
    <row r="306" spans="1:8" s="256" customFormat="1" ht="16" hidden="1" thickBot="1">
      <c r="A306" s="418"/>
      <c r="B306" s="418"/>
      <c r="C306" s="418"/>
      <c r="D306" s="418"/>
      <c r="E306" s="418"/>
      <c r="F306" s="419"/>
      <c r="G306" s="418"/>
      <c r="H306" s="418"/>
    </row>
    <row r="307" spans="1:8" s="257" customFormat="1" ht="15.75" hidden="1" customHeight="1" thickBot="1">
      <c r="A307" s="95"/>
      <c r="B307" s="96"/>
      <c r="C307" s="585" t="s">
        <v>90</v>
      </c>
      <c r="D307" s="641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9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42" t="s">
        <v>13</v>
      </c>
      <c r="D309" s="643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44" t="s">
        <v>14</v>
      </c>
      <c r="D310" s="645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9"/>
      <c r="C311" s="358"/>
      <c r="D311" s="57"/>
      <c r="E311" s="48"/>
      <c r="H311" s="69"/>
    </row>
    <row r="312" spans="1:8" s="257" customFormat="1" ht="15.75" hidden="1" customHeight="1" thickBot="1">
      <c r="A312" s="95"/>
      <c r="B312" s="96"/>
      <c r="C312" s="585" t="s">
        <v>91</v>
      </c>
      <c r="D312" s="641"/>
      <c r="E312" s="667"/>
      <c r="F312" s="668"/>
      <c r="G312" s="668"/>
      <c r="H312" s="216">
        <f>'Master Bed'!H89</f>
        <v>0</v>
      </c>
    </row>
    <row r="313" spans="1:8" s="257" customFormat="1" ht="13" hidden="1" thickBot="1">
      <c r="A313" s="43"/>
      <c r="B313" s="479"/>
      <c r="C313" s="479"/>
      <c r="D313" s="479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119</v>
      </c>
      <c r="C314" s="646" t="s">
        <v>86</v>
      </c>
      <c r="D314" s="643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119</v>
      </c>
      <c r="C315" s="639" t="s">
        <v>87</v>
      </c>
      <c r="D315" s="640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119</v>
      </c>
      <c r="C316" s="639" t="s">
        <v>116</v>
      </c>
      <c r="D316" s="640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119</v>
      </c>
      <c r="C317" s="639" t="s">
        <v>193</v>
      </c>
      <c r="D317" s="640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119</v>
      </c>
      <c r="C318" s="648" t="s">
        <v>117</v>
      </c>
      <c r="D318" s="640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119</v>
      </c>
      <c r="C319" s="648" t="s">
        <v>16</v>
      </c>
      <c r="D319" s="640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119</v>
      </c>
      <c r="C320" s="648" t="s">
        <v>15</v>
      </c>
      <c r="D320" s="640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119</v>
      </c>
      <c r="C321" s="639" t="s">
        <v>88</v>
      </c>
      <c r="D321" s="640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119</v>
      </c>
      <c r="C322" s="639" t="s">
        <v>89</v>
      </c>
      <c r="D322" s="640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119</v>
      </c>
      <c r="C323" s="651" t="s">
        <v>85</v>
      </c>
      <c r="D323" s="645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9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630" t="s">
        <v>126</v>
      </c>
      <c r="B325" s="652"/>
      <c r="C325" s="652"/>
      <c r="D325" s="652"/>
      <c r="E325" s="328"/>
      <c r="F325" s="335">
        <f>'Master Bed'!F102</f>
        <v>0</v>
      </c>
      <c r="G325" s="480"/>
      <c r="H325" s="452">
        <f>'Master Bed'!H102</f>
        <v>0</v>
      </c>
    </row>
    <row r="326" spans="1:31" s="257" customFormat="1" ht="13" hidden="1" thickBot="1">
      <c r="A326" s="43"/>
      <c r="B326" s="479"/>
      <c r="C326" s="479"/>
      <c r="D326" s="479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64" t="s">
        <v>118</v>
      </c>
      <c r="D327" s="665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9"/>
      <c r="C328" s="635" t="s">
        <v>56</v>
      </c>
      <c r="D328" s="661"/>
      <c r="E328" s="359"/>
      <c r="F328" s="93"/>
      <c r="G328" s="359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66" t="s">
        <v>92</v>
      </c>
      <c r="D329" s="661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9"/>
      <c r="C330" s="660" t="s">
        <v>4</v>
      </c>
      <c r="D330" s="661"/>
      <c r="E330" s="359"/>
      <c r="F330" s="205"/>
      <c r="G330" s="359"/>
      <c r="H330" s="113">
        <f>'Master Bed'!H107</f>
        <v>0</v>
      </c>
    </row>
    <row r="331" spans="1:31" s="4" customFormat="1" hidden="1">
      <c r="A331" s="151"/>
      <c r="B331" s="359"/>
      <c r="C331" s="660" t="s">
        <v>93</v>
      </c>
      <c r="D331" s="661"/>
      <c r="E331" s="359"/>
      <c r="F331" s="205"/>
      <c r="G331" s="359"/>
      <c r="H331" s="113">
        <f>'Master Bed'!H108</f>
        <v>0</v>
      </c>
    </row>
    <row r="332" spans="1:31" s="4" customFormat="1" hidden="1">
      <c r="A332" s="151"/>
      <c r="B332" s="359"/>
      <c r="C332" s="660" t="s">
        <v>76</v>
      </c>
      <c r="D332" s="661"/>
      <c r="E332" s="359"/>
      <c r="F332" s="205"/>
      <c r="G332" s="359"/>
      <c r="H332" s="113">
        <f>'Master Bed'!H109</f>
        <v>0</v>
      </c>
    </row>
    <row r="333" spans="1:31" s="12" customFormat="1" ht="25.5" hidden="1" customHeight="1" thickBot="1">
      <c r="A333" s="206"/>
      <c r="B333" s="360"/>
      <c r="C333" s="662" t="s">
        <v>2</v>
      </c>
      <c r="D333" s="663"/>
      <c r="E333" s="360"/>
      <c r="F333" s="202"/>
      <c r="G333" s="360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8" t="s">
        <v>179</v>
      </c>
      <c r="B335" s="383"/>
      <c r="C335" s="384"/>
      <c r="D335" s="384"/>
      <c r="E335" s="384"/>
      <c r="F335" s="384"/>
      <c r="G335" s="384"/>
      <c r="H335" s="417"/>
    </row>
    <row r="336" spans="1:31" s="256" customFormat="1" ht="16" hidden="1" thickBot="1">
      <c r="A336" s="418"/>
      <c r="B336" s="418"/>
      <c r="C336" s="418"/>
      <c r="D336" s="418"/>
      <c r="E336" s="418"/>
      <c r="F336" s="419"/>
      <c r="G336" s="418"/>
      <c r="H336" s="418"/>
    </row>
    <row r="337" spans="1:8" s="257" customFormat="1" ht="15.75" hidden="1" customHeight="1" thickBot="1">
      <c r="A337" s="95"/>
      <c r="B337" s="96"/>
      <c r="C337" s="585" t="s">
        <v>90</v>
      </c>
      <c r="D337" s="641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9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42" t="s">
        <v>13</v>
      </c>
      <c r="D339" s="643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44" t="s">
        <v>14</v>
      </c>
      <c r="D340" s="645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9"/>
      <c r="C341" s="358"/>
      <c r="D341" s="57"/>
      <c r="E341" s="48"/>
      <c r="H341" s="69"/>
    </row>
    <row r="342" spans="1:8" s="257" customFormat="1" ht="15.75" hidden="1" customHeight="1" thickBot="1">
      <c r="A342" s="95"/>
      <c r="B342" s="96"/>
      <c r="C342" s="585" t="s">
        <v>91</v>
      </c>
      <c r="D342" s="641"/>
      <c r="E342" s="667"/>
      <c r="F342" s="668"/>
      <c r="G342" s="668"/>
      <c r="H342" s="216">
        <f>'Master Bath'!H89</f>
        <v>0</v>
      </c>
    </row>
    <row r="343" spans="1:8" s="257" customFormat="1" ht="13" hidden="1" thickBot="1">
      <c r="A343" s="43"/>
      <c r="B343" s="479"/>
      <c r="C343" s="479"/>
      <c r="D343" s="479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119</v>
      </c>
      <c r="C344" s="646" t="s">
        <v>86</v>
      </c>
      <c r="D344" s="643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119</v>
      </c>
      <c r="C345" s="639" t="s">
        <v>87</v>
      </c>
      <c r="D345" s="640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119</v>
      </c>
      <c r="C346" s="639" t="s">
        <v>116</v>
      </c>
      <c r="D346" s="640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119</v>
      </c>
      <c r="C347" s="639" t="s">
        <v>193</v>
      </c>
      <c r="D347" s="640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119</v>
      </c>
      <c r="C348" s="648" t="s">
        <v>117</v>
      </c>
      <c r="D348" s="640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119</v>
      </c>
      <c r="C349" s="648" t="s">
        <v>16</v>
      </c>
      <c r="D349" s="640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119</v>
      </c>
      <c r="C350" s="648" t="s">
        <v>15</v>
      </c>
      <c r="D350" s="640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119</v>
      </c>
      <c r="C351" s="639" t="s">
        <v>88</v>
      </c>
      <c r="D351" s="640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119</v>
      </c>
      <c r="C352" s="639" t="s">
        <v>89</v>
      </c>
      <c r="D352" s="640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119</v>
      </c>
      <c r="C353" s="651" t="s">
        <v>85</v>
      </c>
      <c r="D353" s="645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9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630" t="s">
        <v>126</v>
      </c>
      <c r="B355" s="652"/>
      <c r="C355" s="652"/>
      <c r="D355" s="652"/>
      <c r="E355" s="328"/>
      <c r="F355" s="335">
        <f>'Master Bath'!F102</f>
        <v>0</v>
      </c>
      <c r="G355" s="480"/>
      <c r="H355" s="452">
        <f>'Master Bath'!H102</f>
        <v>0</v>
      </c>
    </row>
    <row r="356" spans="1:31" s="257" customFormat="1" ht="13" hidden="1" thickBot="1">
      <c r="A356" s="43"/>
      <c r="B356" s="479"/>
      <c r="C356" s="479"/>
      <c r="D356" s="479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64" t="s">
        <v>118</v>
      </c>
      <c r="D357" s="665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9"/>
      <c r="C358" s="635" t="s">
        <v>56</v>
      </c>
      <c r="D358" s="661"/>
      <c r="E358" s="359"/>
      <c r="F358" s="93"/>
      <c r="G358" s="359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66" t="s">
        <v>92</v>
      </c>
      <c r="D359" s="661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9"/>
      <c r="C360" s="660" t="s">
        <v>4</v>
      </c>
      <c r="D360" s="661"/>
      <c r="E360" s="359"/>
      <c r="F360" s="205"/>
      <c r="G360" s="359"/>
      <c r="H360" s="113">
        <f>'Master Bath'!H107</f>
        <v>0</v>
      </c>
    </row>
    <row r="361" spans="1:31" s="4" customFormat="1" hidden="1">
      <c r="A361" s="151"/>
      <c r="B361" s="359"/>
      <c r="C361" s="660" t="s">
        <v>93</v>
      </c>
      <c r="D361" s="661"/>
      <c r="E361" s="359"/>
      <c r="F361" s="205"/>
      <c r="G361" s="359"/>
      <c r="H361" s="113">
        <f>'Master Bath'!H108</f>
        <v>0</v>
      </c>
    </row>
    <row r="362" spans="1:31" s="4" customFormat="1" hidden="1">
      <c r="A362" s="151"/>
      <c r="B362" s="359"/>
      <c r="C362" s="660" t="s">
        <v>76</v>
      </c>
      <c r="D362" s="661"/>
      <c r="E362" s="359"/>
      <c r="F362" s="205"/>
      <c r="G362" s="359"/>
      <c r="H362" s="113">
        <f>'Master Bath'!H109</f>
        <v>0</v>
      </c>
    </row>
    <row r="363" spans="1:31" s="12" customFormat="1" ht="25.5" hidden="1" customHeight="1" thickBot="1">
      <c r="A363" s="206"/>
      <c r="B363" s="360"/>
      <c r="C363" s="662" t="s">
        <v>2</v>
      </c>
      <c r="D363" s="663"/>
      <c r="E363" s="360"/>
      <c r="F363" s="202"/>
      <c r="G363" s="360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8" t="s">
        <v>180</v>
      </c>
      <c r="B365" s="383"/>
      <c r="C365" s="384"/>
      <c r="D365" s="384"/>
      <c r="E365" s="384"/>
      <c r="F365" s="384"/>
      <c r="G365" s="384"/>
      <c r="H365" s="417"/>
    </row>
    <row r="366" spans="1:31" s="256" customFormat="1" ht="16" hidden="1" thickBot="1">
      <c r="A366" s="418"/>
      <c r="B366" s="418"/>
      <c r="C366" s="418"/>
      <c r="D366" s="418"/>
      <c r="E366" s="418"/>
      <c r="F366" s="419"/>
      <c r="G366" s="418"/>
      <c r="H366" s="418"/>
    </row>
    <row r="367" spans="1:31" s="257" customFormat="1" ht="15.75" hidden="1" customHeight="1" thickBot="1">
      <c r="A367" s="95"/>
      <c r="B367" s="96"/>
      <c r="C367" s="585" t="s">
        <v>90</v>
      </c>
      <c r="D367" s="641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9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42" t="s">
        <v>13</v>
      </c>
      <c r="D369" s="643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44" t="s">
        <v>14</v>
      </c>
      <c r="D370" s="645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9"/>
      <c r="C371" s="358"/>
      <c r="D371" s="57"/>
      <c r="E371" s="48"/>
      <c r="H371" s="69"/>
    </row>
    <row r="372" spans="1:8" s="257" customFormat="1" ht="15.75" hidden="1" customHeight="1" thickBot="1">
      <c r="A372" s="95"/>
      <c r="B372" s="96"/>
      <c r="C372" s="585" t="s">
        <v>91</v>
      </c>
      <c r="D372" s="641"/>
      <c r="E372" s="667"/>
      <c r="F372" s="668"/>
      <c r="G372" s="668"/>
      <c r="H372" s="216">
        <f>'Bedroom 1'!H89</f>
        <v>0</v>
      </c>
    </row>
    <row r="373" spans="1:8" s="257" customFormat="1" ht="13" hidden="1" thickBot="1">
      <c r="A373" s="43"/>
      <c r="B373" s="479"/>
      <c r="C373" s="479"/>
      <c r="D373" s="479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119</v>
      </c>
      <c r="C374" s="646" t="s">
        <v>86</v>
      </c>
      <c r="D374" s="643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119</v>
      </c>
      <c r="C375" s="639" t="s">
        <v>87</v>
      </c>
      <c r="D375" s="640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119</v>
      </c>
      <c r="C376" s="639" t="s">
        <v>116</v>
      </c>
      <c r="D376" s="640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119</v>
      </c>
      <c r="C377" s="639" t="s">
        <v>193</v>
      </c>
      <c r="D377" s="640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119</v>
      </c>
      <c r="C378" s="648" t="s">
        <v>117</v>
      </c>
      <c r="D378" s="640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119</v>
      </c>
      <c r="C379" s="648" t="s">
        <v>16</v>
      </c>
      <c r="D379" s="640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119</v>
      </c>
      <c r="C380" s="648" t="s">
        <v>15</v>
      </c>
      <c r="D380" s="640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119</v>
      </c>
      <c r="C381" s="639" t="s">
        <v>88</v>
      </c>
      <c r="D381" s="640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119</v>
      </c>
      <c r="C382" s="639" t="s">
        <v>89</v>
      </c>
      <c r="D382" s="640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119</v>
      </c>
      <c r="C383" s="651" t="s">
        <v>85</v>
      </c>
      <c r="D383" s="645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9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630" t="s">
        <v>126</v>
      </c>
      <c r="B385" s="652"/>
      <c r="C385" s="652"/>
      <c r="D385" s="652"/>
      <c r="E385" s="328"/>
      <c r="F385" s="335">
        <f>'Bedroom 1'!F102</f>
        <v>0</v>
      </c>
      <c r="G385" s="480"/>
      <c r="H385" s="452">
        <f>'Bedroom 1'!H102</f>
        <v>0</v>
      </c>
    </row>
    <row r="386" spans="1:31" s="257" customFormat="1" ht="13" hidden="1" thickBot="1">
      <c r="A386" s="43"/>
      <c r="B386" s="479"/>
      <c r="C386" s="479"/>
      <c r="D386" s="479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64" t="s">
        <v>118</v>
      </c>
      <c r="D387" s="665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9"/>
      <c r="C388" s="635" t="s">
        <v>56</v>
      </c>
      <c r="D388" s="661"/>
      <c r="E388" s="359"/>
      <c r="F388" s="93"/>
      <c r="G388" s="359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66" t="s">
        <v>92</v>
      </c>
      <c r="D389" s="661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9"/>
      <c r="C390" s="660" t="s">
        <v>4</v>
      </c>
      <c r="D390" s="661"/>
      <c r="E390" s="359"/>
      <c r="F390" s="205"/>
      <c r="G390" s="359"/>
      <c r="H390" s="113">
        <f>'Bedroom 1'!H107</f>
        <v>0</v>
      </c>
    </row>
    <row r="391" spans="1:31" s="4" customFormat="1" hidden="1">
      <c r="A391" s="151"/>
      <c r="B391" s="359"/>
      <c r="C391" s="660" t="s">
        <v>93</v>
      </c>
      <c r="D391" s="661"/>
      <c r="E391" s="359"/>
      <c r="F391" s="205"/>
      <c r="G391" s="359"/>
      <c r="H391" s="113">
        <f>'Bedroom 1'!H108</f>
        <v>0</v>
      </c>
    </row>
    <row r="392" spans="1:31" s="4" customFormat="1" hidden="1">
      <c r="A392" s="151"/>
      <c r="B392" s="359"/>
      <c r="C392" s="660" t="s">
        <v>76</v>
      </c>
      <c r="D392" s="661"/>
      <c r="E392" s="359"/>
      <c r="F392" s="205"/>
      <c r="G392" s="359"/>
      <c r="H392" s="113">
        <f>'Bedroom 1'!H109</f>
        <v>0</v>
      </c>
    </row>
    <row r="393" spans="1:31" s="12" customFormat="1" ht="25.5" hidden="1" customHeight="1" thickBot="1">
      <c r="A393" s="206"/>
      <c r="B393" s="360"/>
      <c r="C393" s="662" t="s">
        <v>2</v>
      </c>
      <c r="D393" s="663"/>
      <c r="E393" s="360"/>
      <c r="F393" s="202"/>
      <c r="G393" s="360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8" t="s">
        <v>181</v>
      </c>
      <c r="B395" s="383"/>
      <c r="C395" s="384"/>
      <c r="D395" s="384"/>
      <c r="E395" s="384"/>
      <c r="F395" s="384"/>
      <c r="G395" s="384"/>
      <c r="H395" s="417"/>
    </row>
    <row r="396" spans="1:31" s="256" customFormat="1" ht="16" hidden="1" thickBot="1">
      <c r="A396" s="418"/>
      <c r="B396" s="418"/>
      <c r="C396" s="418"/>
      <c r="D396" s="418"/>
      <c r="E396" s="418"/>
      <c r="F396" s="419"/>
      <c r="G396" s="418"/>
      <c r="H396" s="418"/>
    </row>
    <row r="397" spans="1:31" s="257" customFormat="1" ht="15.75" hidden="1" customHeight="1" thickBot="1">
      <c r="A397" s="95"/>
      <c r="B397" s="96"/>
      <c r="C397" s="585" t="s">
        <v>90</v>
      </c>
      <c r="D397" s="641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9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42" t="s">
        <v>13</v>
      </c>
      <c r="D399" s="643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44" t="s">
        <v>14</v>
      </c>
      <c r="D400" s="645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9"/>
      <c r="C401" s="358"/>
      <c r="D401" s="57"/>
      <c r="E401" s="48"/>
      <c r="H401" s="69"/>
    </row>
    <row r="402" spans="1:8" s="257" customFormat="1" ht="15.75" hidden="1" customHeight="1" thickBot="1">
      <c r="A402" s="95"/>
      <c r="B402" s="96"/>
      <c r="C402" s="585" t="s">
        <v>91</v>
      </c>
      <c r="D402" s="641"/>
      <c r="E402" s="667"/>
      <c r="F402" s="668"/>
      <c r="G402" s="668"/>
      <c r="H402" s="216">
        <f>'Bedroom 2'!H89</f>
        <v>0</v>
      </c>
    </row>
    <row r="403" spans="1:8" s="257" customFormat="1" ht="13" hidden="1" thickBot="1">
      <c r="A403" s="43"/>
      <c r="B403" s="479"/>
      <c r="C403" s="479"/>
      <c r="D403" s="479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119</v>
      </c>
      <c r="C404" s="646" t="s">
        <v>86</v>
      </c>
      <c r="D404" s="643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119</v>
      </c>
      <c r="C405" s="639" t="s">
        <v>87</v>
      </c>
      <c r="D405" s="640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119</v>
      </c>
      <c r="C406" s="639" t="s">
        <v>116</v>
      </c>
      <c r="D406" s="640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119</v>
      </c>
      <c r="C407" s="639" t="s">
        <v>193</v>
      </c>
      <c r="D407" s="640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119</v>
      </c>
      <c r="C408" s="648" t="s">
        <v>117</v>
      </c>
      <c r="D408" s="640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119</v>
      </c>
      <c r="C409" s="648" t="s">
        <v>16</v>
      </c>
      <c r="D409" s="640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119</v>
      </c>
      <c r="C410" s="648" t="s">
        <v>15</v>
      </c>
      <c r="D410" s="640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119</v>
      </c>
      <c r="C411" s="639" t="s">
        <v>88</v>
      </c>
      <c r="D411" s="640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119</v>
      </c>
      <c r="C412" s="639" t="s">
        <v>89</v>
      </c>
      <c r="D412" s="640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119</v>
      </c>
      <c r="C413" s="651" t="s">
        <v>85</v>
      </c>
      <c r="D413" s="645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9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630" t="s">
        <v>126</v>
      </c>
      <c r="B415" s="652"/>
      <c r="C415" s="652"/>
      <c r="D415" s="652"/>
      <c r="E415" s="328"/>
      <c r="F415" s="335">
        <f>'Bedroom 2'!F102</f>
        <v>0</v>
      </c>
      <c r="G415" s="480"/>
      <c r="H415" s="452">
        <f>'Bedroom 2'!H102</f>
        <v>0</v>
      </c>
    </row>
    <row r="416" spans="1:8" s="257" customFormat="1" ht="13" hidden="1" thickBot="1">
      <c r="A416" s="43"/>
      <c r="B416" s="479"/>
      <c r="C416" s="479"/>
      <c r="D416" s="479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64" t="s">
        <v>118</v>
      </c>
      <c r="D417" s="665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9"/>
      <c r="C418" s="635" t="s">
        <v>56</v>
      </c>
      <c r="D418" s="661"/>
      <c r="E418" s="359"/>
      <c r="F418" s="93"/>
      <c r="G418" s="359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66" t="s">
        <v>92</v>
      </c>
      <c r="D419" s="661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9"/>
      <c r="C420" s="660" t="s">
        <v>4</v>
      </c>
      <c r="D420" s="661"/>
      <c r="E420" s="359"/>
      <c r="F420" s="205"/>
      <c r="G420" s="359"/>
      <c r="H420" s="113">
        <f>'Bedroom 2'!H107</f>
        <v>0</v>
      </c>
    </row>
    <row r="421" spans="1:31" s="4" customFormat="1" hidden="1">
      <c r="A421" s="151"/>
      <c r="B421" s="359"/>
      <c r="C421" s="660" t="s">
        <v>93</v>
      </c>
      <c r="D421" s="661"/>
      <c r="E421" s="359"/>
      <c r="F421" s="205"/>
      <c r="G421" s="359"/>
      <c r="H421" s="113">
        <f>'Bedroom 2'!H108</f>
        <v>0</v>
      </c>
    </row>
    <row r="422" spans="1:31" s="4" customFormat="1" hidden="1">
      <c r="A422" s="151"/>
      <c r="B422" s="359"/>
      <c r="C422" s="660" t="s">
        <v>76</v>
      </c>
      <c r="D422" s="661"/>
      <c r="E422" s="359"/>
      <c r="F422" s="205"/>
      <c r="G422" s="359"/>
      <c r="H422" s="113">
        <f>'Bedroom 2'!H109</f>
        <v>0</v>
      </c>
    </row>
    <row r="423" spans="1:31" s="12" customFormat="1" ht="25.5" hidden="1" customHeight="1" thickBot="1">
      <c r="A423" s="206"/>
      <c r="B423" s="360"/>
      <c r="C423" s="662" t="s">
        <v>2</v>
      </c>
      <c r="D423" s="663"/>
      <c r="E423" s="360"/>
      <c r="F423" s="202"/>
      <c r="G423" s="360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8" t="s">
        <v>182</v>
      </c>
      <c r="B425" s="383"/>
      <c r="C425" s="384"/>
      <c r="D425" s="384"/>
      <c r="E425" s="384"/>
      <c r="F425" s="384"/>
      <c r="G425" s="384"/>
      <c r="H425" s="417"/>
    </row>
    <row r="426" spans="1:31" s="256" customFormat="1" ht="16" hidden="1" thickBot="1">
      <c r="A426" s="418"/>
      <c r="B426" s="418"/>
      <c r="C426" s="418"/>
      <c r="D426" s="418"/>
      <c r="E426" s="418"/>
      <c r="F426" s="419"/>
      <c r="G426" s="418"/>
      <c r="H426" s="418"/>
    </row>
    <row r="427" spans="1:31" s="257" customFormat="1" ht="15.75" hidden="1" customHeight="1" thickBot="1">
      <c r="A427" s="95"/>
      <c r="B427" s="96"/>
      <c r="C427" s="585" t="s">
        <v>90</v>
      </c>
      <c r="D427" s="641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9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42" t="s">
        <v>13</v>
      </c>
      <c r="D429" s="643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44" t="s">
        <v>14</v>
      </c>
      <c r="D430" s="645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9"/>
      <c r="C431" s="358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85" t="s">
        <v>91</v>
      </c>
      <c r="D432" s="641"/>
      <c r="E432" s="667"/>
      <c r="F432" s="668"/>
      <c r="G432" s="668"/>
      <c r="H432" s="216">
        <f>'Bedroom 3'!H89</f>
        <v>0</v>
      </c>
    </row>
    <row r="433" spans="1:31" s="257" customFormat="1" ht="13" hidden="1" thickBot="1">
      <c r="A433" s="43"/>
      <c r="B433" s="479"/>
      <c r="C433" s="479"/>
      <c r="D433" s="479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119</v>
      </c>
      <c r="C434" s="646" t="s">
        <v>86</v>
      </c>
      <c r="D434" s="643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119</v>
      </c>
      <c r="C435" s="639" t="s">
        <v>87</v>
      </c>
      <c r="D435" s="640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119</v>
      </c>
      <c r="C436" s="639" t="s">
        <v>116</v>
      </c>
      <c r="D436" s="640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119</v>
      </c>
      <c r="C437" s="639" t="s">
        <v>193</v>
      </c>
      <c r="D437" s="640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119</v>
      </c>
      <c r="C438" s="648" t="s">
        <v>117</v>
      </c>
      <c r="D438" s="640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119</v>
      </c>
      <c r="C439" s="648" t="s">
        <v>16</v>
      </c>
      <c r="D439" s="640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119</v>
      </c>
      <c r="C440" s="648" t="s">
        <v>15</v>
      </c>
      <c r="D440" s="640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119</v>
      </c>
      <c r="C441" s="639" t="s">
        <v>88</v>
      </c>
      <c r="D441" s="640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119</v>
      </c>
      <c r="C442" s="639" t="s">
        <v>89</v>
      </c>
      <c r="D442" s="640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119</v>
      </c>
      <c r="C443" s="651" t="s">
        <v>85</v>
      </c>
      <c r="D443" s="645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9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630" t="s">
        <v>126</v>
      </c>
      <c r="B445" s="652"/>
      <c r="C445" s="652"/>
      <c r="D445" s="652"/>
      <c r="E445" s="328"/>
      <c r="F445" s="335">
        <f>'Bedroom 3'!F102</f>
        <v>0</v>
      </c>
      <c r="G445" s="480"/>
      <c r="H445" s="452">
        <f>'Bedroom 3'!H102</f>
        <v>0</v>
      </c>
    </row>
    <row r="446" spans="1:31" s="257" customFormat="1" ht="13" hidden="1" thickBot="1">
      <c r="A446" s="43"/>
      <c r="B446" s="479"/>
      <c r="C446" s="479"/>
      <c r="D446" s="479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64" t="s">
        <v>118</v>
      </c>
      <c r="D447" s="665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9"/>
      <c r="C448" s="635" t="s">
        <v>56</v>
      </c>
      <c r="D448" s="661"/>
      <c r="E448" s="359"/>
      <c r="F448" s="93"/>
      <c r="G448" s="359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66" t="s">
        <v>92</v>
      </c>
      <c r="D449" s="661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9"/>
      <c r="C450" s="660" t="s">
        <v>4</v>
      </c>
      <c r="D450" s="661"/>
      <c r="E450" s="359"/>
      <c r="F450" s="205"/>
      <c r="G450" s="359"/>
      <c r="H450" s="113">
        <f>'Bedroom 3'!H107</f>
        <v>0</v>
      </c>
    </row>
    <row r="451" spans="1:8" s="4" customFormat="1" hidden="1">
      <c r="A451" s="151"/>
      <c r="B451" s="359"/>
      <c r="C451" s="660" t="s">
        <v>93</v>
      </c>
      <c r="D451" s="661"/>
      <c r="E451" s="359"/>
      <c r="F451" s="205"/>
      <c r="G451" s="359"/>
      <c r="H451" s="113">
        <f>'Bedroom 3'!H108</f>
        <v>0</v>
      </c>
    </row>
    <row r="452" spans="1:8" s="4" customFormat="1" hidden="1">
      <c r="A452" s="151"/>
      <c r="B452" s="359"/>
      <c r="C452" s="660" t="s">
        <v>76</v>
      </c>
      <c r="D452" s="661"/>
      <c r="E452" s="359"/>
      <c r="F452" s="205"/>
      <c r="G452" s="359"/>
      <c r="H452" s="113">
        <f>'Bedroom 3'!H109</f>
        <v>0</v>
      </c>
    </row>
    <row r="453" spans="1:8" s="12" customFormat="1" ht="25.5" hidden="1" customHeight="1" thickBot="1">
      <c r="A453" s="206"/>
      <c r="B453" s="360"/>
      <c r="C453" s="662" t="s">
        <v>2</v>
      </c>
      <c r="D453" s="663"/>
      <c r="E453" s="360"/>
      <c r="F453" s="202"/>
      <c r="G453" s="360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8" t="s">
        <v>18</v>
      </c>
      <c r="B455" s="383"/>
      <c r="C455" s="384"/>
      <c r="D455" s="384"/>
      <c r="E455" s="384"/>
      <c r="F455" s="384"/>
      <c r="G455" s="384"/>
      <c r="H455" s="417"/>
    </row>
    <row r="456" spans="1:8" s="256" customFormat="1" ht="16" thickBot="1">
      <c r="A456" s="418"/>
      <c r="B456" s="418"/>
      <c r="C456" s="418"/>
      <c r="D456" s="418"/>
      <c r="E456" s="418"/>
      <c r="F456" s="419"/>
      <c r="G456" s="418"/>
      <c r="H456" s="418"/>
    </row>
    <row r="457" spans="1:8" s="257" customFormat="1" ht="15.75" customHeight="1" thickBot="1">
      <c r="A457" s="95"/>
      <c r="B457" s="96"/>
      <c r="C457" s="585" t="s">
        <v>90</v>
      </c>
      <c r="D457" s="641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2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42" t="s">
        <v>13</v>
      </c>
      <c r="D459" s="643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44" t="s">
        <v>14</v>
      </c>
      <c r="D460" s="645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2"/>
      <c r="C461" s="358"/>
      <c r="D461" s="57"/>
      <c r="E461" s="48"/>
      <c r="H461" s="69"/>
    </row>
    <row r="462" spans="1:8" s="257" customFormat="1" ht="15.75" customHeight="1" thickBot="1">
      <c r="A462" s="95"/>
      <c r="B462" s="96"/>
      <c r="C462" s="585" t="s">
        <v>91</v>
      </c>
      <c r="D462" s="641"/>
      <c r="E462" s="667"/>
      <c r="F462" s="668"/>
      <c r="G462" s="668"/>
      <c r="H462" s="216">
        <f>Control!H89</f>
        <v>0</v>
      </c>
    </row>
    <row r="463" spans="1:8" s="257" customFormat="1" ht="13" thickBot="1">
      <c r="A463" s="43"/>
      <c r="B463" s="352"/>
      <c r="C463" s="352"/>
      <c r="D463" s="352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119</v>
      </c>
      <c r="C464" s="646" t="s">
        <v>86</v>
      </c>
      <c r="D464" s="643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119</v>
      </c>
      <c r="C465" s="639" t="s">
        <v>87</v>
      </c>
      <c r="D465" s="640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119</v>
      </c>
      <c r="C466" s="639" t="s">
        <v>116</v>
      </c>
      <c r="D466" s="640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119</v>
      </c>
      <c r="C467" s="639" t="s">
        <v>193</v>
      </c>
      <c r="D467" s="640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119</v>
      </c>
      <c r="C468" s="648" t="s">
        <v>117</v>
      </c>
      <c r="D468" s="640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119</v>
      </c>
      <c r="C469" s="648" t="s">
        <v>16</v>
      </c>
      <c r="D469" s="640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119</v>
      </c>
      <c r="C470" s="648" t="s">
        <v>15</v>
      </c>
      <c r="D470" s="640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119</v>
      </c>
      <c r="C471" s="639" t="s">
        <v>88</v>
      </c>
      <c r="D471" s="640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119</v>
      </c>
      <c r="C472" s="639" t="s">
        <v>89</v>
      </c>
      <c r="D472" s="640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119</v>
      </c>
      <c r="C473" s="651" t="s">
        <v>85</v>
      </c>
      <c r="D473" s="645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2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630" t="s">
        <v>126</v>
      </c>
      <c r="B475" s="652"/>
      <c r="C475" s="652"/>
      <c r="D475" s="652"/>
      <c r="E475" s="328"/>
      <c r="F475" s="335">
        <f>Control!F102</f>
        <v>0</v>
      </c>
      <c r="G475" s="451"/>
      <c r="H475" s="452">
        <f>Control!H102</f>
        <v>0</v>
      </c>
    </row>
    <row r="476" spans="1:31" s="257" customFormat="1" ht="13" thickBot="1">
      <c r="A476" s="43"/>
      <c r="B476" s="352"/>
      <c r="C476" s="352"/>
      <c r="D476" s="352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64" t="s">
        <v>118</v>
      </c>
      <c r="D477" s="665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9"/>
      <c r="C478" s="635" t="s">
        <v>56</v>
      </c>
      <c r="D478" s="661"/>
      <c r="E478" s="359"/>
      <c r="F478" s="93"/>
      <c r="G478" s="359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66" t="s">
        <v>92</v>
      </c>
      <c r="D479" s="661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9"/>
      <c r="C480" s="660" t="s">
        <v>4</v>
      </c>
      <c r="D480" s="661"/>
      <c r="E480" s="359"/>
      <c r="F480" s="205"/>
      <c r="G480" s="359"/>
      <c r="H480" s="113">
        <f>Control!H107</f>
        <v>0</v>
      </c>
    </row>
    <row r="481" spans="1:8" s="4" customFormat="1">
      <c r="A481" s="151"/>
      <c r="B481" s="359"/>
      <c r="C481" s="660" t="s">
        <v>93</v>
      </c>
      <c r="D481" s="661"/>
      <c r="E481" s="359"/>
      <c r="F481" s="205"/>
      <c r="G481" s="359"/>
      <c r="H481" s="113">
        <f>Control!H108</f>
        <v>0</v>
      </c>
    </row>
    <row r="482" spans="1:8" s="4" customFormat="1">
      <c r="A482" s="151"/>
      <c r="B482" s="359"/>
      <c r="C482" s="660" t="s">
        <v>76</v>
      </c>
      <c r="D482" s="661"/>
      <c r="E482" s="359"/>
      <c r="F482" s="205"/>
      <c r="G482" s="359"/>
      <c r="H482" s="113">
        <f>Control!H109</f>
        <v>0</v>
      </c>
    </row>
    <row r="483" spans="1:8" s="12" customFormat="1" ht="25.5" customHeight="1" thickBot="1">
      <c r="A483" s="206"/>
      <c r="B483" s="360"/>
      <c r="C483" s="662" t="s">
        <v>2</v>
      </c>
      <c r="D483" s="663"/>
      <c r="E483" s="360"/>
      <c r="F483" s="202"/>
      <c r="G483" s="360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8" t="s">
        <v>69</v>
      </c>
      <c r="B485" s="383"/>
      <c r="C485" s="384"/>
      <c r="D485" s="384"/>
      <c r="E485" s="384"/>
      <c r="F485" s="384"/>
      <c r="G485" s="384"/>
      <c r="H485" s="417"/>
    </row>
    <row r="486" spans="1:8" s="256" customFormat="1" ht="16" thickBot="1">
      <c r="A486" s="418"/>
      <c r="B486" s="418"/>
      <c r="C486" s="418"/>
      <c r="D486" s="418"/>
      <c r="E486" s="418"/>
      <c r="F486" s="419"/>
      <c r="G486" s="418"/>
      <c r="H486" s="418"/>
    </row>
    <row r="487" spans="1:8" s="257" customFormat="1" ht="15.75" customHeight="1" thickBot="1">
      <c r="A487" s="95"/>
      <c r="B487" s="96"/>
      <c r="C487" s="585" t="s">
        <v>90</v>
      </c>
      <c r="D487" s="641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2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42" t="s">
        <v>13</v>
      </c>
      <c r="D489" s="643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44" t="s">
        <v>14</v>
      </c>
      <c r="D490" s="645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2"/>
      <c r="C491" s="358"/>
      <c r="D491" s="57"/>
      <c r="E491" s="48"/>
      <c r="H491" s="69"/>
    </row>
    <row r="492" spans="1:8" s="257" customFormat="1" ht="15.75" customHeight="1" thickBot="1">
      <c r="A492" s="95"/>
      <c r="B492" s="96"/>
      <c r="C492" s="585" t="s">
        <v>91</v>
      </c>
      <c r="D492" s="641"/>
      <c r="E492" s="667"/>
      <c r="F492" s="668"/>
      <c r="G492" s="668"/>
      <c r="H492" s="216">
        <f>Lighting!H89</f>
        <v>0</v>
      </c>
    </row>
    <row r="493" spans="1:8" s="257" customFormat="1" ht="13" thickBot="1">
      <c r="A493" s="43"/>
      <c r="B493" s="352"/>
      <c r="C493" s="352"/>
      <c r="D493" s="352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119</v>
      </c>
      <c r="C494" s="646" t="s">
        <v>86</v>
      </c>
      <c r="D494" s="643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119</v>
      </c>
      <c r="C495" s="639" t="s">
        <v>87</v>
      </c>
      <c r="D495" s="640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119</v>
      </c>
      <c r="C496" s="639" t="s">
        <v>116</v>
      </c>
      <c r="D496" s="640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119</v>
      </c>
      <c r="C497" s="639" t="s">
        <v>193</v>
      </c>
      <c r="D497" s="640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119</v>
      </c>
      <c r="C498" s="648" t="s">
        <v>117</v>
      </c>
      <c r="D498" s="640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119</v>
      </c>
      <c r="C499" s="648" t="s">
        <v>16</v>
      </c>
      <c r="D499" s="640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119</v>
      </c>
      <c r="C500" s="648" t="s">
        <v>15</v>
      </c>
      <c r="D500" s="640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119</v>
      </c>
      <c r="C501" s="639" t="s">
        <v>88</v>
      </c>
      <c r="D501" s="640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119</v>
      </c>
      <c r="C502" s="639" t="s">
        <v>89</v>
      </c>
      <c r="D502" s="640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119</v>
      </c>
      <c r="C503" s="651" t="s">
        <v>85</v>
      </c>
      <c r="D503" s="645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2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630" t="s">
        <v>126</v>
      </c>
      <c r="B505" s="652"/>
      <c r="C505" s="652"/>
      <c r="D505" s="652"/>
      <c r="E505" s="328"/>
      <c r="F505" s="335">
        <f>Lighting!F102</f>
        <v>0</v>
      </c>
      <c r="G505" s="451"/>
      <c r="H505" s="452">
        <f>Lighting!H102</f>
        <v>0</v>
      </c>
    </row>
    <row r="506" spans="1:31" s="257" customFormat="1" ht="13" thickBot="1">
      <c r="A506" s="43"/>
      <c r="B506" s="352"/>
      <c r="C506" s="352"/>
      <c r="D506" s="352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64" t="s">
        <v>118</v>
      </c>
      <c r="D507" s="665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9"/>
      <c r="C508" s="635" t="s">
        <v>56</v>
      </c>
      <c r="D508" s="661"/>
      <c r="E508" s="359"/>
      <c r="F508" s="93"/>
      <c r="G508" s="359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66" t="s">
        <v>92</v>
      </c>
      <c r="D509" s="661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9"/>
      <c r="C510" s="660" t="s">
        <v>4</v>
      </c>
      <c r="D510" s="661"/>
      <c r="E510" s="359"/>
      <c r="F510" s="205"/>
      <c r="G510" s="359"/>
      <c r="H510" s="113">
        <f>Lighting!H107</f>
        <v>0</v>
      </c>
    </row>
    <row r="511" spans="1:31" s="4" customFormat="1">
      <c r="A511" s="151"/>
      <c r="B511" s="359"/>
      <c r="C511" s="660" t="s">
        <v>93</v>
      </c>
      <c r="D511" s="661"/>
      <c r="E511" s="359"/>
      <c r="F511" s="205"/>
      <c r="G511" s="359"/>
      <c r="H511" s="113">
        <f>Lighting!H108</f>
        <v>0</v>
      </c>
    </row>
    <row r="512" spans="1:31" s="4" customFormat="1">
      <c r="A512" s="151"/>
      <c r="B512" s="359"/>
      <c r="C512" s="660" t="s">
        <v>76</v>
      </c>
      <c r="D512" s="661"/>
      <c r="E512" s="359"/>
      <c r="F512" s="205"/>
      <c r="G512" s="359"/>
      <c r="H512" s="113">
        <f>Lighting!H109</f>
        <v>0</v>
      </c>
    </row>
    <row r="513" spans="1:8" s="12" customFormat="1" ht="25.5" customHeight="1" thickBot="1">
      <c r="A513" s="206"/>
      <c r="B513" s="360"/>
      <c r="C513" s="662" t="s">
        <v>2</v>
      </c>
      <c r="D513" s="663"/>
      <c r="E513" s="360"/>
      <c r="F513" s="202"/>
      <c r="G513" s="360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8" t="s">
        <v>143</v>
      </c>
      <c r="B515" s="383"/>
      <c r="C515" s="384"/>
      <c r="D515" s="384"/>
      <c r="E515" s="384"/>
      <c r="F515" s="384"/>
      <c r="G515" s="384"/>
      <c r="H515" s="417"/>
    </row>
    <row r="516" spans="1:8" s="256" customFormat="1" ht="16" thickBot="1">
      <c r="A516" s="418"/>
      <c r="B516" s="418"/>
      <c r="C516" s="418"/>
      <c r="D516" s="418"/>
      <c r="E516" s="418"/>
      <c r="F516" s="419"/>
      <c r="G516" s="418"/>
      <c r="H516" s="418"/>
    </row>
    <row r="517" spans="1:8" s="257" customFormat="1" ht="15.75" customHeight="1" thickBot="1">
      <c r="A517" s="95"/>
      <c r="B517" s="96"/>
      <c r="C517" s="585" t="s">
        <v>90</v>
      </c>
      <c r="D517" s="641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2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42" t="s">
        <v>13</v>
      </c>
      <c r="D519" s="643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44" t="s">
        <v>14</v>
      </c>
      <c r="D520" s="645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2"/>
      <c r="C521" s="358"/>
      <c r="D521" s="57"/>
      <c r="E521" s="48"/>
      <c r="H521" s="69"/>
    </row>
    <row r="522" spans="1:8" s="257" customFormat="1" ht="15.75" customHeight="1" thickBot="1">
      <c r="A522" s="95"/>
      <c r="B522" s="96"/>
      <c r="C522" s="585" t="s">
        <v>91</v>
      </c>
      <c r="D522" s="641"/>
      <c r="E522" s="667"/>
      <c r="F522" s="668"/>
      <c r="G522" s="668"/>
      <c r="H522" s="216">
        <f>Security!H89</f>
        <v>0</v>
      </c>
    </row>
    <row r="523" spans="1:8" s="257" customFormat="1" ht="13" thickBot="1">
      <c r="A523" s="43"/>
      <c r="B523" s="352"/>
      <c r="C523" s="352"/>
      <c r="D523" s="352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119</v>
      </c>
      <c r="C524" s="646" t="s">
        <v>86</v>
      </c>
      <c r="D524" s="643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119</v>
      </c>
      <c r="C525" s="639" t="s">
        <v>87</v>
      </c>
      <c r="D525" s="640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119</v>
      </c>
      <c r="C526" s="639" t="s">
        <v>116</v>
      </c>
      <c r="D526" s="640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119</v>
      </c>
      <c r="C527" s="639" t="s">
        <v>193</v>
      </c>
      <c r="D527" s="640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119</v>
      </c>
      <c r="C528" s="648" t="s">
        <v>117</v>
      </c>
      <c r="D528" s="640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119</v>
      </c>
      <c r="C529" s="648" t="s">
        <v>16</v>
      </c>
      <c r="D529" s="640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119</v>
      </c>
      <c r="C530" s="648" t="s">
        <v>15</v>
      </c>
      <c r="D530" s="640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119</v>
      </c>
      <c r="C531" s="639" t="s">
        <v>88</v>
      </c>
      <c r="D531" s="640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119</v>
      </c>
      <c r="C532" s="639" t="s">
        <v>89</v>
      </c>
      <c r="D532" s="640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119</v>
      </c>
      <c r="C533" s="651" t="s">
        <v>85</v>
      </c>
      <c r="D533" s="645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2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630" t="s">
        <v>126</v>
      </c>
      <c r="B535" s="652"/>
      <c r="C535" s="652"/>
      <c r="D535" s="652"/>
      <c r="E535" s="328"/>
      <c r="F535" s="335">
        <f>Security!F102</f>
        <v>0</v>
      </c>
      <c r="G535" s="451"/>
      <c r="H535" s="452">
        <f>Security!H102</f>
        <v>0</v>
      </c>
    </row>
    <row r="536" spans="1:31" s="257" customFormat="1" ht="13" thickBot="1">
      <c r="A536" s="43"/>
      <c r="B536" s="352"/>
      <c r="C536" s="352"/>
      <c r="D536" s="352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64" t="s">
        <v>118</v>
      </c>
      <c r="D537" s="665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9"/>
      <c r="C538" s="635" t="s">
        <v>56</v>
      </c>
      <c r="D538" s="661"/>
      <c r="E538" s="359"/>
      <c r="F538" s="93"/>
      <c r="G538" s="359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66" t="s">
        <v>92</v>
      </c>
      <c r="D539" s="661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9"/>
      <c r="C540" s="660" t="s">
        <v>4</v>
      </c>
      <c r="D540" s="661"/>
      <c r="E540" s="359"/>
      <c r="F540" s="205"/>
      <c r="G540" s="359"/>
      <c r="H540" s="113">
        <f>Security!H107</f>
        <v>0</v>
      </c>
    </row>
    <row r="541" spans="1:31" s="4" customFormat="1">
      <c r="A541" s="151"/>
      <c r="B541" s="359"/>
      <c r="C541" s="660" t="s">
        <v>93</v>
      </c>
      <c r="D541" s="661"/>
      <c r="E541" s="359"/>
      <c r="F541" s="205"/>
      <c r="G541" s="359"/>
      <c r="H541" s="113">
        <f>Security!H108</f>
        <v>0</v>
      </c>
    </row>
    <row r="542" spans="1:31" s="4" customFormat="1">
      <c r="A542" s="151"/>
      <c r="B542" s="359"/>
      <c r="C542" s="660" t="s">
        <v>76</v>
      </c>
      <c r="D542" s="661"/>
      <c r="E542" s="359"/>
      <c r="F542" s="205"/>
      <c r="G542" s="359"/>
      <c r="H542" s="113">
        <f>Security!H109</f>
        <v>0</v>
      </c>
    </row>
    <row r="543" spans="1:31" s="12" customFormat="1" ht="25.5" customHeight="1" thickBot="1">
      <c r="A543" s="206"/>
      <c r="B543" s="360"/>
      <c r="C543" s="662" t="s">
        <v>2</v>
      </c>
      <c r="D543" s="663"/>
      <c r="E543" s="360"/>
      <c r="F543" s="202"/>
      <c r="G543" s="360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8" t="s">
        <v>144</v>
      </c>
      <c r="B545" s="383"/>
      <c r="C545" s="384"/>
      <c r="D545" s="384"/>
      <c r="E545" s="384"/>
      <c r="F545" s="384"/>
      <c r="G545" s="384"/>
      <c r="H545" s="417"/>
    </row>
    <row r="546" spans="1:8" s="256" customFormat="1" ht="16" thickBot="1">
      <c r="A546" s="418"/>
      <c r="B546" s="418"/>
      <c r="C546" s="418"/>
      <c r="D546" s="418"/>
      <c r="E546" s="418"/>
      <c r="F546" s="419"/>
      <c r="G546" s="418"/>
      <c r="H546" s="418"/>
    </row>
    <row r="547" spans="1:8" s="257" customFormat="1" ht="15.75" customHeight="1" thickBot="1">
      <c r="A547" s="95"/>
      <c r="B547" s="96"/>
      <c r="C547" s="585" t="s">
        <v>90</v>
      </c>
      <c r="D547" s="641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2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42" t="s">
        <v>13</v>
      </c>
      <c r="D549" s="643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44" t="s">
        <v>14</v>
      </c>
      <c r="D550" s="645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2"/>
      <c r="C551" s="358"/>
      <c r="D551" s="57"/>
      <c r="E551" s="48"/>
      <c r="H551" s="69"/>
    </row>
    <row r="552" spans="1:8" s="257" customFormat="1" ht="15.75" customHeight="1" thickBot="1">
      <c r="A552" s="95"/>
      <c r="B552" s="96"/>
      <c r="C552" s="585" t="s">
        <v>91</v>
      </c>
      <c r="D552" s="641"/>
      <c r="E552" s="667"/>
      <c r="F552" s="668"/>
      <c r="G552" s="668"/>
      <c r="H552" s="216">
        <f>Telecom!H89</f>
        <v>0</v>
      </c>
    </row>
    <row r="553" spans="1:8" s="257" customFormat="1" ht="13" thickBot="1">
      <c r="A553" s="43"/>
      <c r="B553" s="352"/>
      <c r="C553" s="352"/>
      <c r="D553" s="352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119</v>
      </c>
      <c r="C554" s="646" t="s">
        <v>86</v>
      </c>
      <c r="D554" s="643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119</v>
      </c>
      <c r="C555" s="639" t="s">
        <v>87</v>
      </c>
      <c r="D555" s="640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119</v>
      </c>
      <c r="C556" s="639" t="s">
        <v>116</v>
      </c>
      <c r="D556" s="640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119</v>
      </c>
      <c r="C557" s="639" t="s">
        <v>193</v>
      </c>
      <c r="D557" s="640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119</v>
      </c>
      <c r="C558" s="648" t="s">
        <v>117</v>
      </c>
      <c r="D558" s="640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119</v>
      </c>
      <c r="C559" s="648" t="s">
        <v>16</v>
      </c>
      <c r="D559" s="640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119</v>
      </c>
      <c r="C560" s="648" t="s">
        <v>15</v>
      </c>
      <c r="D560" s="640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119</v>
      </c>
      <c r="C561" s="639" t="s">
        <v>88</v>
      </c>
      <c r="D561" s="640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119</v>
      </c>
      <c r="C562" s="639" t="s">
        <v>89</v>
      </c>
      <c r="D562" s="640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119</v>
      </c>
      <c r="C563" s="651" t="s">
        <v>85</v>
      </c>
      <c r="D563" s="645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2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630" t="s">
        <v>126</v>
      </c>
      <c r="B565" s="652"/>
      <c r="C565" s="652"/>
      <c r="D565" s="652"/>
      <c r="E565" s="328"/>
      <c r="F565" s="335">
        <f>Telecom!F102</f>
        <v>0</v>
      </c>
      <c r="G565" s="451"/>
      <c r="H565" s="452">
        <f>Telecom!H102</f>
        <v>0</v>
      </c>
    </row>
    <row r="566" spans="1:31" s="257" customFormat="1" ht="13" thickBot="1">
      <c r="A566" s="43"/>
      <c r="B566" s="352"/>
      <c r="C566" s="352"/>
      <c r="D566" s="352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64" t="s">
        <v>118</v>
      </c>
      <c r="D567" s="665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9"/>
      <c r="C568" s="635" t="s">
        <v>56</v>
      </c>
      <c r="D568" s="661"/>
      <c r="E568" s="359"/>
      <c r="F568" s="93"/>
      <c r="G568" s="359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66" t="s">
        <v>92</v>
      </c>
      <c r="D569" s="661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9"/>
      <c r="C570" s="660" t="s">
        <v>4</v>
      </c>
      <c r="D570" s="661"/>
      <c r="E570" s="359"/>
      <c r="F570" s="205"/>
      <c r="G570" s="359"/>
      <c r="H570" s="113">
        <f>Telecom!H107</f>
        <v>0</v>
      </c>
    </row>
    <row r="571" spans="1:31" s="4" customFormat="1">
      <c r="A571" s="151"/>
      <c r="B571" s="359"/>
      <c r="C571" s="660" t="s">
        <v>93</v>
      </c>
      <c r="D571" s="661"/>
      <c r="E571" s="359"/>
      <c r="F571" s="205"/>
      <c r="G571" s="359"/>
      <c r="H571" s="113">
        <f>Telecom!H108</f>
        <v>0</v>
      </c>
    </row>
    <row r="572" spans="1:31" s="4" customFormat="1">
      <c r="A572" s="151"/>
      <c r="B572" s="359"/>
      <c r="C572" s="660" t="s">
        <v>76</v>
      </c>
      <c r="D572" s="661"/>
      <c r="E572" s="359"/>
      <c r="F572" s="205"/>
      <c r="G572" s="359"/>
      <c r="H572" s="113">
        <f>Telecom!H109</f>
        <v>0</v>
      </c>
    </row>
    <row r="573" spans="1:31" s="12" customFormat="1" ht="25.5" customHeight="1" thickBot="1">
      <c r="A573" s="206"/>
      <c r="B573" s="360"/>
      <c r="C573" s="662" t="s">
        <v>2</v>
      </c>
      <c r="D573" s="663"/>
      <c r="E573" s="360"/>
      <c r="F573" s="202"/>
      <c r="G573" s="360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8" t="s">
        <v>147</v>
      </c>
      <c r="B575" s="383"/>
      <c r="C575" s="384"/>
      <c r="D575" s="384"/>
      <c r="E575" s="384"/>
      <c r="F575" s="384"/>
      <c r="G575" s="384"/>
      <c r="H575" s="417"/>
    </row>
    <row r="576" spans="1:31" s="256" customFormat="1" ht="16" thickBot="1">
      <c r="A576" s="418"/>
      <c r="B576" s="418"/>
      <c r="C576" s="418"/>
      <c r="D576" s="418"/>
      <c r="E576" s="418"/>
      <c r="F576" s="419"/>
      <c r="G576" s="418"/>
      <c r="H576" s="418"/>
    </row>
    <row r="577" spans="1:8" s="257" customFormat="1" ht="15.75" customHeight="1" thickBot="1">
      <c r="A577" s="95"/>
      <c r="B577" s="96"/>
      <c r="C577" s="585" t="s">
        <v>90</v>
      </c>
      <c r="D577" s="641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2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42" t="s">
        <v>13</v>
      </c>
      <c r="D579" s="643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44" t="s">
        <v>14</v>
      </c>
      <c r="D580" s="645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2"/>
      <c r="C581" s="358"/>
      <c r="D581" s="57"/>
      <c r="E581" s="48"/>
      <c r="H581" s="69"/>
    </row>
    <row r="582" spans="1:8" s="257" customFormat="1" ht="15.75" customHeight="1" thickBot="1">
      <c r="A582" s="95"/>
      <c r="B582" s="96"/>
      <c r="C582" s="585" t="s">
        <v>91</v>
      </c>
      <c r="D582" s="641"/>
      <c r="E582" s="667"/>
      <c r="F582" s="668"/>
      <c r="G582" s="668"/>
      <c r="H582" s="216">
        <f>Networking!H89</f>
        <v>0</v>
      </c>
    </row>
    <row r="583" spans="1:8" s="257" customFormat="1" ht="13" thickBot="1">
      <c r="A583" s="43"/>
      <c r="B583" s="352"/>
      <c r="C583" s="352"/>
      <c r="D583" s="352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119</v>
      </c>
      <c r="C584" s="646" t="s">
        <v>86</v>
      </c>
      <c r="D584" s="643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119</v>
      </c>
      <c r="C585" s="639" t="s">
        <v>87</v>
      </c>
      <c r="D585" s="640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119</v>
      </c>
      <c r="C586" s="639" t="s">
        <v>116</v>
      </c>
      <c r="D586" s="640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119</v>
      </c>
      <c r="C587" s="639" t="s">
        <v>193</v>
      </c>
      <c r="D587" s="640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119</v>
      </c>
      <c r="C588" s="648" t="s">
        <v>117</v>
      </c>
      <c r="D588" s="640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119</v>
      </c>
      <c r="C589" s="648" t="s">
        <v>16</v>
      </c>
      <c r="D589" s="640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119</v>
      </c>
      <c r="C590" s="648" t="s">
        <v>15</v>
      </c>
      <c r="D590" s="640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119</v>
      </c>
      <c r="C591" s="639" t="s">
        <v>88</v>
      </c>
      <c r="D591" s="640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119</v>
      </c>
      <c r="C592" s="639" t="s">
        <v>89</v>
      </c>
      <c r="D592" s="640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119</v>
      </c>
      <c r="C593" s="651" t="s">
        <v>85</v>
      </c>
      <c r="D593" s="645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2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630" t="s">
        <v>126</v>
      </c>
      <c r="B595" s="652"/>
      <c r="C595" s="652"/>
      <c r="D595" s="652"/>
      <c r="E595" s="328"/>
      <c r="F595" s="335">
        <f>Networking!F102</f>
        <v>0</v>
      </c>
      <c r="G595" s="451"/>
      <c r="H595" s="452">
        <f>Networking!H102</f>
        <v>0</v>
      </c>
    </row>
    <row r="596" spans="1:31" s="257" customFormat="1" ht="13" thickBot="1">
      <c r="A596" s="43"/>
      <c r="B596" s="352"/>
      <c r="C596" s="352"/>
      <c r="D596" s="352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64" t="s">
        <v>118</v>
      </c>
      <c r="D597" s="665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9"/>
      <c r="C598" s="635" t="s">
        <v>56</v>
      </c>
      <c r="D598" s="661"/>
      <c r="E598" s="359"/>
      <c r="F598" s="93"/>
      <c r="G598" s="359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66" t="s">
        <v>92</v>
      </c>
      <c r="D599" s="661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9"/>
      <c r="C600" s="660" t="s">
        <v>4</v>
      </c>
      <c r="D600" s="661"/>
      <c r="E600" s="359"/>
      <c r="F600" s="205"/>
      <c r="G600" s="359"/>
      <c r="H600" s="113">
        <f>Networking!H107</f>
        <v>0</v>
      </c>
    </row>
    <row r="601" spans="1:31" s="4" customFormat="1">
      <c r="A601" s="151"/>
      <c r="B601" s="359"/>
      <c r="C601" s="660" t="s">
        <v>93</v>
      </c>
      <c r="D601" s="661"/>
      <c r="E601" s="359"/>
      <c r="F601" s="205"/>
      <c r="G601" s="359"/>
      <c r="H601" s="113">
        <f>Networking!H108</f>
        <v>0</v>
      </c>
    </row>
    <row r="602" spans="1:31" s="4" customFormat="1">
      <c r="A602" s="151"/>
      <c r="B602" s="359"/>
      <c r="C602" s="660" t="s">
        <v>76</v>
      </c>
      <c r="D602" s="661"/>
      <c r="E602" s="359"/>
      <c r="F602" s="205"/>
      <c r="G602" s="359"/>
      <c r="H602" s="113">
        <f>Networking!H109</f>
        <v>0</v>
      </c>
    </row>
    <row r="603" spans="1:31" s="12" customFormat="1" ht="25.5" customHeight="1" thickBot="1">
      <c r="A603" s="206"/>
      <c r="B603" s="360"/>
      <c r="C603" s="662" t="s">
        <v>2</v>
      </c>
      <c r="D603" s="663"/>
      <c r="E603" s="360"/>
      <c r="F603" s="202"/>
      <c r="G603" s="360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8" t="s">
        <v>183</v>
      </c>
      <c r="B605" s="383"/>
      <c r="C605" s="384"/>
      <c r="D605" s="384"/>
      <c r="E605" s="384"/>
      <c r="F605" s="384"/>
      <c r="G605" s="384"/>
      <c r="H605" s="417"/>
    </row>
    <row r="606" spans="1:31" s="256" customFormat="1" ht="16" thickBot="1">
      <c r="A606" s="418"/>
      <c r="B606" s="418"/>
      <c r="C606" s="418"/>
      <c r="D606" s="418"/>
      <c r="E606" s="418"/>
      <c r="F606" s="419"/>
      <c r="G606" s="418"/>
      <c r="H606" s="418"/>
    </row>
    <row r="607" spans="1:31" s="257" customFormat="1" ht="15.75" customHeight="1" thickBot="1">
      <c r="A607" s="95"/>
      <c r="B607" s="96"/>
      <c r="C607" s="585" t="s">
        <v>90</v>
      </c>
      <c r="D607" s="641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9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42" t="s">
        <v>13</v>
      </c>
      <c r="D609" s="643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44" t="s">
        <v>14</v>
      </c>
      <c r="D610" s="645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9"/>
      <c r="C611" s="358"/>
      <c r="D611" s="57"/>
      <c r="E611" s="48"/>
      <c r="H611" s="69"/>
    </row>
    <row r="612" spans="1:8" s="257" customFormat="1" ht="15.75" customHeight="1" thickBot="1">
      <c r="A612" s="95"/>
      <c r="B612" s="96"/>
      <c r="C612" s="585" t="s">
        <v>91</v>
      </c>
      <c r="D612" s="641"/>
      <c r="E612" s="667"/>
      <c r="F612" s="668"/>
      <c r="G612" s="668"/>
      <c r="H612" s="216">
        <f>HVAC!H89</f>
        <v>0</v>
      </c>
    </row>
    <row r="613" spans="1:8" s="257" customFormat="1" ht="13" thickBot="1">
      <c r="A613" s="43"/>
      <c r="B613" s="479"/>
      <c r="C613" s="479"/>
      <c r="D613" s="479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119</v>
      </c>
      <c r="C614" s="646" t="s">
        <v>86</v>
      </c>
      <c r="D614" s="643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119</v>
      </c>
      <c r="C615" s="639" t="s">
        <v>87</v>
      </c>
      <c r="D615" s="640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119</v>
      </c>
      <c r="C616" s="639" t="s">
        <v>116</v>
      </c>
      <c r="D616" s="640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119</v>
      </c>
      <c r="C617" s="639" t="s">
        <v>193</v>
      </c>
      <c r="D617" s="640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119</v>
      </c>
      <c r="C618" s="648" t="s">
        <v>117</v>
      </c>
      <c r="D618" s="640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119</v>
      </c>
      <c r="C619" s="648" t="s">
        <v>16</v>
      </c>
      <c r="D619" s="640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119</v>
      </c>
      <c r="C620" s="648" t="s">
        <v>15</v>
      </c>
      <c r="D620" s="640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119</v>
      </c>
      <c r="C621" s="639" t="s">
        <v>88</v>
      </c>
      <c r="D621" s="640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119</v>
      </c>
      <c r="C622" s="639" t="s">
        <v>89</v>
      </c>
      <c r="D622" s="640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119</v>
      </c>
      <c r="C623" s="651" t="s">
        <v>85</v>
      </c>
      <c r="D623" s="645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9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630" t="s">
        <v>126</v>
      </c>
      <c r="B625" s="652"/>
      <c r="C625" s="652"/>
      <c r="D625" s="652"/>
      <c r="E625" s="328"/>
      <c r="F625" s="335">
        <f>HVAC!F102</f>
        <v>0</v>
      </c>
      <c r="G625" s="480"/>
      <c r="H625" s="452">
        <f>HVAC!H102</f>
        <v>0</v>
      </c>
    </row>
    <row r="626" spans="1:31" s="257" customFormat="1" ht="13" thickBot="1">
      <c r="A626" s="43"/>
      <c r="B626" s="479"/>
      <c r="C626" s="479"/>
      <c r="D626" s="479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64" t="s">
        <v>118</v>
      </c>
      <c r="D627" s="665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9"/>
      <c r="C628" s="635" t="s">
        <v>56</v>
      </c>
      <c r="D628" s="661"/>
      <c r="E628" s="359"/>
      <c r="F628" s="93"/>
      <c r="G628" s="359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66" t="s">
        <v>92</v>
      </c>
      <c r="D629" s="661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9"/>
      <c r="C630" s="660" t="s">
        <v>4</v>
      </c>
      <c r="D630" s="661"/>
      <c r="E630" s="359"/>
      <c r="F630" s="205"/>
      <c r="G630" s="359"/>
      <c r="H630" s="113">
        <f>HVAC!H107</f>
        <v>0</v>
      </c>
    </row>
    <row r="631" spans="1:31" s="4" customFormat="1">
      <c r="A631" s="151"/>
      <c r="B631" s="359"/>
      <c r="C631" s="660" t="s">
        <v>93</v>
      </c>
      <c r="D631" s="661"/>
      <c r="E631" s="359"/>
      <c r="F631" s="205"/>
      <c r="G631" s="359"/>
      <c r="H631" s="113">
        <f>HVAC!H108</f>
        <v>0</v>
      </c>
    </row>
    <row r="632" spans="1:31" s="4" customFormat="1">
      <c r="A632" s="151"/>
      <c r="B632" s="359"/>
      <c r="C632" s="660" t="s">
        <v>76</v>
      </c>
      <c r="D632" s="661"/>
      <c r="E632" s="359"/>
      <c r="F632" s="205"/>
      <c r="G632" s="359"/>
      <c r="H632" s="113">
        <f>HVAC!H109</f>
        <v>0</v>
      </c>
    </row>
    <row r="633" spans="1:31" s="12" customFormat="1" ht="25.5" customHeight="1" thickBot="1">
      <c r="A633" s="206"/>
      <c r="B633" s="360"/>
      <c r="C633" s="662" t="s">
        <v>2</v>
      </c>
      <c r="D633" s="663"/>
      <c r="E633" s="360"/>
      <c r="F633" s="202"/>
      <c r="G633" s="360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8" t="s">
        <v>184</v>
      </c>
      <c r="B635" s="383"/>
      <c r="C635" s="384"/>
      <c r="D635" s="384"/>
      <c r="E635" s="384"/>
      <c r="F635" s="384"/>
      <c r="G635" s="384"/>
      <c r="H635" s="417"/>
    </row>
    <row r="636" spans="1:31" s="256" customFormat="1" ht="16" thickBot="1">
      <c r="A636" s="418"/>
      <c r="B636" s="418"/>
      <c r="C636" s="418"/>
      <c r="D636" s="418"/>
      <c r="E636" s="418"/>
      <c r="F636" s="419"/>
      <c r="G636" s="418"/>
      <c r="H636" s="418"/>
    </row>
    <row r="637" spans="1:31" s="257" customFormat="1" ht="15.75" customHeight="1" thickBot="1">
      <c r="A637" s="95"/>
      <c r="B637" s="96"/>
      <c r="C637" s="585" t="s">
        <v>90</v>
      </c>
      <c r="D637" s="641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9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42" t="s">
        <v>13</v>
      </c>
      <c r="D639" s="643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44" t="s">
        <v>14</v>
      </c>
      <c r="D640" s="645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9"/>
      <c r="C641" s="358"/>
      <c r="D641" s="57"/>
      <c r="E641" s="48"/>
      <c r="H641" s="69"/>
    </row>
    <row r="642" spans="1:8" s="257" customFormat="1" ht="15.75" customHeight="1" thickBot="1">
      <c r="A642" s="95"/>
      <c r="B642" s="96"/>
      <c r="C642" s="585" t="s">
        <v>91</v>
      </c>
      <c r="D642" s="641"/>
      <c r="E642" s="667"/>
      <c r="F642" s="668"/>
      <c r="G642" s="668"/>
      <c r="H642" s="216">
        <f>Window!H89</f>
        <v>0</v>
      </c>
    </row>
    <row r="643" spans="1:8" s="257" customFormat="1" ht="13" thickBot="1">
      <c r="A643" s="43"/>
      <c r="B643" s="479"/>
      <c r="C643" s="479"/>
      <c r="D643" s="479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119</v>
      </c>
      <c r="C644" s="646" t="s">
        <v>86</v>
      </c>
      <c r="D644" s="643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119</v>
      </c>
      <c r="C645" s="639" t="s">
        <v>87</v>
      </c>
      <c r="D645" s="640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119</v>
      </c>
      <c r="C646" s="639" t="s">
        <v>116</v>
      </c>
      <c r="D646" s="640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119</v>
      </c>
      <c r="C647" s="639" t="s">
        <v>193</v>
      </c>
      <c r="D647" s="640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119</v>
      </c>
      <c r="C648" s="648" t="s">
        <v>117</v>
      </c>
      <c r="D648" s="640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119</v>
      </c>
      <c r="C649" s="648" t="s">
        <v>16</v>
      </c>
      <c r="D649" s="640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119</v>
      </c>
      <c r="C650" s="648" t="s">
        <v>15</v>
      </c>
      <c r="D650" s="640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119</v>
      </c>
      <c r="C651" s="639" t="s">
        <v>88</v>
      </c>
      <c r="D651" s="640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119</v>
      </c>
      <c r="C652" s="639" t="s">
        <v>89</v>
      </c>
      <c r="D652" s="640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119</v>
      </c>
      <c r="C653" s="651" t="s">
        <v>85</v>
      </c>
      <c r="D653" s="645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9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630" t="s">
        <v>126</v>
      </c>
      <c r="B655" s="652"/>
      <c r="C655" s="652"/>
      <c r="D655" s="652"/>
      <c r="E655" s="328"/>
      <c r="F655" s="335">
        <f>Window!F102</f>
        <v>0</v>
      </c>
      <c r="G655" s="480"/>
      <c r="H655" s="452">
        <f>Window!H102</f>
        <v>0</v>
      </c>
    </row>
    <row r="656" spans="1:8" s="257" customFormat="1" ht="13" thickBot="1">
      <c r="A656" s="43"/>
      <c r="B656" s="479"/>
      <c r="C656" s="479"/>
      <c r="D656" s="479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64" t="s">
        <v>118</v>
      </c>
      <c r="D657" s="665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9"/>
      <c r="C658" s="635" t="s">
        <v>56</v>
      </c>
      <c r="D658" s="661"/>
      <c r="E658" s="359"/>
      <c r="F658" s="93"/>
      <c r="G658" s="359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66" t="s">
        <v>92</v>
      </c>
      <c r="D659" s="661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9"/>
      <c r="C660" s="660" t="s">
        <v>4</v>
      </c>
      <c r="D660" s="661"/>
      <c r="E660" s="359"/>
      <c r="F660" s="205"/>
      <c r="G660" s="359"/>
      <c r="H660" s="113">
        <f>Window!H107</f>
        <v>0</v>
      </c>
    </row>
    <row r="661" spans="1:31" s="4" customFormat="1">
      <c r="A661" s="151"/>
      <c r="B661" s="359"/>
      <c r="C661" s="660" t="s">
        <v>93</v>
      </c>
      <c r="D661" s="661"/>
      <c r="E661" s="359"/>
      <c r="F661" s="205"/>
      <c r="G661" s="359"/>
      <c r="H661" s="113">
        <f>Window!H108</f>
        <v>0</v>
      </c>
    </row>
    <row r="662" spans="1:31" s="4" customFormat="1">
      <c r="A662" s="151"/>
      <c r="B662" s="359"/>
      <c r="C662" s="660" t="s">
        <v>76</v>
      </c>
      <c r="D662" s="661"/>
      <c r="E662" s="359"/>
      <c r="F662" s="205"/>
      <c r="G662" s="359"/>
      <c r="H662" s="113">
        <f>Window!H109</f>
        <v>0</v>
      </c>
    </row>
    <row r="663" spans="1:31" s="12" customFormat="1" ht="25.5" customHeight="1" thickBot="1">
      <c r="A663" s="206"/>
      <c r="B663" s="360"/>
      <c r="C663" s="662" t="s">
        <v>2</v>
      </c>
      <c r="D663" s="663"/>
      <c r="E663" s="360"/>
      <c r="F663" s="202"/>
      <c r="G663" s="360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8" t="s">
        <v>148</v>
      </c>
      <c r="B665" s="383"/>
      <c r="C665" s="384"/>
      <c r="D665" s="384"/>
      <c r="E665" s="384"/>
      <c r="F665" s="384"/>
      <c r="G665" s="384"/>
      <c r="H665" s="417"/>
    </row>
    <row r="666" spans="1:31" s="256" customFormat="1" ht="16" thickBot="1">
      <c r="A666" s="418"/>
      <c r="B666" s="418"/>
      <c r="C666" s="418"/>
      <c r="D666" s="418"/>
      <c r="E666" s="418"/>
      <c r="F666" s="419"/>
      <c r="G666" s="418"/>
      <c r="H666" s="418"/>
    </row>
    <row r="667" spans="1:31" s="257" customFormat="1" ht="15.75" customHeight="1" thickBot="1">
      <c r="A667" s="95"/>
      <c r="B667" s="96"/>
      <c r="C667" s="585" t="s">
        <v>90</v>
      </c>
      <c r="D667" s="641"/>
      <c r="E667" s="97"/>
      <c r="F667" s="98">
        <f>F37+F67+F97+F127+F157+F187+F217+F247+F277+F307+F337+F367+F397+F427+F457+F487+F517+F547+F577+F607+F637</f>
        <v>2644.7999999999997</v>
      </c>
      <c r="G667" s="210"/>
      <c r="H667" s="216">
        <f>H37+H67+H97+H127+H157+H187+H217+H247+H277+H307+H337+H367+H397+H427+H457+H487+H517+H547+H577+H607+H637</f>
        <v>3215.72</v>
      </c>
    </row>
    <row r="668" spans="1:31" s="257" customFormat="1" ht="15.75" customHeight="1" thickBot="1">
      <c r="A668" s="43"/>
      <c r="B668" s="352"/>
      <c r="C668" s="67"/>
      <c r="D668" s="57"/>
      <c r="E668" s="48"/>
      <c r="F668" s="453"/>
      <c r="H668" s="126"/>
    </row>
    <row r="669" spans="1:31" s="257" customFormat="1" ht="15.75" customHeight="1">
      <c r="A669" s="100"/>
      <c r="B669" s="101"/>
      <c r="C669" s="642" t="s">
        <v>13</v>
      </c>
      <c r="D669" s="643"/>
      <c r="E669" s="102"/>
      <c r="F669" s="103"/>
      <c r="G669" s="103"/>
      <c r="H669" s="104">
        <f>H39+H69+H99+H129+H159+H189+H219+H249+H279+H309+H339+H369+H399+H429+H459+H489+H519+H549+H579+H609+H639</f>
        <v>40</v>
      </c>
    </row>
    <row r="670" spans="1:31" s="257" customFormat="1" ht="15.75" customHeight="1" thickBot="1">
      <c r="A670" s="107"/>
      <c r="B670" s="108"/>
      <c r="C670" s="644" t="s">
        <v>14</v>
      </c>
      <c r="D670" s="645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2"/>
      <c r="C671" s="358"/>
      <c r="D671" s="57"/>
      <c r="E671" s="48"/>
      <c r="H671" s="69"/>
    </row>
    <row r="672" spans="1:31" s="257" customFormat="1" ht="15.75" customHeight="1" thickBot="1">
      <c r="A672" s="95"/>
      <c r="B672" s="96"/>
      <c r="C672" s="585" t="s">
        <v>91</v>
      </c>
      <c r="D672" s="641"/>
      <c r="E672" s="667"/>
      <c r="F672" s="668"/>
      <c r="G672" s="668"/>
      <c r="H672" s="216">
        <f>H42+H72+H102+H132+H162+H192+H222+H252+H282+H312+H342+H372+H402+H432+H462+H492+H522+H552+H582+H612+H642</f>
        <v>115</v>
      </c>
    </row>
    <row r="673" spans="1:31" s="257" customFormat="1" ht="13" thickBot="1">
      <c r="A673" s="43"/>
      <c r="B673" s="352"/>
      <c r="C673" s="352"/>
      <c r="D673" s="352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119</v>
      </c>
      <c r="C674" s="646" t="s">
        <v>86</v>
      </c>
      <c r="D674" s="643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119</v>
      </c>
      <c r="C675" s="639" t="s">
        <v>87</v>
      </c>
      <c r="D675" s="640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6</v>
      </c>
      <c r="B676" s="91" t="s">
        <v>119</v>
      </c>
      <c r="C676" s="639" t="s">
        <v>116</v>
      </c>
      <c r="D676" s="640"/>
      <c r="E676" s="92">
        <v>75</v>
      </c>
      <c r="F676" s="260">
        <f t="shared" si="2"/>
        <v>450</v>
      </c>
      <c r="G676" s="89">
        <v>125</v>
      </c>
      <c r="H676" s="113">
        <f t="shared" si="3"/>
        <v>750</v>
      </c>
    </row>
    <row r="677" spans="1:31" s="257" customFormat="1">
      <c r="A677" s="105">
        <f t="shared" si="1"/>
        <v>0</v>
      </c>
      <c r="B677" s="91" t="s">
        <v>119</v>
      </c>
      <c r="C677" s="639" t="s">
        <v>193</v>
      </c>
      <c r="D677" s="640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4</v>
      </c>
      <c r="B678" s="91" t="s">
        <v>119</v>
      </c>
      <c r="C678" s="648" t="s">
        <v>117</v>
      </c>
      <c r="D678" s="640"/>
      <c r="E678" s="92">
        <v>50</v>
      </c>
      <c r="F678" s="260">
        <f t="shared" si="2"/>
        <v>200</v>
      </c>
      <c r="G678" s="89">
        <v>90</v>
      </c>
      <c r="H678" s="113">
        <f t="shared" si="3"/>
        <v>360</v>
      </c>
    </row>
    <row r="679" spans="1:31" s="257" customFormat="1">
      <c r="A679" s="105">
        <f t="shared" si="1"/>
        <v>29.5</v>
      </c>
      <c r="B679" s="91" t="s">
        <v>119</v>
      </c>
      <c r="C679" s="648" t="s">
        <v>16</v>
      </c>
      <c r="D679" s="640"/>
      <c r="E679" s="92">
        <v>40</v>
      </c>
      <c r="F679" s="260">
        <f t="shared" si="2"/>
        <v>1180</v>
      </c>
      <c r="G679" s="89">
        <v>80</v>
      </c>
      <c r="H679" s="113">
        <f t="shared" si="3"/>
        <v>2360</v>
      </c>
    </row>
    <row r="680" spans="1:31" s="257" customFormat="1">
      <c r="A680" s="105">
        <f t="shared" si="1"/>
        <v>0</v>
      </c>
      <c r="B680" s="91" t="s">
        <v>119</v>
      </c>
      <c r="C680" s="648" t="s">
        <v>15</v>
      </c>
      <c r="D680" s="640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3</v>
      </c>
      <c r="B681" s="91" t="s">
        <v>119</v>
      </c>
      <c r="C681" s="639" t="s">
        <v>88</v>
      </c>
      <c r="D681" s="640"/>
      <c r="E681" s="92">
        <v>50</v>
      </c>
      <c r="F681" s="260">
        <f t="shared" si="2"/>
        <v>150</v>
      </c>
      <c r="G681" s="89">
        <v>90</v>
      </c>
      <c r="H681" s="113">
        <f t="shared" si="3"/>
        <v>270</v>
      </c>
    </row>
    <row r="682" spans="1:31" s="257" customFormat="1">
      <c r="A682" s="105">
        <f t="shared" si="1"/>
        <v>2</v>
      </c>
      <c r="B682" s="91" t="s">
        <v>119</v>
      </c>
      <c r="C682" s="639" t="s">
        <v>89</v>
      </c>
      <c r="D682" s="640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2</v>
      </c>
      <c r="B683" s="108" t="s">
        <v>119</v>
      </c>
      <c r="C683" s="651" t="s">
        <v>85</v>
      </c>
      <c r="D683" s="645"/>
      <c r="E683" s="114">
        <v>25</v>
      </c>
      <c r="F683" s="115">
        <f t="shared" si="2"/>
        <v>50</v>
      </c>
      <c r="G683" s="116">
        <v>50</v>
      </c>
      <c r="H683" s="117">
        <f t="shared" si="3"/>
        <v>100</v>
      </c>
    </row>
    <row r="684" spans="1:31" s="257" customFormat="1" ht="13" thickBot="1">
      <c r="A684" s="43"/>
      <c r="B684" s="352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630" t="s">
        <v>126</v>
      </c>
      <c r="B685" s="652"/>
      <c r="C685" s="652"/>
      <c r="D685" s="652"/>
      <c r="E685" s="328"/>
      <c r="F685" s="335">
        <f>F55+F85+F115+F145+F175+F205+F235+F265+F295+F325+F355+F385+F415+F445+F475+F505+F535+F565+F595+F625+F655</f>
        <v>2030</v>
      </c>
      <c r="G685" s="451"/>
      <c r="H685" s="452">
        <f>H55+H85+H115+H145+H175+H205+H235+H265+H295+H325+H355+H385+H415+H445+H475+H505+H535+H565+H595+H625+H655</f>
        <v>3840</v>
      </c>
    </row>
    <row r="686" spans="1:31" s="257" customFormat="1" ht="13" thickBot="1">
      <c r="A686" s="43"/>
      <c r="B686" s="352"/>
      <c r="C686" s="352"/>
      <c r="D686" s="352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64" t="s">
        <v>118</v>
      </c>
      <c r="D687" s="665"/>
      <c r="E687" s="209"/>
      <c r="F687" s="119"/>
      <c r="G687" s="209"/>
      <c r="H687" s="218">
        <f>H57+H87+H117+H147+H177+H207+H237+H267+H297+H327+H357+H387+H417+H447+H477+H507+H537+H567+H597+H627+H657</f>
        <v>7170.7199999999993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9"/>
      <c r="C688" s="635" t="s">
        <v>56</v>
      </c>
      <c r="D688" s="661"/>
      <c r="E688" s="359"/>
      <c r="F688" s="93"/>
      <c r="G688" s="359"/>
      <c r="H688" s="113">
        <f>H58+H88+H118+H148+H178+H208+H238+H268+H298+H328+H358+H388+H418+H448+H478+H508+H538+H568+H598+H628+H658</f>
        <v>269.79000000000002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66" t="s">
        <v>92</v>
      </c>
      <c r="D689" s="661"/>
      <c r="E689" s="90"/>
      <c r="F689" s="94"/>
      <c r="G689" s="94"/>
      <c r="H689" s="113">
        <f>H59+H89+H119+H149+H179+H196+H239+H269+H299+H329+H359+H389+H419+H449+H479+H509+H539+H569+H599+H629+H659</f>
        <v>205</v>
      </c>
    </row>
    <row r="690" spans="1:9" s="4" customFormat="1">
      <c r="A690" s="151"/>
      <c r="B690" s="359"/>
      <c r="C690" s="660" t="s">
        <v>4</v>
      </c>
      <c r="D690" s="661"/>
      <c r="E690" s="359"/>
      <c r="F690" s="205"/>
      <c r="G690" s="359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9"/>
      <c r="C691" s="660" t="s">
        <v>93</v>
      </c>
      <c r="D691" s="661"/>
      <c r="E691" s="359"/>
      <c r="F691" s="205"/>
      <c r="G691" s="359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9"/>
      <c r="C692" s="660" t="s">
        <v>76</v>
      </c>
      <c r="D692" s="661"/>
      <c r="E692" s="359"/>
      <c r="F692" s="205"/>
      <c r="G692" s="359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60"/>
      <c r="C693" s="662" t="s">
        <v>2</v>
      </c>
      <c r="D693" s="663"/>
      <c r="E693" s="360"/>
      <c r="F693" s="202"/>
      <c r="G693" s="360"/>
      <c r="H693" s="217">
        <f>H63+H93+H123+H153+H183+H213+H243+H273+H303+H333+H363+H393+H423+H453+H483+H513+H543+H573+H603+H633+H663</f>
        <v>7645.51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500" t="s">
        <v>57</v>
      </c>
      <c r="G695" s="511">
        <f>F667</f>
        <v>2644.7999999999997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1" t="s">
        <v>59</v>
      </c>
      <c r="G696" s="505">
        <f>H667-F667</f>
        <v>570.92000000000007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1" t="s">
        <v>60</v>
      </c>
      <c r="G697" s="506">
        <f>G696/H667</f>
        <v>0.17754033311357958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1"/>
      <c r="G698" s="506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7" t="s">
        <v>58</v>
      </c>
      <c r="G699" s="512">
        <f>SUM(F685)</f>
        <v>2030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1" t="s">
        <v>59</v>
      </c>
      <c r="G700" s="505">
        <f>H685-G699</f>
        <v>1810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8" t="s">
        <v>60</v>
      </c>
      <c r="G701" s="509">
        <f>G700/H685</f>
        <v>0.47135416666666669</v>
      </c>
      <c r="H701" s="49"/>
      <c r="I701" s="50"/>
    </row>
    <row r="702" spans="1:9" ht="20" customHeight="1" thickBot="1">
      <c r="F702" s="211" t="s">
        <v>81</v>
      </c>
      <c r="G702" s="510">
        <f>SUM(H685/H667+H672)</f>
        <v>116.19413381762094</v>
      </c>
    </row>
    <row r="703" spans="1:9" ht="16" thickBot="1"/>
    <row r="704" spans="1:9" s="163" customFormat="1" ht="20" customHeight="1">
      <c r="E704" s="499" t="s">
        <v>199</v>
      </c>
      <c r="F704" s="500" t="s">
        <v>200</v>
      </c>
      <c r="G704" s="504">
        <f>SUM(G695+G699)</f>
        <v>4674.7999999999993</v>
      </c>
      <c r="H704" s="1"/>
      <c r="I704" s="498"/>
    </row>
    <row r="705" spans="1:9" s="257" customFormat="1" ht="20" customHeight="1">
      <c r="A705" s="43"/>
      <c r="B705" s="486"/>
      <c r="C705" s="486"/>
      <c r="D705" s="486"/>
      <c r="E705" s="486"/>
      <c r="F705" s="501" t="s">
        <v>201</v>
      </c>
      <c r="G705" s="513">
        <f>SUM(G696+G700)</f>
        <v>2380.92</v>
      </c>
      <c r="H705" s="49"/>
      <c r="I705" s="496"/>
    </row>
    <row r="706" spans="1:9" s="257" customFormat="1" ht="20" customHeight="1" thickBot="1">
      <c r="A706" s="43"/>
      <c r="B706" s="486"/>
      <c r="C706" s="486"/>
      <c r="D706" s="486"/>
      <c r="E706" s="486"/>
      <c r="F706" s="502" t="s">
        <v>202</v>
      </c>
      <c r="G706" s="503">
        <f>SUM(G705/G704)</f>
        <v>0.5093094891760076</v>
      </c>
      <c r="H706" s="49"/>
      <c r="I706" s="497"/>
    </row>
  </sheetData>
  <mergeCells count="527"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7"/>
      <c r="B1" s="488"/>
      <c r="C1" s="488"/>
      <c r="D1" s="494" t="s">
        <v>150</v>
      </c>
      <c r="E1" s="346" t="s">
        <v>149</v>
      </c>
      <c r="G1" s="257"/>
      <c r="H1" s="17"/>
      <c r="I1" s="17"/>
      <c r="J1" s="17"/>
      <c r="K1" s="17"/>
    </row>
    <row r="2" spans="1:11" s="18" customFormat="1" ht="12" customHeight="1">
      <c r="A2" s="490" t="s">
        <v>123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90" t="s">
        <v>115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90" t="s">
        <v>120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90" t="s">
        <v>121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90" t="s">
        <v>122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2" t="s">
        <v>127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5"/>
      <c r="B8" s="338"/>
      <c r="C8" s="495"/>
      <c r="D8" s="338"/>
    </row>
    <row r="9" spans="1:11">
      <c r="A9" s="420" t="s">
        <v>28</v>
      </c>
      <c r="B9" s="435" t="str">
        <f>'Master list'!B9</f>
        <v>Silverton Hotel &amp; Casino</v>
      </c>
      <c r="C9" s="421" t="s">
        <v>20</v>
      </c>
      <c r="D9" s="438"/>
    </row>
    <row r="10" spans="1:11">
      <c r="A10" s="422"/>
      <c r="B10" s="436"/>
      <c r="C10" s="423"/>
      <c r="D10" s="439"/>
    </row>
    <row r="11" spans="1:11">
      <c r="A11" s="422"/>
      <c r="B11" s="436"/>
      <c r="C11" s="423"/>
      <c r="D11" s="439"/>
    </row>
    <row r="12" spans="1:11">
      <c r="A12" s="422" t="s">
        <v>29</v>
      </c>
      <c r="B12" s="436" t="str">
        <f>'Master list'!B10</f>
        <v>3333 Blue Diamond Road </v>
      </c>
      <c r="C12" s="36" t="s">
        <v>152</v>
      </c>
      <c r="D12" s="439"/>
    </row>
    <row r="13" spans="1:11">
      <c r="A13" s="422"/>
      <c r="B13" s="436" t="str">
        <f>'Master list'!B11</f>
        <v>Las Vegas, NV 89139</v>
      </c>
      <c r="C13" s="36"/>
      <c r="D13" s="440"/>
    </row>
    <row r="14" spans="1:11">
      <c r="A14" s="422"/>
      <c r="B14" s="436">
        <f>'Master list'!B12</f>
        <v>0</v>
      </c>
      <c r="C14" s="36"/>
      <c r="D14" s="440"/>
    </row>
    <row r="15" spans="1:11">
      <c r="A15" s="425"/>
      <c r="B15" s="436">
        <f>'Master list'!B13</f>
        <v>0</v>
      </c>
      <c r="C15" s="357"/>
      <c r="D15" s="440"/>
    </row>
    <row r="16" spans="1:11">
      <c r="A16" s="425"/>
      <c r="B16" s="436"/>
      <c r="C16" s="357"/>
      <c r="D16" s="439"/>
    </row>
    <row r="17" spans="1:4">
      <c r="A17" s="422" t="s">
        <v>109</v>
      </c>
      <c r="B17" s="436" t="str">
        <f>'Master list'!B15</f>
        <v>Kirk Golding</v>
      </c>
      <c r="C17" s="422" t="s">
        <v>109</v>
      </c>
      <c r="D17" s="440"/>
    </row>
    <row r="18" spans="1:4">
      <c r="A18" s="422" t="s">
        <v>8</v>
      </c>
      <c r="B18" s="436" t="str">
        <f>'Master list'!B16</f>
        <v>Director of IT Opperations</v>
      </c>
      <c r="C18" s="422" t="s">
        <v>8</v>
      </c>
      <c r="D18" s="440"/>
    </row>
    <row r="19" spans="1:4">
      <c r="A19" s="422" t="s">
        <v>106</v>
      </c>
      <c r="B19" s="436" t="str">
        <f>'Master list'!B17</f>
        <v>(702) 914-8580</v>
      </c>
      <c r="C19" s="422" t="s">
        <v>106</v>
      </c>
      <c r="D19" s="440"/>
    </row>
    <row r="20" spans="1:4">
      <c r="A20" s="422" t="s">
        <v>107</v>
      </c>
      <c r="B20" s="436">
        <f>'Master list'!B18</f>
        <v>0</v>
      </c>
      <c r="C20" s="422" t="s">
        <v>107</v>
      </c>
      <c r="D20" s="440"/>
    </row>
    <row r="21" spans="1:4">
      <c r="A21" s="422" t="s">
        <v>108</v>
      </c>
      <c r="B21" s="436" t="str">
        <f>'Master list'!B19</f>
        <v>(702) 491-3884</v>
      </c>
      <c r="C21" s="422" t="s">
        <v>108</v>
      </c>
      <c r="D21" s="440"/>
    </row>
    <row r="22" spans="1:4">
      <c r="A22" s="422" t="s">
        <v>5</v>
      </c>
      <c r="B22" s="436" t="str">
        <f>'Master list'!B20</f>
        <v>kirk.golding@silvertoncasino.com</v>
      </c>
      <c r="C22" s="422" t="s">
        <v>5</v>
      </c>
      <c r="D22" s="440"/>
    </row>
    <row r="23" spans="1:4" ht="13" thickBot="1">
      <c r="A23" s="442" t="s">
        <v>9</v>
      </c>
      <c r="B23" s="437"/>
      <c r="C23" s="442" t="s">
        <v>9</v>
      </c>
      <c r="D23" s="437"/>
    </row>
    <row r="24" spans="1:4">
      <c r="A24" s="427"/>
      <c r="B24" s="18"/>
      <c r="C24" s="23"/>
      <c r="D24" s="213"/>
    </row>
    <row r="25" spans="1:4" ht="3" customHeight="1" thickBot="1">
      <c r="A25" s="432"/>
      <c r="B25" s="433"/>
      <c r="C25" s="433"/>
      <c r="D25" s="434"/>
    </row>
    <row r="26" spans="1:4">
      <c r="A26" s="422" t="s">
        <v>32</v>
      </c>
      <c r="B26" s="435"/>
      <c r="C26" s="423" t="s">
        <v>20</v>
      </c>
      <c r="D26" s="438"/>
    </row>
    <row r="27" spans="1:4">
      <c r="A27" s="422"/>
      <c r="B27" s="441"/>
      <c r="C27" s="423"/>
      <c r="D27" s="439"/>
    </row>
    <row r="28" spans="1:4">
      <c r="A28" s="422"/>
      <c r="B28" s="441"/>
      <c r="C28" s="423"/>
      <c r="D28" s="439"/>
    </row>
    <row r="29" spans="1:4">
      <c r="A29" s="422" t="s">
        <v>29</v>
      </c>
      <c r="B29" s="436"/>
      <c r="C29" s="36" t="s">
        <v>153</v>
      </c>
      <c r="D29" s="439"/>
    </row>
    <row r="30" spans="1:4">
      <c r="A30" s="422"/>
      <c r="B30" s="436"/>
      <c r="C30" s="36"/>
      <c r="D30" s="440"/>
    </row>
    <row r="31" spans="1:4">
      <c r="A31" s="422"/>
      <c r="B31" s="436"/>
      <c r="C31" s="36"/>
      <c r="D31" s="440"/>
    </row>
    <row r="32" spans="1:4">
      <c r="A32" s="425"/>
      <c r="B32" s="436"/>
      <c r="C32" s="357"/>
      <c r="D32" s="440"/>
    </row>
    <row r="33" spans="1:4">
      <c r="A33" s="425"/>
      <c r="B33" s="436"/>
      <c r="C33" s="357"/>
      <c r="D33" s="439"/>
    </row>
    <row r="34" spans="1:4">
      <c r="A34" s="422" t="s">
        <v>109</v>
      </c>
      <c r="B34" s="436"/>
      <c r="C34" s="422" t="s">
        <v>109</v>
      </c>
      <c r="D34" s="440"/>
    </row>
    <row r="35" spans="1:4">
      <c r="A35" s="422" t="s">
        <v>8</v>
      </c>
      <c r="B35" s="436"/>
      <c r="C35" s="422" t="s">
        <v>8</v>
      </c>
      <c r="D35" s="440"/>
    </row>
    <row r="36" spans="1:4">
      <c r="A36" s="422" t="s">
        <v>106</v>
      </c>
      <c r="B36" s="436"/>
      <c r="C36" s="422" t="s">
        <v>106</v>
      </c>
      <c r="D36" s="440"/>
    </row>
    <row r="37" spans="1:4">
      <c r="A37" s="422" t="s">
        <v>107</v>
      </c>
      <c r="B37" s="436"/>
      <c r="C37" s="422" t="s">
        <v>107</v>
      </c>
      <c r="D37" s="440"/>
    </row>
    <row r="38" spans="1:4">
      <c r="A38" s="422" t="s">
        <v>108</v>
      </c>
      <c r="B38" s="436"/>
      <c r="C38" s="422" t="s">
        <v>108</v>
      </c>
      <c r="D38" s="440"/>
    </row>
    <row r="39" spans="1:4">
      <c r="A39" s="422" t="s">
        <v>5</v>
      </c>
      <c r="B39" s="436"/>
      <c r="C39" s="422" t="s">
        <v>5</v>
      </c>
      <c r="D39" s="440"/>
    </row>
    <row r="40" spans="1:4" ht="13" thickBot="1">
      <c r="A40" s="442" t="s">
        <v>9</v>
      </c>
      <c r="B40" s="437"/>
      <c r="C40" s="442" t="s">
        <v>9</v>
      </c>
      <c r="D40" s="437"/>
    </row>
    <row r="41" spans="1:4">
      <c r="A41" s="427"/>
      <c r="B41" s="18"/>
      <c r="C41" s="23"/>
      <c r="D41" s="213"/>
    </row>
    <row r="42" spans="1:4" ht="3" customHeight="1" thickBot="1">
      <c r="A42" s="432"/>
      <c r="B42" s="433"/>
      <c r="C42" s="433"/>
      <c r="D42" s="434"/>
    </row>
    <row r="43" spans="1:4">
      <c r="A43" s="422" t="s">
        <v>33</v>
      </c>
      <c r="B43" s="435"/>
      <c r="C43" s="423" t="s">
        <v>20</v>
      </c>
      <c r="D43" s="438"/>
    </row>
    <row r="44" spans="1:4">
      <c r="A44" s="422"/>
      <c r="B44" s="441"/>
      <c r="C44" s="423"/>
      <c r="D44" s="439"/>
    </row>
    <row r="45" spans="1:4">
      <c r="A45" s="422"/>
      <c r="B45" s="441"/>
      <c r="C45" s="423"/>
      <c r="D45" s="439"/>
    </row>
    <row r="46" spans="1:4">
      <c r="A46" s="422" t="s">
        <v>29</v>
      </c>
      <c r="B46" s="436"/>
      <c r="C46" s="36" t="s">
        <v>152</v>
      </c>
      <c r="D46" s="439"/>
    </row>
    <row r="47" spans="1:4">
      <c r="A47" s="422"/>
      <c r="B47" s="436"/>
      <c r="C47" s="36"/>
      <c r="D47" s="440"/>
    </row>
    <row r="48" spans="1:4">
      <c r="A48" s="422"/>
      <c r="B48" s="436"/>
      <c r="C48" s="36"/>
      <c r="D48" s="440"/>
    </row>
    <row r="49" spans="1:4">
      <c r="A49" s="425"/>
      <c r="B49" s="436"/>
      <c r="C49" s="357"/>
      <c r="D49" s="440"/>
    </row>
    <row r="50" spans="1:4">
      <c r="A50" s="425"/>
      <c r="B50" s="436"/>
      <c r="C50" s="357"/>
      <c r="D50" s="439"/>
    </row>
    <row r="51" spans="1:4">
      <c r="A51" s="422" t="s">
        <v>109</v>
      </c>
      <c r="B51" s="436"/>
      <c r="C51" s="422" t="s">
        <v>109</v>
      </c>
      <c r="D51" s="440"/>
    </row>
    <row r="52" spans="1:4">
      <c r="A52" s="422" t="s">
        <v>8</v>
      </c>
      <c r="B52" s="436"/>
      <c r="C52" s="422" t="s">
        <v>8</v>
      </c>
      <c r="D52" s="440"/>
    </row>
    <row r="53" spans="1:4">
      <c r="A53" s="422" t="s">
        <v>106</v>
      </c>
      <c r="B53" s="436"/>
      <c r="C53" s="422" t="s">
        <v>106</v>
      </c>
      <c r="D53" s="440"/>
    </row>
    <row r="54" spans="1:4">
      <c r="A54" s="422" t="s">
        <v>107</v>
      </c>
      <c r="B54" s="436"/>
      <c r="C54" s="422" t="s">
        <v>107</v>
      </c>
      <c r="D54" s="440"/>
    </row>
    <row r="55" spans="1:4">
      <c r="A55" s="422" t="s">
        <v>108</v>
      </c>
      <c r="B55" s="436"/>
      <c r="C55" s="422" t="s">
        <v>108</v>
      </c>
      <c r="D55" s="440"/>
    </row>
    <row r="56" spans="1:4">
      <c r="A56" s="422" t="s">
        <v>5</v>
      </c>
      <c r="B56" s="436"/>
      <c r="C56" s="422" t="s">
        <v>5</v>
      </c>
      <c r="D56" s="440"/>
    </row>
    <row r="57" spans="1:4" ht="13" thickBot="1">
      <c r="A57" s="442" t="s">
        <v>9</v>
      </c>
      <c r="B57" s="437"/>
      <c r="C57" s="442" t="s">
        <v>9</v>
      </c>
      <c r="D57" s="437"/>
    </row>
    <row r="58" spans="1:4">
      <c r="A58" s="427"/>
      <c r="B58" s="18"/>
      <c r="C58" s="23"/>
      <c r="D58" s="213"/>
    </row>
    <row r="59" spans="1:4" ht="3" customHeight="1" thickBot="1">
      <c r="A59" s="432"/>
      <c r="B59" s="433"/>
      <c r="C59" s="433"/>
      <c r="D59" s="434"/>
    </row>
    <row r="60" spans="1:4">
      <c r="A60" s="422" t="s">
        <v>34</v>
      </c>
      <c r="B60" s="435"/>
      <c r="C60" s="423"/>
      <c r="D60" s="438"/>
    </row>
    <row r="61" spans="1:4">
      <c r="A61" s="422"/>
      <c r="B61" s="441"/>
      <c r="C61" s="423"/>
      <c r="D61" s="439"/>
    </row>
    <row r="62" spans="1:4">
      <c r="A62" s="422"/>
      <c r="B62" s="441"/>
      <c r="C62" s="423"/>
      <c r="D62" s="439"/>
    </row>
    <row r="63" spans="1:4">
      <c r="A63" s="422" t="s">
        <v>29</v>
      </c>
      <c r="B63" s="436"/>
      <c r="C63" s="36"/>
      <c r="D63" s="439"/>
    </row>
    <row r="64" spans="1:4">
      <c r="A64" s="422"/>
      <c r="B64" s="436"/>
      <c r="C64" s="36"/>
      <c r="D64" s="440"/>
    </row>
    <row r="65" spans="1:4">
      <c r="A65" s="422"/>
      <c r="B65" s="436"/>
      <c r="C65" s="36"/>
      <c r="D65" s="440"/>
    </row>
    <row r="66" spans="1:4">
      <c r="A66" s="425"/>
      <c r="B66" s="436"/>
      <c r="C66" s="357"/>
      <c r="D66" s="440"/>
    </row>
    <row r="67" spans="1:4">
      <c r="A67" s="425"/>
      <c r="B67" s="436"/>
      <c r="C67" s="357"/>
      <c r="D67" s="439"/>
    </row>
    <row r="68" spans="1:4">
      <c r="A68" s="422" t="s">
        <v>109</v>
      </c>
      <c r="B68" s="436"/>
      <c r="C68" s="36"/>
      <c r="D68" s="440"/>
    </row>
    <row r="69" spans="1:4">
      <c r="A69" s="422" t="s">
        <v>8</v>
      </c>
      <c r="B69" s="436"/>
      <c r="C69" s="36"/>
      <c r="D69" s="440"/>
    </row>
    <row r="70" spans="1:4">
      <c r="A70" s="422" t="s">
        <v>106</v>
      </c>
      <c r="B70" s="436"/>
      <c r="C70" s="36"/>
      <c r="D70" s="440"/>
    </row>
    <row r="71" spans="1:4">
      <c r="A71" s="422" t="s">
        <v>107</v>
      </c>
      <c r="B71" s="436"/>
      <c r="C71" s="36"/>
      <c r="D71" s="440"/>
    </row>
    <row r="72" spans="1:4">
      <c r="A72" s="422" t="s">
        <v>108</v>
      </c>
      <c r="B72" s="436"/>
      <c r="C72" s="36"/>
      <c r="D72" s="440"/>
    </row>
    <row r="73" spans="1:4">
      <c r="A73" s="422" t="s">
        <v>5</v>
      </c>
      <c r="B73" s="436"/>
      <c r="C73" s="36"/>
      <c r="D73" s="440"/>
    </row>
    <row r="74" spans="1:4" ht="13" thickBot="1">
      <c r="A74" s="442" t="s">
        <v>9</v>
      </c>
      <c r="B74" s="437"/>
      <c r="C74" s="423"/>
      <c r="D74" s="437"/>
    </row>
    <row r="75" spans="1:4">
      <c r="A75" s="427"/>
      <c r="B75" s="18"/>
      <c r="C75" s="23"/>
      <c r="D75" s="213"/>
    </row>
    <row r="76" spans="1:4" ht="3" customHeight="1" thickBot="1">
      <c r="A76" s="432"/>
      <c r="B76" s="433"/>
      <c r="C76" s="433"/>
      <c r="D76" s="434"/>
    </row>
    <row r="77" spans="1:4">
      <c r="A77" s="422" t="s">
        <v>35</v>
      </c>
      <c r="B77" s="435"/>
      <c r="C77" s="423"/>
      <c r="D77" s="438"/>
    </row>
    <row r="78" spans="1:4">
      <c r="A78" s="422"/>
      <c r="B78" s="441"/>
      <c r="C78" s="423"/>
      <c r="D78" s="439"/>
    </row>
    <row r="79" spans="1:4">
      <c r="A79" s="422"/>
      <c r="B79" s="441"/>
      <c r="C79" s="423"/>
      <c r="D79" s="439"/>
    </row>
    <row r="80" spans="1:4">
      <c r="A80" s="422" t="s">
        <v>29</v>
      </c>
      <c r="B80" s="436"/>
      <c r="C80" s="36"/>
      <c r="D80" s="439"/>
    </row>
    <row r="81" spans="1:4">
      <c r="A81" s="422"/>
      <c r="B81" s="436"/>
      <c r="C81" s="36"/>
      <c r="D81" s="440"/>
    </row>
    <row r="82" spans="1:4">
      <c r="A82" s="422"/>
      <c r="B82" s="436"/>
      <c r="C82" s="36"/>
      <c r="D82" s="440"/>
    </row>
    <row r="83" spans="1:4">
      <c r="A83" s="425"/>
      <c r="B83" s="436"/>
      <c r="C83" s="357"/>
      <c r="D83" s="440"/>
    </row>
    <row r="84" spans="1:4">
      <c r="A84" s="425"/>
      <c r="B84" s="436"/>
      <c r="C84" s="357"/>
      <c r="D84" s="439"/>
    </row>
    <row r="85" spans="1:4">
      <c r="A85" s="422" t="s">
        <v>109</v>
      </c>
      <c r="B85" s="436"/>
      <c r="C85" s="36"/>
      <c r="D85" s="440"/>
    </row>
    <row r="86" spans="1:4">
      <c r="A86" s="422" t="s">
        <v>8</v>
      </c>
      <c r="B86" s="436"/>
      <c r="C86" s="36"/>
      <c r="D86" s="440"/>
    </row>
    <row r="87" spans="1:4">
      <c r="A87" s="422" t="s">
        <v>106</v>
      </c>
      <c r="B87" s="436"/>
      <c r="C87" s="36"/>
      <c r="D87" s="440"/>
    </row>
    <row r="88" spans="1:4">
      <c r="A88" s="422" t="s">
        <v>107</v>
      </c>
      <c r="B88" s="436"/>
      <c r="C88" s="36"/>
      <c r="D88" s="440"/>
    </row>
    <row r="89" spans="1:4">
      <c r="A89" s="422" t="s">
        <v>108</v>
      </c>
      <c r="B89" s="436"/>
      <c r="C89" s="36"/>
      <c r="D89" s="440"/>
    </row>
    <row r="90" spans="1:4">
      <c r="A90" s="422" t="s">
        <v>5</v>
      </c>
      <c r="B90" s="436"/>
      <c r="C90" s="36"/>
      <c r="D90" s="440"/>
    </row>
    <row r="91" spans="1:4" ht="13" thickBot="1">
      <c r="A91" s="442" t="s">
        <v>9</v>
      </c>
      <c r="B91" s="437"/>
      <c r="C91" s="423"/>
      <c r="D91" s="437"/>
    </row>
    <row r="92" spans="1:4">
      <c r="A92" s="427"/>
      <c r="B92" s="18"/>
      <c r="C92" s="23"/>
      <c r="D92" s="213"/>
    </row>
    <row r="93" spans="1:4" ht="3" customHeight="1" thickBot="1">
      <c r="A93" s="432"/>
      <c r="B93" s="433"/>
      <c r="C93" s="433"/>
      <c r="D93" s="434"/>
    </row>
    <row r="94" spans="1:4">
      <c r="A94" s="422" t="s">
        <v>36</v>
      </c>
      <c r="B94" s="435"/>
      <c r="C94" s="423"/>
      <c r="D94" s="438"/>
    </row>
    <row r="95" spans="1:4">
      <c r="A95" s="422"/>
      <c r="B95" s="441"/>
      <c r="C95" s="423"/>
      <c r="D95" s="439"/>
    </row>
    <row r="96" spans="1:4">
      <c r="A96" s="422"/>
      <c r="B96" s="441"/>
      <c r="C96" s="423"/>
      <c r="D96" s="439"/>
    </row>
    <row r="97" spans="1:4">
      <c r="A97" s="422" t="s">
        <v>29</v>
      </c>
      <c r="B97" s="436"/>
      <c r="C97" s="36"/>
      <c r="D97" s="439"/>
    </row>
    <row r="98" spans="1:4">
      <c r="A98" s="422"/>
      <c r="B98" s="436"/>
      <c r="C98" s="36"/>
      <c r="D98" s="440"/>
    </row>
    <row r="99" spans="1:4">
      <c r="A99" s="422"/>
      <c r="B99" s="436"/>
      <c r="C99" s="36"/>
      <c r="D99" s="440"/>
    </row>
    <row r="100" spans="1:4">
      <c r="A100" s="425"/>
      <c r="B100" s="436"/>
      <c r="C100" s="357"/>
      <c r="D100" s="440"/>
    </row>
    <row r="101" spans="1:4">
      <c r="A101" s="425"/>
      <c r="B101" s="436"/>
      <c r="C101" s="357"/>
      <c r="D101" s="439"/>
    </row>
    <row r="102" spans="1:4">
      <c r="A102" s="422" t="s">
        <v>109</v>
      </c>
      <c r="B102" s="436"/>
      <c r="C102" s="36"/>
      <c r="D102" s="440"/>
    </row>
    <row r="103" spans="1:4">
      <c r="A103" s="422" t="s">
        <v>8</v>
      </c>
      <c r="B103" s="436"/>
      <c r="C103" s="36"/>
      <c r="D103" s="440"/>
    </row>
    <row r="104" spans="1:4">
      <c r="A104" s="422" t="s">
        <v>106</v>
      </c>
      <c r="B104" s="436"/>
      <c r="C104" s="36"/>
      <c r="D104" s="440"/>
    </row>
    <row r="105" spans="1:4">
      <c r="A105" s="422" t="s">
        <v>107</v>
      </c>
      <c r="B105" s="436"/>
      <c r="C105" s="36"/>
      <c r="D105" s="440"/>
    </row>
    <row r="106" spans="1:4">
      <c r="A106" s="422" t="s">
        <v>108</v>
      </c>
      <c r="B106" s="436"/>
      <c r="C106" s="36"/>
      <c r="D106" s="440"/>
    </row>
    <row r="107" spans="1:4">
      <c r="A107" s="422" t="s">
        <v>5</v>
      </c>
      <c r="B107" s="436"/>
      <c r="C107" s="36"/>
      <c r="D107" s="440"/>
    </row>
    <row r="108" spans="1:4" ht="13" thickBot="1">
      <c r="A108" s="442" t="s">
        <v>9</v>
      </c>
      <c r="B108" s="437"/>
      <c r="C108" s="423"/>
      <c r="D108" s="437"/>
    </row>
    <row r="109" spans="1:4">
      <c r="A109" s="427"/>
      <c r="B109" s="18"/>
      <c r="C109" s="23"/>
      <c r="D109" s="213"/>
    </row>
    <row r="110" spans="1:4" ht="3" customHeight="1">
      <c r="A110" s="432"/>
      <c r="B110" s="433"/>
      <c r="C110" s="433"/>
      <c r="D110" s="434"/>
    </row>
    <row r="111" spans="1:4">
      <c r="A111" s="426" t="s">
        <v>10</v>
      </c>
      <c r="B111" s="34"/>
      <c r="C111" s="423" t="s">
        <v>11</v>
      </c>
      <c r="D111" s="424"/>
    </row>
    <row r="112" spans="1:4">
      <c r="A112" s="165"/>
      <c r="B112" s="18"/>
      <c r="C112" s="18"/>
      <c r="D112" s="213"/>
    </row>
    <row r="113" spans="1:4">
      <c r="A113" s="426" t="s">
        <v>10</v>
      </c>
      <c r="B113" s="34"/>
      <c r="C113" s="423" t="s">
        <v>11</v>
      </c>
      <c r="D113" s="424"/>
    </row>
    <row r="114" spans="1:4">
      <c r="A114" s="165"/>
      <c r="B114" s="18"/>
      <c r="C114" s="18"/>
      <c r="D114" s="213"/>
    </row>
    <row r="115" spans="1:4">
      <c r="A115" s="428" t="s">
        <v>21</v>
      </c>
      <c r="B115" s="35"/>
      <c r="C115" s="429"/>
      <c r="D115" s="431"/>
    </row>
    <row r="116" spans="1:4">
      <c r="A116" s="430"/>
      <c r="B116" s="429"/>
      <c r="C116" s="429"/>
      <c r="D116" s="431"/>
    </row>
    <row r="117" spans="1:4">
      <c r="A117" s="427" t="s">
        <v>151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7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5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7"/>
      <c r="B1" s="488"/>
      <c r="C1" s="488"/>
      <c r="D1" s="493"/>
      <c r="E1" s="489" t="s">
        <v>149</v>
      </c>
      <c r="G1" s="257"/>
      <c r="H1" s="17"/>
      <c r="I1" s="17"/>
      <c r="J1" s="17"/>
      <c r="K1" s="17"/>
    </row>
    <row r="2" spans="1:11" s="18" customFormat="1" ht="12" customHeight="1">
      <c r="A2" s="490" t="s">
        <v>123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90" t="s">
        <v>115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90" t="s">
        <v>120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90" t="s">
        <v>121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90" t="s">
        <v>122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2" t="s">
        <v>127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57" t="str">
        <f>'Master list'!D9:E9</f>
        <v>Silverton Hotel &amp; Casino</v>
      </c>
      <c r="E9" s="558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110</v>
      </c>
      <c r="D10" s="559" t="str">
        <f>'Master list'!D10:E10</f>
        <v>3333 Blue Diamond Road </v>
      </c>
      <c r="E10" s="560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59" t="str">
        <f>'Master list'!D11:E11</f>
        <v>Las Vegas, NV 89139</v>
      </c>
      <c r="E11" s="560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6"/>
      <c r="D12" s="559">
        <f>'Master list'!D12:E12</f>
        <v>0</v>
      </c>
      <c r="E12" s="560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6"/>
      <c r="D13" s="559">
        <f>'Master list'!D13:E13</f>
        <v>0</v>
      </c>
      <c r="E13" s="560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6"/>
      <c r="D14" s="559">
        <f>'Master list'!D14:E14</f>
        <v>0</v>
      </c>
      <c r="E14" s="560"/>
      <c r="F14" s="33"/>
      <c r="H14" s="28"/>
      <c r="I14" s="28"/>
      <c r="J14" s="28"/>
    </row>
    <row r="15" spans="1:11" s="26" customFormat="1" ht="12" customHeight="1">
      <c r="A15" s="332" t="s">
        <v>109</v>
      </c>
      <c r="B15" s="246" t="str">
        <f>'Master list'!B15</f>
        <v>Kirk Golding</v>
      </c>
      <c r="C15" s="332" t="s">
        <v>109</v>
      </c>
      <c r="D15" s="559" t="str">
        <f>'Master list'!D15:E15</f>
        <v>Kirk Golding</v>
      </c>
      <c r="E15" s="560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6" t="s">
        <v>8</v>
      </c>
      <c r="D16" s="559" t="str">
        <f>'Master list'!D16:E16</f>
        <v>Director of IT Opperations</v>
      </c>
      <c r="E16" s="560"/>
      <c r="F16" s="33"/>
      <c r="H16" s="28"/>
      <c r="I16" s="28"/>
      <c r="J16" s="28"/>
    </row>
    <row r="17" spans="1:10" s="26" customFormat="1" ht="12" customHeight="1">
      <c r="A17" s="332" t="s">
        <v>106</v>
      </c>
      <c r="B17" s="334" t="str">
        <f>'Master list'!B17</f>
        <v>(702) 914-8580</v>
      </c>
      <c r="C17" s="332" t="s">
        <v>106</v>
      </c>
      <c r="D17" s="561" t="str">
        <f>'Master list'!D17:E17</f>
        <v>(702) 914-8580</v>
      </c>
      <c r="E17" s="562"/>
      <c r="F17" s="33"/>
      <c r="H17" s="28"/>
      <c r="I17" s="28"/>
      <c r="J17" s="28"/>
    </row>
    <row r="18" spans="1:10" s="26" customFormat="1" ht="12" customHeight="1">
      <c r="A18" s="332" t="s">
        <v>107</v>
      </c>
      <c r="B18" s="334">
        <f>'Master list'!B18</f>
        <v>0</v>
      </c>
      <c r="C18" s="332" t="s">
        <v>107</v>
      </c>
      <c r="D18" s="561">
        <f>'Master list'!D18:E18</f>
        <v>0</v>
      </c>
      <c r="E18" s="562"/>
      <c r="F18" s="33"/>
      <c r="H18" s="28"/>
      <c r="I18" s="28"/>
      <c r="J18" s="28"/>
    </row>
    <row r="19" spans="1:10" s="26" customFormat="1" ht="12" customHeight="1">
      <c r="A19" s="332" t="s">
        <v>108</v>
      </c>
      <c r="B19" s="334" t="str">
        <f>'Master list'!B19</f>
        <v>(702) 491-3884</v>
      </c>
      <c r="C19" s="332" t="s">
        <v>108</v>
      </c>
      <c r="D19" s="561" t="str">
        <f>'Master list'!D19:E19</f>
        <v>(702) 491-3884</v>
      </c>
      <c r="E19" s="562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65" t="str">
        <f>'Master list'!D20:E20</f>
        <v>kirk.golding@silvertoncasino.com</v>
      </c>
      <c r="E20" s="566"/>
      <c r="F20" s="33"/>
      <c r="H20" s="28"/>
      <c r="I20" s="28"/>
      <c r="J20" s="28"/>
    </row>
    <row r="21" spans="1:10" s="26" customFormat="1" ht="12" customHeight="1" thickBot="1">
      <c r="A21" s="443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124</v>
      </c>
      <c r="B22" s="145"/>
      <c r="C22" s="171"/>
      <c r="D22" s="153"/>
      <c r="E22" s="393"/>
      <c r="F22" s="33"/>
      <c r="H22" s="28"/>
      <c r="I22" s="28"/>
      <c r="J22" s="28"/>
    </row>
    <row r="23" spans="1:10" s="26" customFormat="1" ht="12" customHeight="1">
      <c r="A23" s="131" t="s">
        <v>125</v>
      </c>
      <c r="B23" s="146">
        <f>C48</f>
        <v>0</v>
      </c>
      <c r="C23" s="356"/>
      <c r="D23" s="356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111</v>
      </c>
      <c r="B24" s="147"/>
      <c r="C24" s="174"/>
      <c r="D24" s="356"/>
      <c r="E24" s="172"/>
      <c r="F24" s="33"/>
      <c r="H24" s="28"/>
      <c r="I24" s="28"/>
      <c r="J24" s="28"/>
    </row>
    <row r="25" spans="1:10" s="26" customFormat="1" ht="12" customHeight="1">
      <c r="A25" s="444"/>
      <c r="B25" s="445"/>
      <c r="C25" s="354"/>
      <c r="D25" s="356"/>
      <c r="E25" s="172"/>
      <c r="F25" s="33"/>
      <c r="H25" s="28"/>
      <c r="I25" s="28"/>
      <c r="J25" s="28"/>
    </row>
    <row r="26" spans="1:10" s="356" customFormat="1" ht="12" customHeight="1">
      <c r="A26" s="133"/>
      <c r="B26" s="353"/>
      <c r="C26" s="354"/>
      <c r="E26" s="172"/>
      <c r="F26" s="33"/>
      <c r="H26" s="258"/>
      <c r="I26" s="258"/>
      <c r="J26" s="258"/>
    </row>
    <row r="27" spans="1:10" s="356" customFormat="1" ht="12" customHeight="1" thickBot="1">
      <c r="A27" s="446"/>
      <c r="B27" s="355"/>
      <c r="C27" s="354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6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6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41085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188</v>
      </c>
      <c r="B31" s="251">
        <f ca="1">B30+60</f>
        <v>41145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3" t="s">
        <v>189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3" t="s">
        <v>99</v>
      </c>
      <c r="B33" s="252" t="str">
        <f>'Master list'!B33</f>
        <v>DG/MD</v>
      </c>
      <c r="C33" s="356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190</v>
      </c>
      <c r="B34" s="253" t="str">
        <f>'Master list'!B34</f>
        <v>1205SIL (Guilt)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4" t="s">
        <v>191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5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3"/>
      <c r="B38" s="418"/>
      <c r="C38" s="418"/>
      <c r="D38" s="418"/>
      <c r="E38" s="418"/>
    </row>
    <row r="39" spans="1:10" s="28" customFormat="1" ht="40" customHeight="1">
      <c r="A39" s="456" t="s">
        <v>44</v>
      </c>
      <c r="B39" s="457">
        <f>'Master list'!B23*0.5</f>
        <v>3822.7550000000001</v>
      </c>
      <c r="C39" s="458">
        <f>'Schedule of Values'!B39/'Master list'!E27</f>
        <v>0.5</v>
      </c>
      <c r="D39" s="458">
        <v>0</v>
      </c>
      <c r="E39" s="459">
        <f ca="1">'Master list'!B30</f>
        <v>41085</v>
      </c>
    </row>
    <row r="40" spans="1:10" s="28" customFormat="1" ht="40" customHeight="1">
      <c r="A40" s="460" t="s">
        <v>155</v>
      </c>
      <c r="B40" s="176">
        <f>'Master list'!B23*0.1</f>
        <v>764.55100000000004</v>
      </c>
      <c r="C40" s="166">
        <f>'Schedule of Values'!B40/'Master list'!E27</f>
        <v>0.1</v>
      </c>
      <c r="D40" s="166">
        <v>0.1</v>
      </c>
      <c r="E40" s="461">
        <v>39598</v>
      </c>
    </row>
    <row r="41" spans="1:10" s="28" customFormat="1" ht="40" customHeight="1">
      <c r="A41" s="460" t="s">
        <v>154</v>
      </c>
      <c r="B41" s="176">
        <f>'Master list'!B23*0.3</f>
        <v>2293.6529999999998</v>
      </c>
      <c r="C41" s="166">
        <f>'Schedule of Values'!B41/'Master list'!E27</f>
        <v>0.3</v>
      </c>
      <c r="D41" s="166">
        <f>D40+C41</f>
        <v>0.4</v>
      </c>
      <c r="E41" s="461">
        <v>39629</v>
      </c>
    </row>
    <row r="42" spans="1:10" s="28" customFormat="1" ht="40" customHeight="1">
      <c r="A42" s="460" t="s">
        <v>156</v>
      </c>
      <c r="B42" s="176">
        <f>'Master list'!B23*0.2</f>
        <v>1529.1020000000001</v>
      </c>
      <c r="C42" s="166">
        <f>'Schedule of Values'!B42/'Master list'!E27</f>
        <v>0.2</v>
      </c>
      <c r="D42" s="166">
        <f>D41+C42</f>
        <v>0.60000000000000009</v>
      </c>
      <c r="E42" s="461">
        <v>39659</v>
      </c>
    </row>
    <row r="43" spans="1:10" s="28" customFormat="1" ht="40" customHeight="1">
      <c r="A43" s="460" t="s">
        <v>79</v>
      </c>
      <c r="B43" s="176">
        <f>'Master list'!B23*0.1</f>
        <v>764.55100000000004</v>
      </c>
      <c r="C43" s="447">
        <f>'Schedule of Values'!B43/'Master list'!E27</f>
        <v>0.1</v>
      </c>
      <c r="D43" s="166">
        <v>1</v>
      </c>
      <c r="E43" s="461">
        <v>39689</v>
      </c>
    </row>
    <row r="44" spans="1:10" s="28" customFormat="1" ht="13" thickBot="1">
      <c r="A44" s="462"/>
      <c r="B44" s="463"/>
      <c r="C44" s="464"/>
      <c r="D44" s="465"/>
      <c r="E44" s="466"/>
    </row>
    <row r="45" spans="1:10" s="28" customFormat="1" ht="13" thickBot="1">
      <c r="A45" s="167" t="s">
        <v>80</v>
      </c>
      <c r="B45" s="175">
        <f>SUM(B39:B44)</f>
        <v>9174.612000000001</v>
      </c>
      <c r="C45" s="168">
        <f>SUM(C39:C44)</f>
        <v>1.2</v>
      </c>
      <c r="D45" s="169"/>
      <c r="E45" s="170"/>
    </row>
    <row r="46" spans="1:10" s="28" customFormat="1" ht="12">
      <c r="A46" s="467"/>
      <c r="B46" s="82"/>
      <c r="C46" s="83"/>
      <c r="D46" s="83"/>
      <c r="E46" s="468"/>
    </row>
    <row r="47" spans="1:10" s="28" customFormat="1" ht="19.5" customHeight="1">
      <c r="A47" s="444"/>
      <c r="B47" s="38"/>
      <c r="C47" s="38"/>
      <c r="D47" s="38"/>
      <c r="E47" s="469"/>
    </row>
    <row r="48" spans="1:10" s="28" customFormat="1" ht="30.75" customHeight="1">
      <c r="A48" s="470" t="s">
        <v>158</v>
      </c>
      <c r="B48" s="37"/>
      <c r="C48" s="37"/>
      <c r="D48" s="37"/>
      <c r="E48" s="471"/>
    </row>
    <row r="49" spans="1:5" s="28" customFormat="1" ht="19.5" customHeight="1" thickBot="1">
      <c r="A49" s="446"/>
      <c r="B49" s="149"/>
      <c r="C49" s="140" t="s">
        <v>17</v>
      </c>
      <c r="D49" s="149"/>
      <c r="E49" s="472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9:E9"/>
    <mergeCell ref="D10:E10"/>
    <mergeCell ref="D11:E11"/>
    <mergeCell ref="D12:E12"/>
    <mergeCell ref="D18:E18"/>
    <mergeCell ref="D19:E19"/>
    <mergeCell ref="D20:E20"/>
    <mergeCell ref="D13:E13"/>
    <mergeCell ref="D14:E14"/>
    <mergeCell ref="D15:E15"/>
    <mergeCell ref="D16:E16"/>
    <mergeCell ref="D17:E17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7"/>
  <sheetViews>
    <sheetView showZeros="0" workbookViewId="0">
      <selection activeCell="C45" sqref="C45:D45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238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H66</f>
        <v>3058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37" t="s">
        <v>239</v>
      </c>
      <c r="C30" s="63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36">
      <c r="A35" s="177">
        <v>1</v>
      </c>
      <c r="B35" s="215" t="s">
        <v>217</v>
      </c>
      <c r="C35" s="215" t="s">
        <v>218</v>
      </c>
      <c r="D35" s="215" t="s">
        <v>221</v>
      </c>
      <c r="E35" s="543">
        <v>276.5</v>
      </c>
      <c r="F35" s="222">
        <f t="shared" ref="F35:F38" si="0">A35*E35</f>
        <v>276.5</v>
      </c>
      <c r="G35" s="223">
        <f>ROUND(E35/(1-hmu),2)</f>
        <v>368.67</v>
      </c>
      <c r="H35" s="224">
        <f t="shared" ref="H35:H38" si="1">SUM(A35*G35)</f>
        <v>368.67</v>
      </c>
      <c r="I35" s="240"/>
      <c r="J35" s="43">
        <v>0</v>
      </c>
      <c r="K35" s="43">
        <v>1</v>
      </c>
      <c r="L35" s="43">
        <v>0</v>
      </c>
      <c r="M35" s="43">
        <v>0</v>
      </c>
    </row>
    <row r="36" spans="1:13" s="257" customFormat="1" ht="12">
      <c r="A36" s="361">
        <v>2</v>
      </c>
      <c r="B36" s="87" t="s">
        <v>217</v>
      </c>
      <c r="C36" s="87" t="s">
        <v>219</v>
      </c>
      <c r="D36" s="87" t="s">
        <v>220</v>
      </c>
      <c r="E36" s="179">
        <v>9.1</v>
      </c>
      <c r="F36" s="180">
        <f t="shared" si="0"/>
        <v>18.2</v>
      </c>
      <c r="G36" s="181">
        <f t="shared" ref="G36:G37" si="2">ROUND(E36/(1-hmu),2)</f>
        <v>12.13</v>
      </c>
      <c r="H36" s="182">
        <f t="shared" si="1"/>
        <v>24.26</v>
      </c>
      <c r="I36" s="183"/>
      <c r="J36" s="43"/>
      <c r="K36" s="43">
        <v>0.5</v>
      </c>
      <c r="L36" s="43"/>
      <c r="M36" s="43"/>
    </row>
    <row r="37" spans="1:13" s="257" customFormat="1" ht="24">
      <c r="A37" s="178">
        <v>1</v>
      </c>
      <c r="B37" s="372" t="s">
        <v>241</v>
      </c>
      <c r="C37" s="372" t="s">
        <v>243</v>
      </c>
      <c r="D37" s="372" t="s">
        <v>242</v>
      </c>
      <c r="E37" s="373">
        <v>0</v>
      </c>
      <c r="F37" s="544">
        <f t="shared" ref="F37" si="3">A37*E37</f>
        <v>0</v>
      </c>
      <c r="G37" s="545">
        <f t="shared" si="2"/>
        <v>0</v>
      </c>
      <c r="H37" s="546">
        <f t="shared" ref="H37" si="4">SUM(A37*G37)</f>
        <v>0</v>
      </c>
      <c r="I37" s="183"/>
      <c r="J37" s="43"/>
      <c r="K37" s="43">
        <v>2</v>
      </c>
      <c r="L37" s="43">
        <v>0</v>
      </c>
      <c r="M37" s="43">
        <v>0</v>
      </c>
    </row>
    <row r="38" spans="1:13" s="257" customFormat="1" ht="97" thickBot="1">
      <c r="A38" s="195">
        <v>1</v>
      </c>
      <c r="B38" s="196" t="s">
        <v>241</v>
      </c>
      <c r="C38" s="196" t="s">
        <v>243</v>
      </c>
      <c r="D38" s="196" t="s">
        <v>244</v>
      </c>
      <c r="E38" s="238">
        <v>0</v>
      </c>
      <c r="F38" s="197">
        <f t="shared" si="0"/>
        <v>0</v>
      </c>
      <c r="G38" s="198">
        <f t="shared" ref="G38" si="5">ROUND(E38/(1-hmu),2)</f>
        <v>0</v>
      </c>
      <c r="H38" s="199">
        <f t="shared" si="1"/>
        <v>0</v>
      </c>
      <c r="I38" s="183"/>
      <c r="J38" s="43"/>
      <c r="K38" s="43">
        <v>16</v>
      </c>
      <c r="L38" s="43">
        <v>0</v>
      </c>
      <c r="M38" s="43">
        <v>4</v>
      </c>
    </row>
    <row r="39" spans="1:13" s="257" customFormat="1" ht="13" thickBot="1">
      <c r="A39" s="43"/>
      <c r="B39" s="341"/>
      <c r="C39" s="341"/>
      <c r="D39" s="341"/>
      <c r="E39" s="48"/>
      <c r="H39" s="50"/>
      <c r="I39" s="54"/>
      <c r="J39" s="43"/>
      <c r="K39" s="43"/>
      <c r="L39" s="43"/>
    </row>
    <row r="40" spans="1:13" s="257" customFormat="1" ht="15.75" customHeight="1" thickBot="1">
      <c r="A40" s="95"/>
      <c r="B40" s="96"/>
      <c r="C40" s="585" t="s">
        <v>90</v>
      </c>
      <c r="D40" s="641"/>
      <c r="E40" s="97"/>
      <c r="F40" s="98">
        <f>SUM(F35:F38)</f>
        <v>294.7</v>
      </c>
      <c r="G40" s="210"/>
      <c r="H40" s="336">
        <f>SUM(H35:H38)</f>
        <v>392.93</v>
      </c>
      <c r="I40" s="54"/>
      <c r="J40" s="43"/>
      <c r="K40" s="43"/>
      <c r="L40" s="43"/>
    </row>
    <row r="41" spans="1:13" s="257" customFormat="1" ht="15.75" customHeight="1" thickBot="1">
      <c r="A41" s="43"/>
      <c r="B41" s="341"/>
      <c r="C41" s="67"/>
      <c r="D41" s="57"/>
      <c r="E41" s="48"/>
      <c r="H41" s="126"/>
      <c r="I41" s="54"/>
      <c r="J41" s="43"/>
      <c r="K41" s="43"/>
      <c r="L41" s="43"/>
    </row>
    <row r="42" spans="1:13" s="257" customFormat="1" ht="15.75" hidden="1" customHeight="1">
      <c r="A42" s="100"/>
      <c r="B42" s="101"/>
      <c r="C42" s="642" t="s">
        <v>13</v>
      </c>
      <c r="D42" s="643"/>
      <c r="E42" s="102"/>
      <c r="F42" s="103"/>
      <c r="G42" s="103"/>
      <c r="H42" s="104">
        <v>40</v>
      </c>
      <c r="I42" s="54"/>
      <c r="J42" s="43"/>
      <c r="K42" s="43"/>
      <c r="L42" s="43"/>
    </row>
    <row r="43" spans="1:13" s="257" customFormat="1" ht="15.75" hidden="1" customHeight="1" thickBot="1">
      <c r="A43" s="107"/>
      <c r="B43" s="108"/>
      <c r="C43" s="644" t="s">
        <v>14</v>
      </c>
      <c r="D43" s="645"/>
      <c r="E43" s="109"/>
      <c r="F43" s="110"/>
      <c r="G43" s="110"/>
      <c r="H43" s="117">
        <v>0</v>
      </c>
      <c r="I43" s="54"/>
      <c r="J43" s="43"/>
      <c r="K43" s="43"/>
      <c r="L43" s="43"/>
    </row>
    <row r="44" spans="1:13" s="257" customFormat="1" ht="15.75" hidden="1" customHeight="1" thickBot="1">
      <c r="A44" s="43"/>
      <c r="B44" s="341"/>
      <c r="C44" s="343"/>
      <c r="D44" s="57"/>
      <c r="E44" s="48"/>
      <c r="H44" s="69"/>
      <c r="I44" s="54"/>
      <c r="J44" s="43"/>
      <c r="K44" s="43"/>
      <c r="L44" s="43"/>
    </row>
    <row r="45" spans="1:13" s="257" customFormat="1" ht="15.75" customHeight="1" thickBot="1">
      <c r="A45" s="95"/>
      <c r="B45" s="96"/>
      <c r="C45" s="585" t="s">
        <v>91</v>
      </c>
      <c r="D45" s="641"/>
      <c r="E45" s="328"/>
      <c r="F45" s="335"/>
      <c r="G45" s="329"/>
      <c r="H45" s="336">
        <f>SUM(H42:H43)</f>
        <v>40</v>
      </c>
      <c r="I45" s="127"/>
      <c r="J45" s="127"/>
      <c r="K45" s="127"/>
      <c r="L45" s="127"/>
    </row>
    <row r="46" spans="1:13" s="257" customFormat="1" ht="13" thickBot="1">
      <c r="A46" s="43"/>
      <c r="B46" s="341"/>
      <c r="C46" s="341"/>
      <c r="D46" s="341"/>
      <c r="E46" s="48"/>
      <c r="F46" s="48"/>
      <c r="G46" s="49"/>
      <c r="H46" s="50"/>
      <c r="I46" s="54"/>
      <c r="J46" s="43"/>
      <c r="K46" s="43"/>
      <c r="L46" s="43"/>
    </row>
    <row r="47" spans="1:13" s="257" customFormat="1" hidden="1">
      <c r="A47" s="100"/>
      <c r="B47" s="101" t="s">
        <v>119</v>
      </c>
      <c r="C47" s="646" t="s">
        <v>86</v>
      </c>
      <c r="D47" s="643"/>
      <c r="E47" s="111">
        <v>50</v>
      </c>
      <c r="F47" s="112">
        <f t="shared" ref="F47:F56" si="6">A47*E47</f>
        <v>0</v>
      </c>
      <c r="G47" s="239">
        <v>90</v>
      </c>
      <c r="H47" s="104">
        <f t="shared" ref="H47:H56" si="7">SUM(A47*G47)</f>
        <v>0</v>
      </c>
      <c r="I47" s="54"/>
      <c r="J47" s="46"/>
      <c r="K47" s="46"/>
      <c r="L47" s="46"/>
    </row>
    <row r="48" spans="1:13" s="257" customFormat="1" hidden="1">
      <c r="A48" s="530"/>
      <c r="B48" s="531" t="s">
        <v>119</v>
      </c>
      <c r="C48" s="677" t="s">
        <v>87</v>
      </c>
      <c r="D48" s="647"/>
      <c r="E48" s="532">
        <v>50</v>
      </c>
      <c r="F48" s="533">
        <f t="shared" si="6"/>
        <v>0</v>
      </c>
      <c r="G48" s="534">
        <v>90</v>
      </c>
      <c r="H48" s="535">
        <f t="shared" si="7"/>
        <v>0</v>
      </c>
      <c r="I48" s="54"/>
      <c r="J48" s="46"/>
      <c r="K48" s="46"/>
      <c r="L48" s="46"/>
    </row>
    <row r="49" spans="1:35" s="257" customFormat="1">
      <c r="A49" s="100">
        <f>M49</f>
        <v>4</v>
      </c>
      <c r="B49" s="101" t="s">
        <v>119</v>
      </c>
      <c r="C49" s="646" t="s">
        <v>116</v>
      </c>
      <c r="D49" s="643"/>
      <c r="E49" s="536">
        <v>75</v>
      </c>
      <c r="F49" s="537">
        <f t="shared" si="6"/>
        <v>300</v>
      </c>
      <c r="G49" s="538">
        <v>125</v>
      </c>
      <c r="H49" s="539">
        <f t="shared" si="7"/>
        <v>500</v>
      </c>
      <c r="I49" s="54">
        <f>SUM(K49*0.01)</f>
        <v>0</v>
      </c>
      <c r="J49" s="46">
        <f>SUM(K49*0.25)</f>
        <v>0</v>
      </c>
      <c r="K49" s="46">
        <v>0</v>
      </c>
      <c r="L49" s="84"/>
      <c r="M49" s="84">
        <f>SUM(M35:M38)</f>
        <v>4</v>
      </c>
    </row>
    <row r="50" spans="1:35" s="257" customFormat="1" hidden="1">
      <c r="A50" s="105">
        <f>SUM(L50)</f>
        <v>0</v>
      </c>
      <c r="B50" s="91" t="s">
        <v>119</v>
      </c>
      <c r="C50" s="639" t="s">
        <v>193</v>
      </c>
      <c r="D50" s="640"/>
      <c r="E50" s="92">
        <v>50</v>
      </c>
      <c r="F50" s="260">
        <f t="shared" si="6"/>
        <v>0</v>
      </c>
      <c r="G50" s="89">
        <v>90</v>
      </c>
      <c r="H50" s="113">
        <f t="shared" si="7"/>
        <v>0</v>
      </c>
      <c r="I50" s="54"/>
      <c r="J50" s="46"/>
      <c r="K50" s="46"/>
      <c r="L50" s="84">
        <f>SUM(L35:L38)</f>
        <v>0</v>
      </c>
    </row>
    <row r="51" spans="1:35" s="257" customFormat="1">
      <c r="A51" s="105">
        <v>3</v>
      </c>
      <c r="B51" s="91" t="s">
        <v>119</v>
      </c>
      <c r="C51" s="648" t="s">
        <v>117</v>
      </c>
      <c r="D51" s="640"/>
      <c r="E51" s="92">
        <v>50</v>
      </c>
      <c r="F51" s="260">
        <f t="shared" si="6"/>
        <v>150</v>
      </c>
      <c r="G51" s="89">
        <v>90</v>
      </c>
      <c r="H51" s="113">
        <f t="shared" si="7"/>
        <v>270</v>
      </c>
      <c r="I51" s="54"/>
      <c r="J51" s="46"/>
      <c r="K51" s="84"/>
      <c r="L51" s="46">
        <v>0</v>
      </c>
    </row>
    <row r="52" spans="1:35" s="257" customFormat="1">
      <c r="A52" s="669">
        <f>K52</f>
        <v>19.5</v>
      </c>
      <c r="B52" s="670" t="s">
        <v>119</v>
      </c>
      <c r="C52" s="671" t="s">
        <v>16</v>
      </c>
      <c r="D52" s="672"/>
      <c r="E52" s="673">
        <v>40</v>
      </c>
      <c r="F52" s="674">
        <f t="shared" si="6"/>
        <v>780</v>
      </c>
      <c r="G52" s="675">
        <v>80</v>
      </c>
      <c r="H52" s="676">
        <f t="shared" si="7"/>
        <v>1560</v>
      </c>
      <c r="I52" s="54"/>
      <c r="J52" s="46"/>
      <c r="K52" s="84">
        <f>SUM(K35:K38)</f>
        <v>19.5</v>
      </c>
      <c r="L52" s="84">
        <f>SUM(L35:L38)</f>
        <v>0</v>
      </c>
    </row>
    <row r="53" spans="1:35" s="257" customFormat="1" hidden="1">
      <c r="A53" s="105">
        <f>SUM(J53)</f>
        <v>0</v>
      </c>
      <c r="B53" s="91" t="s">
        <v>119</v>
      </c>
      <c r="C53" s="648" t="s">
        <v>15</v>
      </c>
      <c r="D53" s="640"/>
      <c r="E53" s="92">
        <v>40</v>
      </c>
      <c r="F53" s="260">
        <f t="shared" si="6"/>
        <v>0</v>
      </c>
      <c r="G53" s="89">
        <v>80</v>
      </c>
      <c r="H53" s="113">
        <f t="shared" si="7"/>
        <v>0</v>
      </c>
      <c r="I53" s="54">
        <f>SUM(K53*0.01)</f>
        <v>0</v>
      </c>
      <c r="J53" s="84">
        <f>SUM(J35:J38)</f>
        <v>0</v>
      </c>
      <c r="K53" s="84"/>
      <c r="L53" s="46">
        <v>0</v>
      </c>
    </row>
    <row r="54" spans="1:35" s="257" customFormat="1">
      <c r="A54" s="105">
        <v>2</v>
      </c>
      <c r="B54" s="91" t="s">
        <v>119</v>
      </c>
      <c r="C54" s="639" t="s">
        <v>88</v>
      </c>
      <c r="D54" s="640"/>
      <c r="E54" s="92">
        <v>50</v>
      </c>
      <c r="F54" s="260">
        <f t="shared" si="6"/>
        <v>100</v>
      </c>
      <c r="G54" s="89">
        <v>90</v>
      </c>
      <c r="H54" s="113">
        <f t="shared" si="7"/>
        <v>180</v>
      </c>
      <c r="I54" s="54"/>
      <c r="J54" s="46"/>
      <c r="K54" s="46"/>
      <c r="L54" s="46"/>
    </row>
    <row r="55" spans="1:35" s="257" customFormat="1" hidden="1">
      <c r="A55" s="105"/>
      <c r="B55" s="91" t="s">
        <v>119</v>
      </c>
      <c r="C55" s="639" t="s">
        <v>89</v>
      </c>
      <c r="D55" s="640"/>
      <c r="E55" s="92">
        <v>50</v>
      </c>
      <c r="F55" s="260">
        <f t="shared" si="6"/>
        <v>0</v>
      </c>
      <c r="G55" s="89">
        <v>90</v>
      </c>
      <c r="H55" s="113">
        <f t="shared" si="7"/>
        <v>0</v>
      </c>
      <c r="I55" s="54">
        <f>SUM(K55*0.01)</f>
        <v>0</v>
      </c>
      <c r="J55" s="46">
        <f>SUM(K55*0.25)</f>
        <v>0</v>
      </c>
      <c r="K55" s="46">
        <v>0</v>
      </c>
      <c r="L55" s="46">
        <v>0</v>
      </c>
    </row>
    <row r="56" spans="1:35" s="257" customFormat="1" ht="16" thickBot="1">
      <c r="A56" s="107">
        <v>1</v>
      </c>
      <c r="B56" s="108" t="s">
        <v>119</v>
      </c>
      <c r="C56" s="651" t="s">
        <v>85</v>
      </c>
      <c r="D56" s="645"/>
      <c r="E56" s="114">
        <v>25</v>
      </c>
      <c r="F56" s="115">
        <f t="shared" si="6"/>
        <v>25</v>
      </c>
      <c r="G56" s="116">
        <v>50</v>
      </c>
      <c r="H56" s="117">
        <f t="shared" si="7"/>
        <v>50</v>
      </c>
      <c r="I56" s="54">
        <f>SUM(K56*0.01)</f>
        <v>0</v>
      </c>
      <c r="J56" s="46">
        <f>SUM(K56*0.25)</f>
        <v>0</v>
      </c>
      <c r="K56" s="46">
        <v>0</v>
      </c>
      <c r="L56" s="46">
        <v>0</v>
      </c>
    </row>
    <row r="57" spans="1:35" s="257" customFormat="1" ht="13" thickBot="1">
      <c r="A57" s="43"/>
      <c r="B57" s="341"/>
      <c r="C57" s="53"/>
      <c r="D57" s="56"/>
      <c r="E57" s="55"/>
      <c r="F57" s="52"/>
      <c r="G57" s="49"/>
      <c r="H57" s="50"/>
      <c r="I57" s="54"/>
      <c r="J57" s="43"/>
      <c r="K57" s="43"/>
      <c r="L57" s="43"/>
    </row>
    <row r="58" spans="1:35" s="257" customFormat="1" ht="15.75" customHeight="1" thickBot="1">
      <c r="A58" s="630" t="s">
        <v>126</v>
      </c>
      <c r="B58" s="652"/>
      <c r="C58" s="652"/>
      <c r="D58" s="652"/>
      <c r="E58" s="328"/>
      <c r="F58" s="335">
        <f>SUM(F47:F56)</f>
        <v>1355</v>
      </c>
      <c r="G58" s="329"/>
      <c r="H58" s="336">
        <f>SUM(H47:H56)</f>
        <v>2560</v>
      </c>
      <c r="I58" s="330"/>
      <c r="J58" s="327" t="s">
        <v>51</v>
      </c>
      <c r="K58" s="327" t="s">
        <v>52</v>
      </c>
      <c r="L58" s="327" t="s">
        <v>194</v>
      </c>
      <c r="M58" s="327" t="s">
        <v>95</v>
      </c>
    </row>
    <row r="59" spans="1:35" s="257" customFormat="1" ht="13" thickBot="1">
      <c r="A59" s="43"/>
      <c r="B59" s="341"/>
      <c r="C59" s="341"/>
      <c r="D59" s="341"/>
      <c r="E59" s="48"/>
      <c r="F59" s="48"/>
      <c r="G59" s="49"/>
      <c r="H59" s="50"/>
      <c r="I59" s="54">
        <f>SUM(K59*0.01)</f>
        <v>0</v>
      </c>
      <c r="J59" s="43">
        <f>SUM(K59*0.25)</f>
        <v>0</v>
      </c>
      <c r="K59" s="43">
        <v>0</v>
      </c>
      <c r="L59" s="43">
        <v>0</v>
      </c>
    </row>
    <row r="60" spans="1:35" s="4" customFormat="1">
      <c r="A60" s="396"/>
      <c r="B60" s="397"/>
      <c r="C60" s="629" t="s">
        <v>118</v>
      </c>
      <c r="D60" s="629"/>
      <c r="E60" s="406"/>
      <c r="F60" s="407"/>
      <c r="G60" s="408"/>
      <c r="H60" s="120">
        <f>SUM(H40+H45+H58)</f>
        <v>2992.93</v>
      </c>
      <c r="I60" s="6"/>
      <c r="J60" s="9"/>
      <c r="K60" s="7"/>
      <c r="L60" s="7"/>
      <c r="M60" s="7"/>
      <c r="N60" s="7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4" customFormat="1">
      <c r="A61" s="398"/>
      <c r="B61" s="399"/>
      <c r="C61" s="628" t="s">
        <v>56</v>
      </c>
      <c r="D61" s="649"/>
      <c r="E61" s="399"/>
      <c r="F61" s="409"/>
      <c r="G61" s="410"/>
      <c r="H61" s="121">
        <f>ROUND((H40+H45)*0.081,2)</f>
        <v>35.07</v>
      </c>
      <c r="I61" s="128"/>
      <c r="J61" s="9"/>
      <c r="K61" s="7"/>
      <c r="L61" s="7"/>
      <c r="M61" s="7"/>
      <c r="N61" s="7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257" customFormat="1" ht="15.75" customHeight="1">
      <c r="A62" s="400"/>
      <c r="B62" s="401"/>
      <c r="C62" s="624" t="s">
        <v>92</v>
      </c>
      <c r="D62" s="649"/>
      <c r="E62" s="411"/>
      <c r="F62" s="412"/>
      <c r="G62" s="413"/>
      <c r="H62" s="106">
        <v>30</v>
      </c>
      <c r="I62" s="54"/>
      <c r="J62" s="43"/>
      <c r="K62" s="43"/>
      <c r="L62" s="43"/>
    </row>
    <row r="63" spans="1:35" s="4" customFormat="1" hidden="1">
      <c r="A63" s="402"/>
      <c r="B63" s="399"/>
      <c r="C63" s="625" t="s">
        <v>4</v>
      </c>
      <c r="D63" s="649"/>
      <c r="E63" s="399"/>
      <c r="F63" s="414"/>
      <c r="G63" s="410"/>
      <c r="H63" s="106">
        <v>0</v>
      </c>
      <c r="I63" s="9"/>
      <c r="K63" s="8"/>
      <c r="L63" s="11"/>
      <c r="M63" s="13"/>
      <c r="N63" s="5"/>
    </row>
    <row r="64" spans="1:35" s="4" customFormat="1" ht="18" hidden="1">
      <c r="A64" s="402"/>
      <c r="B64" s="399"/>
      <c r="C64" s="625" t="s">
        <v>93</v>
      </c>
      <c r="D64" s="649"/>
      <c r="E64" s="399"/>
      <c r="F64" s="414"/>
      <c r="G64" s="410"/>
      <c r="H64" s="106">
        <v>0</v>
      </c>
      <c r="I64" s="10"/>
      <c r="K64" s="8"/>
      <c r="L64" s="11"/>
      <c r="M64" s="13"/>
      <c r="N64" s="5"/>
    </row>
    <row r="65" spans="1:14" s="4" customFormat="1" ht="18" hidden="1">
      <c r="A65" s="402"/>
      <c r="B65" s="399"/>
      <c r="C65" s="625" t="s">
        <v>76</v>
      </c>
      <c r="D65" s="649"/>
      <c r="E65" s="399"/>
      <c r="F65" s="414"/>
      <c r="G65" s="410"/>
      <c r="H65" s="129">
        <v>0</v>
      </c>
      <c r="I65" s="10"/>
      <c r="K65" s="8"/>
      <c r="L65" s="11"/>
      <c r="M65" s="13"/>
      <c r="N65" s="5"/>
    </row>
    <row r="66" spans="1:14" s="12" customFormat="1" ht="25.5" customHeight="1" thickBot="1">
      <c r="A66" s="403"/>
      <c r="B66" s="404"/>
      <c r="C66" s="623" t="s">
        <v>2</v>
      </c>
      <c r="D66" s="650"/>
      <c r="E66" s="404"/>
      <c r="F66" s="415"/>
      <c r="G66" s="416"/>
      <c r="H66" s="200">
        <f>SUM(H60:H65)</f>
        <v>3058</v>
      </c>
      <c r="I66" s="201"/>
      <c r="K66" s="14"/>
      <c r="L66" s="3"/>
      <c r="M66" s="15"/>
    </row>
    <row r="67" spans="1:14" s="258" customFormat="1" ht="19.5" customHeight="1"/>
    <row r="68" spans="1:14" s="163" customFormat="1" ht="20" customHeight="1">
      <c r="E68" s="58" t="s">
        <v>57</v>
      </c>
      <c r="F68" s="59">
        <f>F40</f>
        <v>294.7</v>
      </c>
      <c r="G68" s="1"/>
      <c r="I68" s="2"/>
      <c r="K68" s="162"/>
      <c r="L68" s="162"/>
      <c r="M68" s="162"/>
      <c r="N68" s="164"/>
    </row>
    <row r="69" spans="1:14" s="257" customFormat="1" ht="20" customHeight="1">
      <c r="A69" s="43"/>
      <c r="B69" s="341"/>
      <c r="C69" s="341"/>
      <c r="D69" s="341"/>
      <c r="E69" s="60" t="s">
        <v>59</v>
      </c>
      <c r="F69" s="61">
        <f>H40-F40</f>
        <v>98.230000000000018</v>
      </c>
      <c r="G69" s="49"/>
      <c r="H69" s="50"/>
      <c r="I69" s="54"/>
      <c r="J69" s="43"/>
      <c r="K69" s="43"/>
      <c r="L69" s="43"/>
    </row>
    <row r="70" spans="1:14" s="257" customFormat="1" ht="20" customHeight="1">
      <c r="A70" s="43"/>
      <c r="B70" s="341"/>
      <c r="C70" s="341"/>
      <c r="D70" s="341"/>
      <c r="E70" s="60" t="s">
        <v>60</v>
      </c>
      <c r="F70" s="62">
        <f>F69/H40</f>
        <v>0.24999363754358286</v>
      </c>
      <c r="G70" s="49"/>
      <c r="H70" s="50"/>
      <c r="I70" s="54"/>
      <c r="J70" s="43"/>
      <c r="K70" s="43"/>
      <c r="L70" s="43"/>
    </row>
    <row r="71" spans="1:14" s="257" customFormat="1" ht="20" customHeight="1">
      <c r="A71" s="43"/>
      <c r="B71" s="341"/>
      <c r="C71" s="341"/>
      <c r="D71" s="341"/>
      <c r="E71" s="60"/>
      <c r="F71" s="62"/>
      <c r="G71" s="49"/>
      <c r="H71" s="50"/>
      <c r="I71" s="54"/>
      <c r="J71" s="43"/>
      <c r="K71" s="43"/>
      <c r="L71" s="43"/>
    </row>
    <row r="72" spans="1:14" s="257" customFormat="1" ht="20" customHeight="1">
      <c r="A72" s="43"/>
      <c r="B72" s="341"/>
      <c r="C72" s="341"/>
      <c r="D72" s="341"/>
      <c r="E72" s="63" t="s">
        <v>58</v>
      </c>
      <c r="F72" s="64">
        <f>F58</f>
        <v>1355</v>
      </c>
      <c r="G72" s="49"/>
      <c r="H72" s="50"/>
      <c r="I72" s="54"/>
      <c r="J72" s="43"/>
      <c r="K72" s="43"/>
      <c r="L72" s="43"/>
    </row>
    <row r="73" spans="1:14" s="257" customFormat="1" ht="20" customHeight="1">
      <c r="A73" s="43"/>
      <c r="B73" s="341"/>
      <c r="C73" s="341"/>
      <c r="D73" s="341"/>
      <c r="E73" s="60" t="s">
        <v>59</v>
      </c>
      <c r="F73" s="61">
        <f>H58-F72</f>
        <v>1205</v>
      </c>
      <c r="G73" s="49"/>
      <c r="H73" s="50"/>
      <c r="I73" s="54"/>
      <c r="J73" s="43"/>
      <c r="K73" s="43"/>
      <c r="L73" s="43"/>
    </row>
    <row r="74" spans="1:14" s="257" customFormat="1" ht="20" customHeight="1">
      <c r="A74" s="43"/>
      <c r="B74" s="341"/>
      <c r="C74" s="341"/>
      <c r="D74" s="341"/>
      <c r="E74" s="65" t="s">
        <v>60</v>
      </c>
      <c r="F74" s="66">
        <f>F73/H58</f>
        <v>0.470703125</v>
      </c>
      <c r="G74" s="49"/>
      <c r="H74" s="50"/>
      <c r="I74" s="54"/>
      <c r="J74" s="43"/>
      <c r="K74" s="43"/>
      <c r="L74" s="43"/>
    </row>
    <row r="75" spans="1:14" ht="16" thickBot="1">
      <c r="E75" s="211" t="s">
        <v>81</v>
      </c>
      <c r="F75" s="485">
        <f>SUM(H58/(H40+H45))</f>
        <v>5.913196128704409</v>
      </c>
    </row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</sheetData>
  <mergeCells count="56">
    <mergeCell ref="C63:D63"/>
    <mergeCell ref="C64:D64"/>
    <mergeCell ref="C65:D65"/>
    <mergeCell ref="C66:D66"/>
    <mergeCell ref="C55:D55"/>
    <mergeCell ref="C56:D56"/>
    <mergeCell ref="A58:D58"/>
    <mergeCell ref="C60:D60"/>
    <mergeCell ref="C61:D61"/>
    <mergeCell ref="C62:D62"/>
    <mergeCell ref="C54:D54"/>
    <mergeCell ref="C40:D40"/>
    <mergeCell ref="C42:D42"/>
    <mergeCell ref="C43:D43"/>
    <mergeCell ref="C45:D45"/>
    <mergeCell ref="C47:D47"/>
    <mergeCell ref="C48:D48"/>
    <mergeCell ref="C49:D49"/>
    <mergeCell ref="C50:D50"/>
    <mergeCell ref="C51:D51"/>
    <mergeCell ref="C52:D52"/>
    <mergeCell ref="C53:D53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195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42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42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42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42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42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42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42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42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191</v>
      </c>
      <c r="B31" s="610">
        <f>'Master list'!B35</f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198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119</v>
      </c>
      <c r="C91" s="646" t="s">
        <v>86</v>
      </c>
      <c r="D91" s="643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399"/>
      <c r="C105" s="628" t="s">
        <v>56</v>
      </c>
      <c r="D105" s="649"/>
      <c r="E105" s="399"/>
      <c r="F105" s="409"/>
      <c r="G105" s="410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399"/>
      <c r="C107" s="625" t="s">
        <v>4</v>
      </c>
      <c r="D107" s="649"/>
      <c r="E107" s="399"/>
      <c r="F107" s="414"/>
      <c r="G107" s="410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399"/>
      <c r="C108" s="625" t="s">
        <v>93</v>
      </c>
      <c r="D108" s="649"/>
      <c r="E108" s="399"/>
      <c r="F108" s="414"/>
      <c r="G108" s="410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399"/>
      <c r="C109" s="625" t="s">
        <v>76</v>
      </c>
      <c r="D109" s="649"/>
      <c r="E109" s="399"/>
      <c r="F109" s="414"/>
      <c r="G109" s="410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04"/>
      <c r="C110" s="623" t="s">
        <v>2</v>
      </c>
      <c r="D110" s="650"/>
      <c r="E110" s="404"/>
      <c r="F110" s="415"/>
      <c r="G110" s="416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162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159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163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164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7"/>
      <c r="B1" s="488"/>
      <c r="C1" s="488"/>
      <c r="E1" s="493"/>
      <c r="F1" s="493"/>
      <c r="G1" s="488"/>
      <c r="H1" s="489" t="s">
        <v>161</v>
      </c>
      <c r="I1" s="257"/>
      <c r="J1" s="17"/>
      <c r="K1" s="17"/>
      <c r="L1" s="17"/>
      <c r="M1" s="17"/>
    </row>
    <row r="2" spans="1:13" s="18" customFormat="1" ht="12" customHeight="1">
      <c r="A2" s="490" t="s">
        <v>123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90" t="s">
        <v>115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90" t="s">
        <v>120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90" t="s">
        <v>121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90" t="s">
        <v>122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2" t="s">
        <v>127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6" customFormat="1" ht="12" customHeight="1">
      <c r="A9" s="331" t="s">
        <v>28</v>
      </c>
      <c r="B9" s="594" t="str">
        <f>'Master list'!B9</f>
        <v>Silverton Hotel &amp; Casino</v>
      </c>
      <c r="C9" s="595"/>
      <c r="D9" s="331" t="s">
        <v>28</v>
      </c>
      <c r="E9" s="153"/>
      <c r="F9" s="153"/>
      <c r="G9" s="598" t="str">
        <f>'Master list'!D9</f>
        <v>Silverton Hotel &amp; Casino</v>
      </c>
      <c r="H9" s="599"/>
      <c r="I9" s="33"/>
      <c r="J9" s="258"/>
      <c r="K9" s="258"/>
      <c r="L9" s="258"/>
      <c r="M9" s="258"/>
    </row>
    <row r="10" spans="1:13" s="356" customFormat="1" ht="12" customHeight="1">
      <c r="A10" s="143" t="s">
        <v>83</v>
      </c>
      <c r="B10" s="592" t="str">
        <f>'Master list'!B10</f>
        <v>3333 Blue Diamond Road </v>
      </c>
      <c r="C10" s="593"/>
      <c r="D10" s="347" t="s">
        <v>110</v>
      </c>
      <c r="G10" s="596" t="str">
        <f>'Master list'!D10</f>
        <v>3333 Blue Diamond Road </v>
      </c>
      <c r="H10" s="597"/>
      <c r="I10" s="33"/>
      <c r="J10" s="258"/>
      <c r="K10" s="258"/>
      <c r="L10" s="258"/>
      <c r="M10" s="258"/>
    </row>
    <row r="11" spans="1:13" s="356" customFormat="1" ht="12" customHeight="1">
      <c r="A11" s="143"/>
      <c r="B11" s="592" t="str">
        <f>'Master list'!B11</f>
        <v>Las Vegas, NV 89139</v>
      </c>
      <c r="C11" s="593"/>
      <c r="D11" s="348"/>
      <c r="G11" s="596" t="str">
        <f>'Master list'!D11</f>
        <v>Las Vegas, NV 89139</v>
      </c>
      <c r="H11" s="597"/>
      <c r="I11" s="33"/>
      <c r="J11" s="258"/>
      <c r="K11" s="258"/>
      <c r="L11" s="258"/>
      <c r="M11" s="258"/>
    </row>
    <row r="12" spans="1:13" s="356" customFormat="1" ht="12" customHeight="1">
      <c r="A12" s="143"/>
      <c r="B12" s="592">
        <f>'Master list'!B12</f>
        <v>0</v>
      </c>
      <c r="C12" s="593"/>
      <c r="D12" s="348"/>
      <c r="G12" s="596">
        <f>'Master list'!D12</f>
        <v>0</v>
      </c>
      <c r="H12" s="597"/>
      <c r="I12" s="33"/>
      <c r="J12" s="258"/>
      <c r="K12" s="258"/>
      <c r="L12" s="258"/>
      <c r="M12" s="258"/>
    </row>
    <row r="13" spans="1:13" s="356" customFormat="1" ht="12" customHeight="1">
      <c r="A13" s="144"/>
      <c r="B13" s="592">
        <f>'Master list'!B13</f>
        <v>0</v>
      </c>
      <c r="C13" s="593"/>
      <c r="D13" s="348"/>
      <c r="G13" s="596">
        <f>'Master list'!D13</f>
        <v>0</v>
      </c>
      <c r="H13" s="597"/>
      <c r="I13" s="33"/>
      <c r="J13" s="258"/>
      <c r="K13" s="258"/>
      <c r="L13" s="258"/>
      <c r="M13" s="258"/>
    </row>
    <row r="14" spans="1:13" s="356" customFormat="1" ht="12" customHeight="1">
      <c r="A14" s="144"/>
      <c r="B14" s="592">
        <f>'Master list'!B14</f>
        <v>0</v>
      </c>
      <c r="C14" s="593"/>
      <c r="D14" s="348"/>
      <c r="G14" s="596">
        <f>'Master list'!D14</f>
        <v>0</v>
      </c>
      <c r="H14" s="597"/>
      <c r="I14" s="33"/>
      <c r="J14" s="258"/>
      <c r="K14" s="258"/>
      <c r="L14" s="258"/>
      <c r="M14" s="258"/>
    </row>
    <row r="15" spans="1:13" s="356" customFormat="1" ht="12" customHeight="1">
      <c r="A15" s="332" t="s">
        <v>109</v>
      </c>
      <c r="B15" s="592" t="str">
        <f>'Master list'!B15</f>
        <v>Kirk Golding</v>
      </c>
      <c r="C15" s="593"/>
      <c r="D15" s="332" t="s">
        <v>109</v>
      </c>
      <c r="G15" s="596" t="str">
        <f>'Master list'!D15</f>
        <v>Kirk Golding</v>
      </c>
      <c r="H15" s="597"/>
      <c r="I15" s="33"/>
      <c r="J15" s="258"/>
      <c r="K15" s="258"/>
      <c r="L15" s="258"/>
      <c r="M15" s="258"/>
    </row>
    <row r="16" spans="1:13" s="356" customFormat="1" ht="12" customHeight="1">
      <c r="A16" s="143" t="s">
        <v>8</v>
      </c>
      <c r="B16" s="592" t="str">
        <f>'Master list'!B16</f>
        <v>Director of IT Opperations</v>
      </c>
      <c r="C16" s="593"/>
      <c r="D16" s="332" t="s">
        <v>8</v>
      </c>
      <c r="G16" s="596" t="str">
        <f>'Master list'!D16</f>
        <v>Director of IT Opperations</v>
      </c>
      <c r="H16" s="597"/>
      <c r="I16" s="33"/>
      <c r="J16" s="258"/>
      <c r="K16" s="258"/>
      <c r="L16" s="258"/>
      <c r="M16" s="258"/>
    </row>
    <row r="17" spans="1:13" s="356" customFormat="1" ht="12" customHeight="1">
      <c r="A17" s="332" t="s">
        <v>106</v>
      </c>
      <c r="B17" s="620" t="str">
        <f>'Master list'!B17</f>
        <v>(702) 914-8580</v>
      </c>
      <c r="C17" s="622"/>
      <c r="D17" s="332" t="s">
        <v>106</v>
      </c>
      <c r="G17" s="620" t="str">
        <f>'Master list'!D17</f>
        <v>(702) 914-8580</v>
      </c>
      <c r="H17" s="621"/>
      <c r="I17" s="33"/>
      <c r="J17" s="258"/>
      <c r="K17" s="258"/>
      <c r="L17" s="258"/>
      <c r="M17" s="258"/>
    </row>
    <row r="18" spans="1:13" s="356" customFormat="1" ht="12" customHeight="1">
      <c r="A18" s="332" t="s">
        <v>107</v>
      </c>
      <c r="B18" s="620">
        <f>'Master list'!B18</f>
        <v>0</v>
      </c>
      <c r="C18" s="622"/>
      <c r="D18" s="332" t="s">
        <v>107</v>
      </c>
      <c r="G18" s="620">
        <f>'Master list'!D18</f>
        <v>0</v>
      </c>
      <c r="H18" s="621"/>
      <c r="I18" s="33"/>
      <c r="J18" s="258"/>
      <c r="K18" s="258"/>
      <c r="L18" s="258"/>
      <c r="M18" s="258"/>
    </row>
    <row r="19" spans="1:13" s="356" customFormat="1" ht="12" customHeight="1">
      <c r="A19" s="332" t="s">
        <v>108</v>
      </c>
      <c r="B19" s="620" t="str">
        <f>'Master list'!B19</f>
        <v>(702) 491-3884</v>
      </c>
      <c r="C19" s="622"/>
      <c r="D19" s="332" t="s">
        <v>108</v>
      </c>
      <c r="G19" s="620" t="str">
        <f>'Master list'!D19</f>
        <v>(702) 491-3884</v>
      </c>
      <c r="H19" s="621"/>
      <c r="I19" s="33"/>
      <c r="J19" s="258"/>
      <c r="K19" s="258"/>
      <c r="L19" s="258"/>
      <c r="M19" s="258"/>
    </row>
    <row r="20" spans="1:13" s="356" customFormat="1" ht="12" customHeight="1" thickBot="1">
      <c r="A20" s="161" t="s">
        <v>5</v>
      </c>
      <c r="B20" s="614" t="str">
        <f>'Master list'!B20</f>
        <v>kirk.golding@silvertoncasino.com</v>
      </c>
      <c r="C20" s="615"/>
      <c r="D20" s="349" t="s">
        <v>5</v>
      </c>
      <c r="E20" s="149"/>
      <c r="F20" s="149"/>
      <c r="G20" s="600" t="str">
        <f>'Master list'!D20</f>
        <v>kirk.golding@silvertoncasino.com</v>
      </c>
      <c r="H20" s="601"/>
      <c r="I20" s="33"/>
      <c r="J20" s="258"/>
      <c r="K20" s="258"/>
      <c r="L20" s="258"/>
      <c r="M20" s="258"/>
    </row>
    <row r="21" spans="1:13" s="35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6" customFormat="1" ht="12" customHeight="1">
      <c r="A22" s="306" t="s">
        <v>124</v>
      </c>
      <c r="B22" s="616">
        <f>'Master list'!B22</f>
        <v>0</v>
      </c>
      <c r="C22" s="617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6" customFormat="1" ht="12" customHeight="1">
      <c r="A23" s="131" t="s">
        <v>125</v>
      </c>
      <c r="B23" s="612">
        <f>H110</f>
        <v>0</v>
      </c>
      <c r="C23" s="613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6" customFormat="1" ht="12" customHeight="1" thickBot="1">
      <c r="A24" s="139" t="s">
        <v>111</v>
      </c>
      <c r="B24" s="606" t="str">
        <f>'Master list'!B24</f>
        <v>00198222</v>
      </c>
      <c r="C24" s="607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6" customFormat="1" ht="12" customHeight="1" thickBot="1">
      <c r="A25" s="133"/>
      <c r="B25" s="602">
        <f>'Master list'!B25</f>
        <v>0</v>
      </c>
      <c r="C25" s="603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6" customFormat="1" ht="12" customHeight="1">
      <c r="A26" s="250" t="s">
        <v>0</v>
      </c>
      <c r="B26" s="604">
        <f ca="1">'Master list'!B30</f>
        <v>41085</v>
      </c>
      <c r="C26" s="605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6" customFormat="1" ht="12" customHeight="1">
      <c r="A27" s="131" t="s">
        <v>188</v>
      </c>
      <c r="B27" s="618">
        <f ca="1">'Master list'!B31</f>
        <v>41145</v>
      </c>
      <c r="C27" s="619"/>
      <c r="D27" s="32"/>
      <c r="E27" s="47" t="s">
        <v>96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6" customFormat="1" ht="12" customHeight="1">
      <c r="A28" s="138" t="s">
        <v>189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6" customFormat="1" ht="12" customHeight="1">
      <c r="A29" s="138" t="s">
        <v>99</v>
      </c>
      <c r="B29" s="608" t="str">
        <f>'Master list'!B33</f>
        <v>DG/MD</v>
      </c>
      <c r="C29" s="609"/>
      <c r="D29" s="32"/>
      <c r="E29" s="29" t="s">
        <v>97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6" customFormat="1" ht="12" customHeight="1">
      <c r="A30" s="131" t="s">
        <v>190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6" customFormat="1" ht="12" customHeight="1" thickBot="1">
      <c r="A31" s="139" t="s">
        <v>191</v>
      </c>
      <c r="B31" s="610">
        <v>1</v>
      </c>
      <c r="C31" s="611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113</v>
      </c>
      <c r="H33" s="326" t="s">
        <v>114</v>
      </c>
      <c r="I33" s="327"/>
      <c r="J33" s="327" t="s">
        <v>51</v>
      </c>
      <c r="K33" s="327" t="s">
        <v>52</v>
      </c>
      <c r="L33" s="327" t="s">
        <v>194</v>
      </c>
      <c r="M33" s="327" t="s">
        <v>95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4"/>
      <c r="C83" s="474"/>
      <c r="D83" s="474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5" t="s">
        <v>90</v>
      </c>
      <c r="D84" s="641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4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2" t="s">
        <v>13</v>
      </c>
      <c r="D86" s="643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4" t="s">
        <v>14</v>
      </c>
      <c r="D87" s="645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4"/>
      <c r="C88" s="358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5" t="s">
        <v>91</v>
      </c>
      <c r="D89" s="641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4"/>
      <c r="C90" s="474"/>
      <c r="D90" s="474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119</v>
      </c>
      <c r="C91" s="646" t="s">
        <v>86</v>
      </c>
      <c r="D91" s="643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119</v>
      </c>
      <c r="C92" s="639" t="s">
        <v>87</v>
      </c>
      <c r="D92" s="640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119</v>
      </c>
      <c r="C93" s="639" t="s">
        <v>116</v>
      </c>
      <c r="D93" s="640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119</v>
      </c>
      <c r="C94" s="639" t="s">
        <v>193</v>
      </c>
      <c r="D94" s="640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119</v>
      </c>
      <c r="C95" s="648" t="s">
        <v>117</v>
      </c>
      <c r="D95" s="640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119</v>
      </c>
      <c r="C96" s="648" t="s">
        <v>16</v>
      </c>
      <c r="D96" s="640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119</v>
      </c>
      <c r="C97" s="648" t="s">
        <v>15</v>
      </c>
      <c r="D97" s="640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119</v>
      </c>
      <c r="C98" s="639" t="s">
        <v>88</v>
      </c>
      <c r="D98" s="640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119</v>
      </c>
      <c r="C99" s="639" t="s">
        <v>89</v>
      </c>
      <c r="D99" s="640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119</v>
      </c>
      <c r="C100" s="651" t="s">
        <v>85</v>
      </c>
      <c r="D100" s="645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4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630" t="s">
        <v>126</v>
      </c>
      <c r="B102" s="652"/>
      <c r="C102" s="652"/>
      <c r="D102" s="65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194</v>
      </c>
      <c r="M102" s="327" t="s">
        <v>95</v>
      </c>
    </row>
    <row r="103" spans="1:35" s="257" customFormat="1" ht="13" thickBot="1">
      <c r="A103" s="43"/>
      <c r="B103" s="474"/>
      <c r="C103" s="474"/>
      <c r="D103" s="474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6"/>
      <c r="B104" s="397"/>
      <c r="C104" s="629" t="s">
        <v>118</v>
      </c>
      <c r="D104" s="629"/>
      <c r="E104" s="406"/>
      <c r="F104" s="407"/>
      <c r="G104" s="408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8"/>
      <c r="B105" s="475"/>
      <c r="C105" s="628" t="s">
        <v>56</v>
      </c>
      <c r="D105" s="649"/>
      <c r="E105" s="475"/>
      <c r="F105" s="409"/>
      <c r="G105" s="477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400"/>
      <c r="B106" s="401"/>
      <c r="C106" s="624" t="s">
        <v>92</v>
      </c>
      <c r="D106" s="649"/>
      <c r="E106" s="411"/>
      <c r="F106" s="412"/>
      <c r="G106" s="413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2"/>
      <c r="B107" s="475"/>
      <c r="C107" s="625" t="s">
        <v>4</v>
      </c>
      <c r="D107" s="649"/>
      <c r="E107" s="475"/>
      <c r="F107" s="414"/>
      <c r="G107" s="477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2"/>
      <c r="B108" s="475"/>
      <c r="C108" s="625" t="s">
        <v>93</v>
      </c>
      <c r="D108" s="649"/>
      <c r="E108" s="475"/>
      <c r="F108" s="414"/>
      <c r="G108" s="477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2"/>
      <c r="B109" s="475"/>
      <c r="C109" s="625" t="s">
        <v>76</v>
      </c>
      <c r="D109" s="649"/>
      <c r="E109" s="475"/>
      <c r="F109" s="414"/>
      <c r="G109" s="477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3"/>
      <c r="B110" s="476"/>
      <c r="C110" s="623" t="s">
        <v>2</v>
      </c>
      <c r="D110" s="650"/>
      <c r="E110" s="476"/>
      <c r="F110" s="415"/>
      <c r="G110" s="478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4"/>
      <c r="C113" s="474"/>
      <c r="D113" s="474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4"/>
      <c r="C114" s="474"/>
      <c r="D114" s="474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4"/>
      <c r="C115" s="474"/>
      <c r="D115" s="474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4"/>
      <c r="C116" s="474"/>
      <c r="D116" s="474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4"/>
      <c r="C117" s="474"/>
      <c r="D117" s="474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4"/>
      <c r="C118" s="474"/>
      <c r="D118" s="474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5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CO #1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2012-05-16T01:17:25Z</cp:lastPrinted>
  <dcterms:created xsi:type="dcterms:W3CDTF">2000-02-18T01:18:14Z</dcterms:created>
  <dcterms:modified xsi:type="dcterms:W3CDTF">2012-06-26T00:21:06Z</dcterms:modified>
  <cp:version>1</cp:version>
</cp:coreProperties>
</file>