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AV!$A$1:$H$63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8" l="1"/>
  <c r="H37" i="28"/>
  <c r="H49" i="28"/>
  <c r="H44" i="28"/>
  <c r="H45" i="28"/>
  <c r="H46" i="28"/>
  <c r="L47" i="28"/>
  <c r="A47" i="28"/>
  <c r="H47" i="28"/>
  <c r="H48" i="28"/>
  <c r="J50" i="28"/>
  <c r="A50" i="28"/>
  <c r="H50" i="28"/>
  <c r="H51" i="28"/>
  <c r="H52" i="28"/>
  <c r="H53" i="28"/>
  <c r="H55" i="28"/>
  <c r="H57" i="28"/>
  <c r="H58" i="28"/>
  <c r="H63" i="28"/>
  <c r="C39" i="1"/>
  <c r="C61" i="1"/>
  <c r="B23" i="1"/>
  <c r="E22" i="1"/>
  <c r="F35" i="28"/>
  <c r="F37" i="28"/>
  <c r="K49" i="28"/>
  <c r="M46" i="28"/>
  <c r="H37" i="35"/>
  <c r="H667" i="35"/>
  <c r="F37" i="35"/>
  <c r="F667" i="35"/>
  <c r="G696" i="35"/>
  <c r="H55" i="35"/>
  <c r="H685" i="35"/>
  <c r="F46" i="28"/>
  <c r="F47" i="28"/>
  <c r="F48" i="28"/>
  <c r="F49" i="28"/>
  <c r="F50" i="28"/>
  <c r="F44" i="28"/>
  <c r="F45" i="28"/>
  <c r="F51" i="28"/>
  <c r="F52" i="28"/>
  <c r="F53" i="28"/>
  <c r="F55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2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69" i="28"/>
  <c r="F70" i="28"/>
  <c r="F71" i="28"/>
  <c r="G697" i="35"/>
  <c r="F66" i="28"/>
  <c r="F67" i="28"/>
  <c r="F65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6" i="28"/>
  <c r="I56" i="28"/>
  <c r="J53" i="28"/>
  <c r="I53" i="28"/>
  <c r="I50" i="28"/>
  <c r="J46" i="28"/>
  <c r="I46" i="28"/>
  <c r="J52" i="28"/>
  <c r="I52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<sst xmlns="http://schemas.openxmlformats.org/spreadsheetml/2006/main" count="3764" uniqueCount="220">
  <si>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</si>
  <si>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</si>
  <si>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</si>
  <si>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</si>
  <si>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</si>
  <si>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</si>
  <si>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</si>
  <si>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</si>
  <si>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</si>
  <si>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</si>
  <si>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</si>
  <si>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</si>
  <si>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</si>
  <si>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</si>
  <si>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</si>
  <si>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</si>
  <si>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</si>
  <si>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</si>
  <si>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</si>
  <si>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</si>
  <si>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</si>
  <si>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</si>
  <si>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</si>
  <si>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</si>
  <si>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</si>
  <si>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</si>
  <si>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</si>
  <si>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</si>
  <si>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</si>
  <si>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</si>
  <si>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</si>
  <si>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</si>
  <si>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</si>
  <si>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</si>
  <si>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</si>
  <si>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</si>
  <si>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</si>
  <si>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</si>
  <si>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</si>
  <si>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</si>
  <si>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</si>
  <si>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</si>
  <si>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</si>
  <si>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</si>
  <si>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</si>
  <si>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</si>
  <si>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</si>
  <si>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</si>
  <si>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</si>
  <si>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</si>
  <si>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</si>
  <si>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</si>
  <si>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</si>
  <si>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</si>
  <si>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</si>
  <si>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</si>
  <si>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</si>
  <si>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</si>
  <si>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</si>
  <si>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</si>
  <si>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</si>
  <si>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</si>
  <si>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</si>
  <si>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</si>
  <si>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</si>
  <si>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</si>
  <si>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</si>
  <si>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</si>
  <si>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</si>
  <si>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</si>
  <si>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</si>
  <si>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</si>
  <si>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</si>
  <si>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</si>
  <si>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</si>
  <si>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</si>
  <si>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</si>
  <si>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</si>
  <si>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</si>
  <si>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</si>
  <si>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</si>
  <si>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</si>
  <si>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</si>
  <si>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</si>
  <si>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</si>
  <si>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</si>
  <si>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</si>
  <si>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</si>
  <si>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</si>
  <si>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</si>
  <si>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</si>
  <si>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</si>
  <si>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</si>
  <si>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</si>
  <si>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</si>
  <si>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</si>
  <si>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</si>
  <si>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</si>
  <si>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</si>
  <si>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</si>
  <si>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</si>
  <si>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</si>
  <si>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</si>
  <si>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</si>
  <si>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</si>
  <si>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</si>
  <si>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</si>
  <si>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</si>
  <si>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</si>
  <si>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</si>
  <si>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</si>
  <si>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</si>
  <si>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</si>
  <si>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</si>
  <si>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</si>
  <si>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</si>
  <si>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</si>
  <si>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</si>
  <si>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</si>
  <si>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</si>
  <si>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</si>
  <si>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</si>
  <si>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</si>
  <si>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</si>
  <si>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</si>
  <si>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</si>
  <si>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</si>
  <si>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</si>
  <si>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</si>
  <si>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</si>
  <si>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</si>
  <si>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</si>
  <si>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</si>
  <si>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</si>
  <si>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</si>
  <si>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</si>
  <si>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</si>
  <si>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</si>
  <si>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</si>
  <si>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</si>
  <si>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</si>
  <si>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</si>
  <si>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</si>
  <si>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</si>
  <si>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</si>
  <si>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</si>
  <si>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</si>
  <si>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</si>
  <si>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</si>
  <si>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</si>
  <si>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</si>
  <si>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</si>
  <si>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</si>
  <si>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</si>
  <si>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</si>
  <si>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</si>
  <si>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</si>
  <si>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</si>
  <si>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</si>
  <si>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</si>
  <si>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</si>
  <si>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</si>
  <si>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</si>
  <si>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</si>
  <si>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</si>
  <si>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</si>
  <si>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</si>
  <si>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</si>
  <si>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</si>
  <si>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</si>
  <si>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</si>
  <si>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</si>
  <si>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</si>
  <si>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</si>
  <si>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</si>
  <si>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</si>
  <si>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</si>
  <si>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</si>
  <si>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</si>
  <si>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</si>
  <si>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</si>
  <si>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</si>
  <si>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</si>
  <si>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</si>
  <si>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</si>
  <si>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</si>
  <si>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</si>
  <si>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</si>
  <si>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</si>
  <si>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</si>
  <si>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</si>
  <si>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</si>
  <si>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</si>
  <si>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</si>
  <si>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</si>
  <si>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</si>
  <si>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</si>
  <si>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</si>
  <si>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</si>
  <si>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</si>
  <si>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</si>
  <si>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</si>
  <si>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</si>
  <si>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</si>
  <si>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</si>
  <si>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</si>
  <si>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</si>
  <si>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</si>
  <si>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</si>
  <si>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</si>
  <si>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</si>
  <si>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</si>
  <si>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</si>
  <si>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</si>
  <si>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</si>
  <si>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Rack Consolidation Proposal</t>
  </si>
  <si>
    <t>Middle Atlantic</t>
  </si>
  <si>
    <t>20 Amp Vertical Power Strip w/ Isolated Tech Ground and 20 NEMA 5-20R Outlets</t>
  </si>
  <si>
    <t>PDT-2X1020T</t>
  </si>
  <si>
    <t>1208SIL (Racks V2.0)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</si>
</sst>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7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/>
    </xf>
    <xf numFmtId="0" fontId="10" fillId="0" borderId="66" xfId="0" applyFont="1" applyFill="1" applyBorder="1" applyAlignment="1">
      <alignment horizontal="left" vertical="top"/>
    </xf>
    <xf numFmtId="43" fontId="22" fillId="0" borderId="66" xfId="1" applyNumberFormat="1" applyFont="1" applyFill="1" applyBorder="1" applyAlignment="1">
      <alignment vertical="top"/>
    </xf>
    <xf numFmtId="43" fontId="22" fillId="0" borderId="66" xfId="1" applyNumberFormat="1" applyFont="1" applyFill="1" applyBorder="1" applyAlignment="1">
      <alignment horizontal="center" vertical="top"/>
    </xf>
    <xf numFmtId="43" fontId="10" fillId="0" borderId="66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44" fontId="22" fillId="0" borderId="26" xfId="1" applyNumberFormat="1" applyFont="1" applyFill="1" applyBorder="1" applyAlignment="1">
      <alignment vertical="top"/>
    </xf>
    <xf numFmtId="44" fontId="22" fillId="0" borderId="26" xfId="1" applyNumberFormat="1" applyFont="1" applyFill="1" applyBorder="1" applyAlignment="1">
      <alignment horizontal="center" vertical="top"/>
    </xf>
    <xf numFmtId="44" fontId="10" fillId="0" borderId="26" xfId="1" applyNumberFormat="1" applyFont="1" applyBorder="1" applyAlignment="1">
      <alignment horizontal="right" vertical="top" wrapText="1"/>
    </xf>
    <xf numFmtId="44" fontId="10" fillId="0" borderId="24" xfId="1" applyNumberFormat="1" applyFont="1" applyBorder="1" applyAlignment="1">
      <alignment vertical="top" wrapText="1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51" xfId="0" applyNumberFormat="1" applyFont="1" applyBorder="1" applyAlignment="1">
      <alignment horizontal="right" vertical="top"/>
    </xf>
    <xf numFmtId="2" fontId="14" fillId="0" borderId="68" xfId="0" applyNumberFormat="1" applyFont="1" applyBorder="1" applyAlignment="1">
      <alignment horizontal="right" vertical="top"/>
    </xf>
    <xf numFmtId="2" fontId="14" fillId="0" borderId="4" xfId="0" applyNumberFormat="1" applyFont="1" applyBorder="1" applyAlignment="1">
      <alignment horizontal="right" vertical="top"/>
    </xf>
    <xf numFmtId="2" fontId="14" fillId="0" borderId="11" xfId="0" applyNumberFormat="1" applyFont="1" applyBorder="1" applyAlignment="1">
      <alignment horizontal="right" vertical="top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165" fontId="0" fillId="0" borderId="67" xfId="0" applyNumberFormat="1" applyBorder="1" applyAlignment="1">
      <alignment horizontal="left"/>
    </xf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2" fontId="14" fillId="0" borderId="1" xfId="0" applyNumberFormat="1" applyFont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25" xfId="0" applyNumberFormat="1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left" vertical="top" wrapText="1"/>
    </xf>
    <xf numFmtId="44" fontId="29" fillId="0" borderId="26" xfId="1" applyFont="1" applyFill="1" applyBorder="1" applyAlignment="1">
      <alignment horizontal="center" vertical="top"/>
    </xf>
    <xf numFmtId="44" fontId="22" fillId="0" borderId="26" xfId="1" applyFont="1" applyFill="1" applyBorder="1" applyAlignment="1">
      <alignment vertical="top" wrapText="1"/>
    </xf>
    <xf numFmtId="44" fontId="10" fillId="0" borderId="26" xfId="1" applyFont="1" applyFill="1" applyBorder="1" applyAlignment="1">
      <alignment horizontal="right" vertical="top" wrapText="1"/>
    </xf>
    <xf numFmtId="44" fontId="10" fillId="0" borderId="24" xfId="1" applyFont="1" applyFill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215</v>
      </c>
      <c r="F1" s="17"/>
      <c r="G1" s="1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121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202</v>
      </c>
      <c r="C9" s="331" t="s">
        <v>28</v>
      </c>
      <c r="D9" s="579" t="str">
        <f>B9</f>
        <v>Silverton Hotel &amp; Casino</v>
      </c>
      <c r="E9" s="580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203</v>
      </c>
      <c r="C10" s="29" t="s">
        <v>111</v>
      </c>
      <c r="D10" s="577" t="str">
        <f>B10</f>
        <v>3333 Blue Diamond Road </v>
      </c>
      <c r="E10" s="578"/>
      <c r="F10" s="28"/>
      <c r="G10" s="28"/>
      <c r="H10" s="28"/>
      <c r="I10" s="28"/>
    </row>
    <row r="11" spans="1:9" s="26" customFormat="1" ht="12" customHeight="1">
      <c r="A11" s="143"/>
      <c r="B11" s="244" t="s">
        <v>204</v>
      </c>
      <c r="C11" s="152"/>
      <c r="D11" s="577" t="str">
        <f t="shared" ref="D11:D15" si="0">B11</f>
        <v>Las Vegas, NV 89139</v>
      </c>
      <c r="E11" s="578"/>
      <c r="F11" s="28"/>
      <c r="G11" s="28"/>
      <c r="H11" s="28"/>
      <c r="I11" s="28"/>
    </row>
    <row r="12" spans="1:9" s="26" customFormat="1" ht="12" customHeight="1">
      <c r="A12" s="143"/>
      <c r="B12" s="245"/>
      <c r="D12" s="577">
        <f t="shared" si="0"/>
        <v>0</v>
      </c>
      <c r="E12" s="578"/>
      <c r="F12" s="28"/>
      <c r="G12" s="28"/>
      <c r="H12" s="28"/>
      <c r="I12" s="28"/>
    </row>
    <row r="13" spans="1:9" s="26" customFormat="1" ht="12" customHeight="1">
      <c r="A13" s="144"/>
      <c r="B13" s="244"/>
      <c r="D13" s="577">
        <f>B13</f>
        <v>0</v>
      </c>
      <c r="E13" s="578"/>
      <c r="F13" s="28"/>
      <c r="G13" s="28"/>
      <c r="H13" s="28"/>
      <c r="I13" s="28"/>
    </row>
    <row r="14" spans="1:9" s="26" customFormat="1" ht="12" customHeight="1">
      <c r="A14" s="144"/>
      <c r="B14" s="244"/>
      <c r="D14" s="577">
        <f t="shared" si="0"/>
        <v>0</v>
      </c>
      <c r="E14" s="578"/>
      <c r="F14" s="28"/>
      <c r="G14" s="28"/>
      <c r="H14" s="28"/>
      <c r="I14" s="28"/>
    </row>
    <row r="15" spans="1:9" s="26" customFormat="1" ht="12" customHeight="1">
      <c r="A15" s="332" t="s">
        <v>110</v>
      </c>
      <c r="B15" s="246" t="s">
        <v>205</v>
      </c>
      <c r="C15" s="332" t="s">
        <v>110</v>
      </c>
      <c r="D15" s="577" t="str">
        <f t="shared" si="0"/>
        <v>Kirk Golding</v>
      </c>
      <c r="E15" s="578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206</v>
      </c>
      <c r="C16" s="29" t="s">
        <v>8</v>
      </c>
      <c r="D16" s="577" t="str">
        <f>B16</f>
        <v>Director of IT Opperations</v>
      </c>
      <c r="E16" s="578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207</v>
      </c>
      <c r="C17" s="332" t="s">
        <v>107</v>
      </c>
      <c r="D17" s="551" t="str">
        <f>B17</f>
        <v>(702) 914-8580</v>
      </c>
      <c r="E17" s="552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51">
        <f>B18</f>
        <v>0</v>
      </c>
      <c r="E18" s="552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208</v>
      </c>
      <c r="C19" s="332" t="s">
        <v>109</v>
      </c>
      <c r="D19" s="551" t="str">
        <f>B19</f>
        <v>(702) 491-3884</v>
      </c>
      <c r="E19" s="55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209</v>
      </c>
      <c r="C20" s="333" t="s">
        <v>5</v>
      </c>
      <c r="D20" s="553" t="str">
        <f>B20</f>
        <v>kirk.golding@silvertoncasino.com</v>
      </c>
      <c r="E20" s="554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49"/>
      <c r="E21" s="550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85</v>
      </c>
      <c r="E22" s="148">
        <f>B23*100%</f>
        <v>2419.02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2419.02</v>
      </c>
      <c r="C23" s="29"/>
      <c r="D23" s="322"/>
      <c r="E23" s="132"/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2419.02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210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211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41163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186</v>
      </c>
      <c r="B31" s="251">
        <f ca="1">B30+60</f>
        <v>41223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187</v>
      </c>
      <c r="B32" s="252" t="s">
        <v>212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213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188</v>
      </c>
      <c r="B34" s="253" t="s">
        <v>219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189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190</v>
      </c>
      <c r="B37" s="309" t="s">
        <v>99</v>
      </c>
      <c r="C37" s="310" t="s">
        <v>113</v>
      </c>
      <c r="D37" s="310" t="s">
        <v>184</v>
      </c>
      <c r="E37" s="311"/>
      <c r="I37" s="24"/>
    </row>
    <row r="38" spans="1:9" s="22" customFormat="1" ht="16" thickBot="1">
      <c r="A38" s="229"/>
      <c r="B38" s="229"/>
      <c r="C38" s="229"/>
      <c r="D38" s="574"/>
      <c r="E38" s="574"/>
      <c r="I38" s="28"/>
    </row>
    <row r="39" spans="1:9" s="22" customFormat="1" ht="20" customHeight="1" thickBot="1">
      <c r="A39" s="344" t="str">
        <f>AV!B30</f>
        <v>1208SIL (Racks V2.0)</v>
      </c>
      <c r="B39" s="527" t="s">
        <v>215</v>
      </c>
      <c r="C39" s="528">
        <f>AV!H63</f>
        <v>2419.02</v>
      </c>
      <c r="D39" s="575"/>
      <c r="E39" s="576"/>
    </row>
    <row r="40" spans="1:9" s="22" customFormat="1" ht="20" hidden="1" customHeight="1">
      <c r="A40" s="345">
        <f>Audio!B30</f>
        <v>0</v>
      </c>
      <c r="B40" s="525" t="s">
        <v>193</v>
      </c>
      <c r="C40" s="526">
        <f>Audio!H110</f>
        <v>0</v>
      </c>
      <c r="D40" s="572"/>
      <c r="E40" s="573"/>
    </row>
    <row r="41" spans="1:9" s="22" customFormat="1" ht="20" hidden="1" customHeight="1">
      <c r="A41" s="345">
        <f>Video!B30</f>
        <v>0</v>
      </c>
      <c r="B41" s="122" t="s">
        <v>194</v>
      </c>
      <c r="C41" s="388">
        <f>Video!H110</f>
        <v>0</v>
      </c>
      <c r="D41" s="572"/>
      <c r="E41" s="573"/>
    </row>
    <row r="42" spans="1:9" s="22" customFormat="1" ht="20" hidden="1" customHeight="1">
      <c r="A42" s="345">
        <f>Family!B30</f>
        <v>0</v>
      </c>
      <c r="B42" s="122" t="s">
        <v>160</v>
      </c>
      <c r="C42" s="388">
        <f>Family!H110</f>
        <v>0</v>
      </c>
      <c r="D42" s="572"/>
      <c r="E42" s="573"/>
    </row>
    <row r="43" spans="1:9" s="22" customFormat="1" ht="20" hidden="1" customHeight="1">
      <c r="A43" s="345">
        <f>Kitchen!B30</f>
        <v>0</v>
      </c>
      <c r="B43" s="122" t="s">
        <v>157</v>
      </c>
      <c r="C43" s="388">
        <f>Kitchen!H110</f>
        <v>0</v>
      </c>
      <c r="D43" s="572"/>
      <c r="E43" s="573"/>
    </row>
    <row r="44" spans="1:9" s="22" customFormat="1" ht="20" hidden="1" customHeight="1">
      <c r="A44" s="345">
        <f>Dining!B30</f>
        <v>0</v>
      </c>
      <c r="B44" s="122" t="s">
        <v>161</v>
      </c>
      <c r="C44" s="388">
        <f>Dining!H110</f>
        <v>0</v>
      </c>
      <c r="D44" s="572"/>
      <c r="E44" s="573"/>
    </row>
    <row r="45" spans="1:9" s="22" customFormat="1" ht="20" hidden="1" customHeight="1">
      <c r="A45" s="345">
        <f>Patio!B30</f>
        <v>0</v>
      </c>
      <c r="B45" s="122" t="s">
        <v>162</v>
      </c>
      <c r="C45" s="388">
        <f>Patio!H110</f>
        <v>0</v>
      </c>
      <c r="D45" s="572"/>
      <c r="E45" s="573"/>
    </row>
    <row r="46" spans="1:9" s="22" customFormat="1" ht="20" hidden="1" customHeight="1">
      <c r="A46" s="481">
        <f>'Office-Den'!B30</f>
        <v>0</v>
      </c>
      <c r="B46" s="122" t="s">
        <v>159</v>
      </c>
      <c r="C46" s="388">
        <f>'Office-Den'!H110</f>
        <v>0</v>
      </c>
      <c r="D46" s="572"/>
      <c r="E46" s="573"/>
    </row>
    <row r="47" spans="1:9" s="22" customFormat="1" ht="20" hidden="1" customHeight="1">
      <c r="A47" s="481">
        <f>Game!B30</f>
        <v>0</v>
      </c>
      <c r="B47" s="122" t="s">
        <v>158</v>
      </c>
      <c r="C47" s="388">
        <f>Game!H110</f>
        <v>0</v>
      </c>
      <c r="D47" s="572"/>
      <c r="E47" s="573"/>
    </row>
    <row r="48" spans="1:9" s="22" customFormat="1" ht="20" hidden="1" customHeight="1">
      <c r="A48" s="481">
        <f>'Master Bed'!B30</f>
        <v>0</v>
      </c>
      <c r="B48" s="122" t="s">
        <v>163</v>
      </c>
      <c r="C48" s="388">
        <f>'Master Bed'!H110</f>
        <v>0</v>
      </c>
      <c r="D48" s="572"/>
      <c r="E48" s="573"/>
    </row>
    <row r="49" spans="1:9" s="22" customFormat="1" ht="20" hidden="1" customHeight="1">
      <c r="A49" s="481">
        <f>'Master Bath'!B30</f>
        <v>0</v>
      </c>
      <c r="B49" s="122" t="s">
        <v>164</v>
      </c>
      <c r="C49" s="388">
        <f>'Master Bath'!H110</f>
        <v>0</v>
      </c>
      <c r="D49" s="572"/>
      <c r="E49" s="573"/>
    </row>
    <row r="50" spans="1:9" s="22" customFormat="1" ht="20" hidden="1" customHeight="1">
      <c r="A50" s="481">
        <f>'Bedroom 1'!B30</f>
        <v>0</v>
      </c>
      <c r="B50" s="122" t="s">
        <v>165</v>
      </c>
      <c r="C50" s="388">
        <f>'Bedroom 1'!H110</f>
        <v>0</v>
      </c>
      <c r="D50" s="572"/>
      <c r="E50" s="573"/>
    </row>
    <row r="51" spans="1:9" s="22" customFormat="1" ht="20" hidden="1" customHeight="1">
      <c r="A51" s="481">
        <f>'Bedroom 2'!B30</f>
        <v>0</v>
      </c>
      <c r="B51" s="122" t="s">
        <v>166</v>
      </c>
      <c r="C51" s="388">
        <f>'Bedroom 2'!H110</f>
        <v>0</v>
      </c>
      <c r="D51" s="572"/>
      <c r="E51" s="573"/>
    </row>
    <row r="52" spans="1:9" s="22" customFormat="1" ht="20" hidden="1" customHeight="1">
      <c r="A52" s="481">
        <f>'Bedroom 3'!B30</f>
        <v>0</v>
      </c>
      <c r="B52" s="122" t="s">
        <v>167</v>
      </c>
      <c r="C52" s="388">
        <f>'Bedroom 3'!H110</f>
        <v>0</v>
      </c>
      <c r="D52" s="572"/>
      <c r="E52" s="573"/>
    </row>
    <row r="53" spans="1:9" s="22" customFormat="1" ht="20" hidden="1" customHeight="1">
      <c r="A53" s="345">
        <f>Control!B30</f>
        <v>0</v>
      </c>
      <c r="B53" s="122" t="s">
        <v>130</v>
      </c>
      <c r="C53" s="388">
        <f>Control!H110</f>
        <v>0</v>
      </c>
      <c r="D53" s="572"/>
      <c r="E53" s="573"/>
    </row>
    <row r="54" spans="1:9" s="22" customFormat="1" ht="20" hidden="1" customHeight="1">
      <c r="A54" s="345">
        <f>Lighting!B30</f>
        <v>0</v>
      </c>
      <c r="B54" s="122" t="s">
        <v>131</v>
      </c>
      <c r="C54" s="389">
        <f>Lighting!H110</f>
        <v>0</v>
      </c>
      <c r="D54" s="572"/>
      <c r="E54" s="573"/>
    </row>
    <row r="55" spans="1:9" s="22" customFormat="1" ht="20" hidden="1" customHeight="1">
      <c r="A55" s="345">
        <f>Security!B30</f>
        <v>0</v>
      </c>
      <c r="B55" s="122" t="s">
        <v>132</v>
      </c>
      <c r="C55" s="389">
        <f>Security!H110</f>
        <v>0</v>
      </c>
      <c r="D55" s="572"/>
      <c r="E55" s="573"/>
    </row>
    <row r="56" spans="1:9" s="22" customFormat="1" ht="20" hidden="1" customHeight="1">
      <c r="A56" s="345">
        <f>Telecom!B30</f>
        <v>0</v>
      </c>
      <c r="B56" s="122" t="s">
        <v>134</v>
      </c>
      <c r="C56" s="389">
        <f>Telecom!H110</f>
        <v>0</v>
      </c>
      <c r="D56" s="572"/>
      <c r="E56" s="573"/>
    </row>
    <row r="57" spans="1:9" s="22" customFormat="1" ht="20" hidden="1" customHeight="1">
      <c r="A57" s="345">
        <f>Networking!B30</f>
        <v>0</v>
      </c>
      <c r="B57" s="122" t="s">
        <v>133</v>
      </c>
      <c r="C57" s="389">
        <f>Networking!H110</f>
        <v>0</v>
      </c>
      <c r="D57" s="572"/>
      <c r="E57" s="573"/>
    </row>
    <row r="58" spans="1:9" s="22" customFormat="1" ht="20" hidden="1" customHeight="1">
      <c r="A58" s="345">
        <f>HVAC!B30</f>
        <v>0</v>
      </c>
      <c r="B58" s="122" t="s">
        <v>168</v>
      </c>
      <c r="C58" s="389">
        <f>HVAC!H110</f>
        <v>0</v>
      </c>
      <c r="D58" s="572"/>
      <c r="E58" s="573"/>
    </row>
    <row r="59" spans="1:9" s="22" customFormat="1" ht="20" hidden="1" customHeight="1">
      <c r="A59" s="345">
        <f>Window!B30</f>
        <v>0</v>
      </c>
      <c r="B59" s="122" t="s">
        <v>169</v>
      </c>
      <c r="C59" s="389">
        <f>Window!H110</f>
        <v>0</v>
      </c>
      <c r="D59" s="572"/>
      <c r="E59" s="573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72"/>
      <c r="E60" s="573"/>
    </row>
    <row r="61" spans="1:9" s="125" customFormat="1" ht="22.5" customHeight="1" thickBot="1">
      <c r="A61" s="157"/>
      <c r="B61" s="123" t="s">
        <v>113</v>
      </c>
      <c r="C61" s="124">
        <f>SUM(C39:C60)</f>
        <v>2419.02</v>
      </c>
      <c r="D61" s="570"/>
      <c r="E61" s="57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185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59" t="s">
        <v>6</v>
      </c>
      <c r="C64" s="560"/>
      <c r="D64" s="560"/>
      <c r="E64" s="561"/>
    </row>
    <row r="65" spans="1:11" s="28" customFormat="1" ht="12">
      <c r="A65" s="159"/>
      <c r="B65" s="562" t="s">
        <v>39</v>
      </c>
      <c r="C65" s="563"/>
      <c r="D65" s="563"/>
      <c r="E65" s="564"/>
    </row>
    <row r="66" spans="1:11" s="28" customFormat="1" ht="12">
      <c r="A66" s="159"/>
      <c r="B66" s="565" t="s">
        <v>12</v>
      </c>
      <c r="C66" s="566"/>
      <c r="D66" s="566"/>
      <c r="E66" s="567"/>
    </row>
    <row r="67" spans="1:11" s="28" customFormat="1" ht="12">
      <c r="A67" s="133"/>
      <c r="B67" s="568"/>
      <c r="C67" s="568"/>
      <c r="D67" s="568"/>
      <c r="E67" s="569"/>
    </row>
    <row r="68" spans="1:11" s="28" customFormat="1" ht="12">
      <c r="A68" s="160">
        <v>1</v>
      </c>
      <c r="B68" s="555" t="s">
        <v>129</v>
      </c>
      <c r="C68" s="555"/>
      <c r="D68" s="555"/>
      <c r="E68" s="556"/>
    </row>
    <row r="69" spans="1:11" s="28" customFormat="1" ht="12">
      <c r="A69" s="159">
        <v>2</v>
      </c>
      <c r="B69" s="557"/>
      <c r="C69" s="557"/>
      <c r="D69" s="557"/>
      <c r="E69" s="558"/>
    </row>
    <row r="70" spans="1:11" s="28" customFormat="1" ht="12">
      <c r="A70" s="159"/>
      <c r="B70" s="555"/>
      <c r="C70" s="555"/>
      <c r="D70" s="555"/>
      <c r="E70" s="556"/>
    </row>
    <row r="71" spans="1:11" s="28" customFormat="1" ht="12">
      <c r="A71" s="159"/>
      <c r="B71" s="555"/>
      <c r="C71" s="555"/>
      <c r="D71" s="555"/>
      <c r="E71" s="556"/>
    </row>
    <row r="72" spans="1:11" s="28" customFormat="1" ht="12">
      <c r="A72" s="133"/>
      <c r="B72" s="555"/>
      <c r="C72" s="555"/>
      <c r="D72" s="555"/>
      <c r="E72" s="556"/>
    </row>
    <row r="73" spans="1:11" s="258" customFormat="1" ht="12">
      <c r="A73" s="159" t="s">
        <v>84</v>
      </c>
      <c r="B73" s="581"/>
      <c r="C73" s="581"/>
      <c r="D73" s="581"/>
      <c r="E73" s="582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  <mergeCell ref="D45:E45"/>
    <mergeCell ref="D48:E48"/>
    <mergeCell ref="D49:E49"/>
    <mergeCell ref="D50:E50"/>
    <mergeCell ref="D51:E51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Zeros="0" workbookViewId="0">
      <selection activeCell="B30" sqref="B30:C30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215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8"/>
      <c r="K10" s="28"/>
      <c r="L10" s="28"/>
      <c r="M10" s="28"/>
    </row>
    <row r="11" spans="1:13" s="2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8"/>
      <c r="K11" s="28"/>
      <c r="L11" s="28"/>
      <c r="M11" s="28"/>
    </row>
    <row r="12" spans="1:13" s="2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8"/>
      <c r="K12" s="28"/>
      <c r="L12" s="28"/>
      <c r="M12" s="28"/>
    </row>
    <row r="13" spans="1:13" s="2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8"/>
      <c r="K13" s="28"/>
      <c r="L13" s="28"/>
      <c r="M13" s="28"/>
    </row>
    <row r="14" spans="1:13" s="2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13">
        <f>H63</f>
        <v>2419.02</v>
      </c>
      <c r="C23" s="614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0.3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188</v>
      </c>
      <c r="B30" s="611" t="s">
        <v>219</v>
      </c>
      <c r="C30" s="612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37" thickBot="1">
      <c r="A35" s="671">
        <v>1</v>
      </c>
      <c r="B35" s="672" t="s">
        <v>216</v>
      </c>
      <c r="C35" s="672" t="s">
        <v>218</v>
      </c>
      <c r="D35" s="672" t="s">
        <v>217</v>
      </c>
      <c r="E35" s="673">
        <v>160.71</v>
      </c>
      <c r="F35" s="674">
        <f t="shared" ref="F35" si="0">A35*E35</f>
        <v>160.71</v>
      </c>
      <c r="G35" s="675">
        <v>230</v>
      </c>
      <c r="H35" s="676">
        <f t="shared" ref="H35" si="1">SUM(A35*G35)</f>
        <v>230</v>
      </c>
      <c r="I35" s="183"/>
      <c r="J35" s="43">
        <v>0</v>
      </c>
      <c r="K35" s="43">
        <v>32</v>
      </c>
      <c r="L35" s="43">
        <v>0</v>
      </c>
      <c r="M35" s="43">
        <v>0</v>
      </c>
    </row>
    <row r="36" spans="1:13" s="25" customFormat="1" ht="13" thickBot="1">
      <c r="A36" s="43"/>
      <c r="B36" s="51"/>
      <c r="C36" s="51"/>
      <c r="D36" s="51"/>
      <c r="E36" s="48"/>
      <c r="H36" s="50"/>
      <c r="I36" s="54"/>
      <c r="J36" s="43"/>
      <c r="K36" s="43"/>
      <c r="L36" s="43"/>
    </row>
    <row r="37" spans="1:13" s="25" customFormat="1" ht="15.75" customHeight="1" thickBot="1">
      <c r="A37" s="95"/>
      <c r="B37" s="96"/>
      <c r="C37" s="591" t="s">
        <v>91</v>
      </c>
      <c r="D37" s="591"/>
      <c r="E37" s="97"/>
      <c r="F37" s="98">
        <f>SUM(F35:F35)</f>
        <v>160.71</v>
      </c>
      <c r="G37" s="99"/>
      <c r="H37" s="336">
        <f>SUM(H35:H35)</f>
        <v>230</v>
      </c>
      <c r="I37" s="54"/>
      <c r="J37" s="43"/>
      <c r="K37" s="43"/>
      <c r="L37" s="43"/>
    </row>
    <row r="38" spans="1:13" s="25" customFormat="1" ht="15.75" customHeight="1" thickBot="1">
      <c r="A38" s="43"/>
      <c r="B38" s="51"/>
      <c r="C38" s="67"/>
      <c r="D38" s="57"/>
      <c r="E38" s="48"/>
      <c r="H38" s="126"/>
      <c r="I38" s="54"/>
      <c r="J38" s="43"/>
      <c r="K38" s="43"/>
      <c r="L38" s="43"/>
    </row>
    <row r="39" spans="1:13" s="25" customFormat="1" ht="15.75" hidden="1" customHeight="1" thickBot="1">
      <c r="A39" s="520"/>
      <c r="B39" s="521"/>
      <c r="C39" s="637" t="s">
        <v>13</v>
      </c>
      <c r="D39" s="638"/>
      <c r="E39" s="522"/>
      <c r="F39" s="523"/>
      <c r="G39" s="523"/>
      <c r="H39" s="524">
        <v>0</v>
      </c>
      <c r="I39" s="54"/>
      <c r="J39" s="43"/>
      <c r="K39" s="43"/>
      <c r="L39" s="43"/>
    </row>
    <row r="40" spans="1:13" s="25" customFormat="1" ht="15.75" hidden="1" customHeight="1" thickBot="1">
      <c r="A40" s="515"/>
      <c r="B40" s="516"/>
      <c r="C40" s="635" t="s">
        <v>14</v>
      </c>
      <c r="D40" s="636"/>
      <c r="E40" s="517"/>
      <c r="F40" s="518"/>
      <c r="G40" s="518"/>
      <c r="H40" s="519">
        <v>0</v>
      </c>
      <c r="I40" s="54"/>
      <c r="J40" s="43"/>
      <c r="K40" s="43"/>
      <c r="L40" s="43"/>
    </row>
    <row r="41" spans="1:13" s="25" customFormat="1" ht="15.75" hidden="1" customHeight="1" thickBot="1">
      <c r="A41" s="43"/>
      <c r="B41" s="51"/>
      <c r="C41" s="85"/>
      <c r="D41" s="57"/>
      <c r="E41" s="48"/>
      <c r="H41" s="69"/>
      <c r="I41" s="54"/>
      <c r="J41" s="43"/>
      <c r="K41" s="43"/>
      <c r="L41" s="43"/>
    </row>
    <row r="42" spans="1:13" s="25" customFormat="1" ht="15.75" customHeight="1" thickBot="1">
      <c r="A42" s="95"/>
      <c r="B42" s="96"/>
      <c r="C42" s="591" t="s">
        <v>214</v>
      </c>
      <c r="D42" s="591"/>
      <c r="E42" s="328"/>
      <c r="F42" s="335"/>
      <c r="G42" s="329"/>
      <c r="H42" s="336">
        <v>190</v>
      </c>
      <c r="I42" s="127"/>
      <c r="J42" s="127"/>
      <c r="K42" s="127"/>
      <c r="L42" s="127"/>
    </row>
    <row r="43" spans="1:13" s="25" customFormat="1" ht="13" thickBot="1">
      <c r="A43" s="43"/>
      <c r="B43" s="51"/>
      <c r="C43" s="51"/>
      <c r="D43" s="51"/>
      <c r="E43" s="48"/>
      <c r="F43" s="48"/>
      <c r="G43" s="49"/>
      <c r="H43" s="50"/>
      <c r="I43" s="54"/>
      <c r="J43" s="43"/>
      <c r="K43" s="43"/>
      <c r="L43" s="43"/>
    </row>
    <row r="44" spans="1:13" s="25" customFormat="1" ht="12" hidden="1">
      <c r="A44" s="100">
        <v>0</v>
      </c>
      <c r="B44" s="101" t="s">
        <v>120</v>
      </c>
      <c r="C44" s="633" t="s">
        <v>87</v>
      </c>
      <c r="D44" s="634"/>
      <c r="E44" s="111">
        <v>50</v>
      </c>
      <c r="F44" s="112">
        <f t="shared" ref="F44:F53" si="2">A44*E44</f>
        <v>0</v>
      </c>
      <c r="G44" s="239">
        <v>90</v>
      </c>
      <c r="H44" s="104">
        <f t="shared" ref="H44:H53" si="3">SUM(A44*G44)</f>
        <v>0</v>
      </c>
      <c r="I44" s="54"/>
      <c r="J44" s="46"/>
      <c r="K44" s="46"/>
      <c r="L44" s="46"/>
    </row>
    <row r="45" spans="1:13" s="25" customFormat="1" ht="15" hidden="1" customHeight="1">
      <c r="A45" s="529"/>
      <c r="B45" s="530" t="s">
        <v>120</v>
      </c>
      <c r="C45" s="586" t="s">
        <v>88</v>
      </c>
      <c r="D45" s="587"/>
      <c r="E45" s="531">
        <v>50</v>
      </c>
      <c r="F45" s="532">
        <f t="shared" si="2"/>
        <v>0</v>
      </c>
      <c r="G45" s="533">
        <v>90</v>
      </c>
      <c r="H45" s="534">
        <f t="shared" si="3"/>
        <v>0</v>
      </c>
      <c r="I45" s="54"/>
      <c r="J45" s="46"/>
      <c r="K45" s="46"/>
      <c r="L45" s="46"/>
    </row>
    <row r="46" spans="1:13" s="25" customFormat="1" ht="12" hidden="1">
      <c r="A46" s="100">
        <v>0</v>
      </c>
      <c r="B46" s="101" t="s">
        <v>120</v>
      </c>
      <c r="C46" s="633" t="s">
        <v>117</v>
      </c>
      <c r="D46" s="634"/>
      <c r="E46" s="535">
        <v>75</v>
      </c>
      <c r="F46" s="536">
        <f t="shared" si="2"/>
        <v>0</v>
      </c>
      <c r="G46" s="537">
        <v>125</v>
      </c>
      <c r="H46" s="538">
        <f t="shared" si="3"/>
        <v>0</v>
      </c>
      <c r="I46" s="54">
        <f>SUM(K46*0.01)</f>
        <v>0</v>
      </c>
      <c r="J46" s="46">
        <f>SUM(K46*0.25)</f>
        <v>0</v>
      </c>
      <c r="K46" s="46">
        <v>0</v>
      </c>
      <c r="L46" s="84"/>
      <c r="M46" s="84">
        <f>SUM(M35:M35)</f>
        <v>0</v>
      </c>
    </row>
    <row r="47" spans="1:13" s="25" customFormat="1" ht="12" hidden="1">
      <c r="A47" s="105">
        <f>SUM(L47)</f>
        <v>0</v>
      </c>
      <c r="B47" s="91" t="s">
        <v>120</v>
      </c>
      <c r="C47" s="594" t="s">
        <v>191</v>
      </c>
      <c r="D47" s="595"/>
      <c r="E47" s="92">
        <v>50</v>
      </c>
      <c r="F47" s="88">
        <f t="shared" si="2"/>
        <v>0</v>
      </c>
      <c r="G47" s="89">
        <v>90</v>
      </c>
      <c r="H47" s="113">
        <f t="shared" si="3"/>
        <v>0</v>
      </c>
      <c r="I47" s="54"/>
      <c r="J47" s="46"/>
      <c r="K47" s="46"/>
      <c r="L47" s="84">
        <f>SUM(L35:L35)</f>
        <v>0</v>
      </c>
    </row>
    <row r="48" spans="1:13" s="257" customFormat="1" ht="12" hidden="1">
      <c r="A48" s="529">
        <v>0</v>
      </c>
      <c r="B48" s="530" t="s">
        <v>120</v>
      </c>
      <c r="C48" s="600" t="s">
        <v>118</v>
      </c>
      <c r="D48" s="601"/>
      <c r="E48" s="531">
        <v>50</v>
      </c>
      <c r="F48" s="532">
        <f t="shared" si="2"/>
        <v>0</v>
      </c>
      <c r="G48" s="533">
        <v>90</v>
      </c>
      <c r="H48" s="534">
        <f t="shared" si="3"/>
        <v>0</v>
      </c>
      <c r="I48" s="54"/>
      <c r="J48" s="46"/>
      <c r="K48" s="84"/>
      <c r="L48" s="46">
        <v>0</v>
      </c>
    </row>
    <row r="49" spans="1:35" s="25" customFormat="1" ht="13" thickBot="1">
      <c r="A49" s="520">
        <v>24</v>
      </c>
      <c r="B49" s="521" t="s">
        <v>120</v>
      </c>
      <c r="C49" s="598" t="s">
        <v>16</v>
      </c>
      <c r="D49" s="599"/>
      <c r="E49" s="545">
        <v>40</v>
      </c>
      <c r="F49" s="546">
        <f t="shared" si="2"/>
        <v>960</v>
      </c>
      <c r="G49" s="547">
        <v>80</v>
      </c>
      <c r="H49" s="548">
        <f t="shared" si="3"/>
        <v>1920</v>
      </c>
      <c r="I49" s="54"/>
      <c r="J49" s="46"/>
      <c r="K49" s="84">
        <f>SUM(K35:K35)</f>
        <v>32</v>
      </c>
      <c r="L49" s="46">
        <v>0</v>
      </c>
    </row>
    <row r="50" spans="1:35" s="25" customFormat="1" ht="15" hidden="1" customHeight="1">
      <c r="A50" s="539">
        <f>SUM(J50)</f>
        <v>0</v>
      </c>
      <c r="B50" s="540" t="s">
        <v>120</v>
      </c>
      <c r="C50" s="596" t="s">
        <v>15</v>
      </c>
      <c r="D50" s="597"/>
      <c r="E50" s="541">
        <v>40</v>
      </c>
      <c r="F50" s="542">
        <f t="shared" si="2"/>
        <v>0</v>
      </c>
      <c r="G50" s="543">
        <v>80</v>
      </c>
      <c r="H50" s="544">
        <f t="shared" si="3"/>
        <v>0</v>
      </c>
      <c r="I50" s="54">
        <f>SUM(K50*0.01)</f>
        <v>0</v>
      </c>
      <c r="J50" s="84">
        <f>SUM(J35:J35)</f>
        <v>0</v>
      </c>
      <c r="K50" s="84"/>
      <c r="L50" s="46">
        <v>0</v>
      </c>
    </row>
    <row r="51" spans="1:35" s="25" customFormat="1" ht="12" hidden="1">
      <c r="A51" s="105">
        <v>0</v>
      </c>
      <c r="B51" s="91" t="s">
        <v>120</v>
      </c>
      <c r="C51" s="594" t="s">
        <v>89</v>
      </c>
      <c r="D51" s="595"/>
      <c r="E51" s="92">
        <v>50</v>
      </c>
      <c r="F51" s="88">
        <f t="shared" si="2"/>
        <v>0</v>
      </c>
      <c r="G51" s="89">
        <v>90</v>
      </c>
      <c r="H51" s="113">
        <f t="shared" si="3"/>
        <v>0</v>
      </c>
      <c r="I51" s="54"/>
      <c r="J51" s="46"/>
      <c r="K51" s="46"/>
      <c r="L51" s="46"/>
    </row>
    <row r="52" spans="1:35" s="25" customFormat="1" ht="12" hidden="1">
      <c r="A52" s="105">
        <v>0</v>
      </c>
      <c r="B52" s="91" t="s">
        <v>120</v>
      </c>
      <c r="C52" s="594" t="s">
        <v>90</v>
      </c>
      <c r="D52" s="595"/>
      <c r="E52" s="92">
        <v>50</v>
      </c>
      <c r="F52" s="88">
        <f t="shared" si="2"/>
        <v>0</v>
      </c>
      <c r="G52" s="89">
        <v>90</v>
      </c>
      <c r="H52" s="113">
        <f t="shared" si="3"/>
        <v>0</v>
      </c>
      <c r="I52" s="54">
        <f>SUM(K52*0.01)</f>
        <v>0</v>
      </c>
      <c r="J52" s="46">
        <f>SUM(K52*0.25)</f>
        <v>0</v>
      </c>
      <c r="K52" s="46">
        <v>0</v>
      </c>
      <c r="L52" s="46">
        <v>0</v>
      </c>
    </row>
    <row r="53" spans="1:35" s="25" customFormat="1" ht="13" hidden="1" thickBot="1">
      <c r="A53" s="107">
        <v>0</v>
      </c>
      <c r="B53" s="108" t="s">
        <v>120</v>
      </c>
      <c r="C53" s="592" t="s">
        <v>86</v>
      </c>
      <c r="D53" s="593"/>
      <c r="E53" s="114">
        <v>25</v>
      </c>
      <c r="F53" s="115">
        <f t="shared" si="2"/>
        <v>0</v>
      </c>
      <c r="G53" s="116">
        <v>50</v>
      </c>
      <c r="H53" s="117">
        <f t="shared" si="3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thickBot="1">
      <c r="A54" s="43"/>
      <c r="B54" s="51"/>
      <c r="C54" s="53"/>
      <c r="D54" s="56"/>
      <c r="E54" s="55"/>
      <c r="F54" s="52"/>
      <c r="G54" s="49"/>
      <c r="H54" s="50"/>
      <c r="I54" s="54"/>
      <c r="J54" s="43"/>
      <c r="K54" s="43"/>
      <c r="L54" s="43"/>
    </row>
    <row r="55" spans="1:35" s="25" customFormat="1" ht="15.75" customHeight="1" thickBot="1">
      <c r="A55" s="590" t="s">
        <v>127</v>
      </c>
      <c r="B55" s="591"/>
      <c r="C55" s="591"/>
      <c r="D55" s="591"/>
      <c r="E55" s="328"/>
      <c r="F55" s="335">
        <f>SUM(F44:F53)</f>
        <v>960</v>
      </c>
      <c r="G55" s="329"/>
      <c r="H55" s="336">
        <f>SUM(H44:H53)</f>
        <v>1920</v>
      </c>
      <c r="I55" s="330"/>
      <c r="J55" s="327" t="s">
        <v>51</v>
      </c>
      <c r="K55" s="327" t="s">
        <v>52</v>
      </c>
      <c r="L55" s="327" t="s">
        <v>192</v>
      </c>
      <c r="M55" s="327" t="s">
        <v>96</v>
      </c>
    </row>
    <row r="56" spans="1:35" s="25" customFormat="1" ht="13" thickBot="1">
      <c r="A56" s="43"/>
      <c r="B56" s="51"/>
      <c r="C56" s="51"/>
      <c r="D56" s="51"/>
      <c r="E56" s="48"/>
      <c r="F56" s="48"/>
      <c r="G56" s="49"/>
      <c r="H56" s="50"/>
      <c r="I56" s="54">
        <f>SUM(K56*0.01)</f>
        <v>0</v>
      </c>
      <c r="J56" s="43">
        <f>SUM(K56*0.25)</f>
        <v>0</v>
      </c>
      <c r="K56" s="43">
        <v>0</v>
      </c>
      <c r="L56" s="43">
        <v>0</v>
      </c>
    </row>
    <row r="57" spans="1:35" s="4" customFormat="1">
      <c r="A57" s="396"/>
      <c r="B57" s="397"/>
      <c r="C57" s="589" t="s">
        <v>119</v>
      </c>
      <c r="D57" s="589"/>
      <c r="E57" s="406"/>
      <c r="F57" s="407"/>
      <c r="G57" s="408"/>
      <c r="H57" s="120">
        <f>SUM(H37+H42+H55)</f>
        <v>2340</v>
      </c>
      <c r="I57" s="6"/>
      <c r="J57" s="9"/>
      <c r="K57" s="7"/>
      <c r="L57" s="7"/>
      <c r="M57" s="7"/>
      <c r="N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4" customFormat="1">
      <c r="A58" s="398"/>
      <c r="B58" s="399"/>
      <c r="C58" s="588" t="s">
        <v>56</v>
      </c>
      <c r="D58" s="588"/>
      <c r="E58" s="399"/>
      <c r="F58" s="409"/>
      <c r="G58" s="410"/>
      <c r="H58" s="121">
        <f>ROUND((H37+H42)*0.081,2)</f>
        <v>34.020000000000003</v>
      </c>
      <c r="I58" s="128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25" customFormat="1" ht="15.75" customHeight="1">
      <c r="A59" s="400"/>
      <c r="B59" s="401"/>
      <c r="C59" s="584" t="s">
        <v>93</v>
      </c>
      <c r="D59" s="584"/>
      <c r="E59" s="411"/>
      <c r="F59" s="412"/>
      <c r="G59" s="413"/>
      <c r="H59" s="106">
        <v>45</v>
      </c>
      <c r="I59" s="54"/>
      <c r="J59" s="43"/>
      <c r="K59" s="43"/>
      <c r="L59" s="43"/>
    </row>
    <row r="60" spans="1:35" s="4" customFormat="1" ht="15" hidden="1" customHeight="1">
      <c r="A60" s="402"/>
      <c r="B60" s="399"/>
      <c r="C60" s="585" t="s">
        <v>4</v>
      </c>
      <c r="D60" s="585"/>
      <c r="E60" s="399"/>
      <c r="F60" s="414"/>
      <c r="G60" s="410"/>
      <c r="H60" s="106">
        <v>0</v>
      </c>
      <c r="I60" s="9"/>
      <c r="K60" s="8"/>
      <c r="L60" s="11"/>
      <c r="M60" s="13"/>
      <c r="N60" s="5"/>
    </row>
    <row r="61" spans="1:35" s="4" customFormat="1" ht="18" hidden="1" customHeight="1">
      <c r="A61" s="402"/>
      <c r="B61" s="399"/>
      <c r="C61" s="585" t="s">
        <v>94</v>
      </c>
      <c r="D61" s="585"/>
      <c r="E61" s="399"/>
      <c r="F61" s="414"/>
      <c r="G61" s="410"/>
      <c r="H61" s="106">
        <v>0</v>
      </c>
      <c r="I61" s="10"/>
      <c r="K61" s="8"/>
      <c r="L61" s="11"/>
      <c r="M61" s="13"/>
      <c r="N61" s="5"/>
    </row>
    <row r="62" spans="1:35" s="4" customFormat="1" ht="18" hidden="1" customHeight="1">
      <c r="A62" s="402"/>
      <c r="B62" s="399"/>
      <c r="C62" s="585" t="s">
        <v>76</v>
      </c>
      <c r="D62" s="585"/>
      <c r="E62" s="399"/>
      <c r="F62" s="414"/>
      <c r="G62" s="410"/>
      <c r="H62" s="129">
        <v>0</v>
      </c>
      <c r="I62" s="10"/>
      <c r="K62" s="8"/>
      <c r="L62" s="11"/>
      <c r="M62" s="13"/>
      <c r="N62" s="5"/>
    </row>
    <row r="63" spans="1:35" s="12" customFormat="1" ht="25.5" customHeight="1" thickBot="1">
      <c r="A63" s="403"/>
      <c r="B63" s="404"/>
      <c r="C63" s="583" t="s">
        <v>2</v>
      </c>
      <c r="D63" s="583"/>
      <c r="E63" s="404"/>
      <c r="F63" s="415"/>
      <c r="G63" s="416"/>
      <c r="H63" s="200">
        <f>SUM(H57:H62)</f>
        <v>2419.02</v>
      </c>
      <c r="I63" s="201"/>
      <c r="K63" s="14"/>
      <c r="L63" s="3"/>
      <c r="M63" s="15"/>
    </row>
    <row r="64" spans="1:35" s="28" customFormat="1" ht="19.5" customHeight="1"/>
    <row r="65" spans="1:14" s="163" customFormat="1" ht="20" customHeight="1">
      <c r="E65" s="58" t="s">
        <v>57</v>
      </c>
      <c r="F65" s="59">
        <f>F37</f>
        <v>160.71</v>
      </c>
      <c r="G65" s="1"/>
      <c r="I65" s="2"/>
      <c r="K65" s="162"/>
      <c r="L65" s="162"/>
      <c r="M65" s="162"/>
      <c r="N65" s="164"/>
    </row>
    <row r="66" spans="1:14" s="25" customFormat="1" ht="20" customHeight="1">
      <c r="A66" s="43"/>
      <c r="B66" s="51"/>
      <c r="C66" s="51"/>
      <c r="D66" s="51"/>
      <c r="E66" s="60" t="s">
        <v>59</v>
      </c>
      <c r="F66" s="61">
        <f>H37-F37</f>
        <v>69.289999999999992</v>
      </c>
      <c r="G66" s="49"/>
      <c r="H66" s="50"/>
      <c r="I66" s="54"/>
      <c r="J66" s="43"/>
      <c r="K66" s="43"/>
      <c r="L66" s="43"/>
    </row>
    <row r="67" spans="1:14" s="25" customFormat="1" ht="20" customHeight="1">
      <c r="A67" s="43"/>
      <c r="B67" s="51"/>
      <c r="C67" s="51"/>
      <c r="D67" s="51"/>
      <c r="E67" s="60" t="s">
        <v>60</v>
      </c>
      <c r="F67" s="62">
        <f>F66/H37</f>
        <v>0.30126086956521736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/>
      <c r="F68" s="62"/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3" t="s">
        <v>58</v>
      </c>
      <c r="F69" s="64">
        <f>F55</f>
        <v>960</v>
      </c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0" t="s">
        <v>59</v>
      </c>
      <c r="F70" s="61">
        <f>H55-F69</f>
        <v>960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5" t="s">
        <v>60</v>
      </c>
      <c r="F71" s="66">
        <f>F70/H55</f>
        <v>0.5</v>
      </c>
      <c r="G71" s="49"/>
      <c r="H71" s="50"/>
      <c r="I71" s="54"/>
      <c r="J71" s="43"/>
      <c r="K71" s="43"/>
      <c r="L71" s="43"/>
    </row>
    <row r="72" spans="1:14" ht="16" thickBot="1">
      <c r="E72" s="211" t="s">
        <v>81</v>
      </c>
      <c r="F72" s="485">
        <f>SUM(H55/(H37+H42))</f>
        <v>4.5714285714285712</v>
      </c>
    </row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</sheetData>
  <sortState ref="A187:IR222">
    <sortCondition ref="C187:C222"/>
  </sortState>
  <mergeCells count="56">
    <mergeCell ref="C37:D37"/>
    <mergeCell ref="C46:D46"/>
    <mergeCell ref="C44:D44"/>
    <mergeCell ref="C42:D42"/>
    <mergeCell ref="C40:D40"/>
    <mergeCell ref="C39:D39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B28:C2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C63:D63"/>
    <mergeCell ref="C59:D59"/>
    <mergeCell ref="C60:D60"/>
    <mergeCell ref="C61:D61"/>
    <mergeCell ref="C45:D45"/>
    <mergeCell ref="C62:D62"/>
    <mergeCell ref="C58:D58"/>
    <mergeCell ref="C57:D57"/>
    <mergeCell ref="A55:D55"/>
    <mergeCell ref="C53:D53"/>
    <mergeCell ref="C52:D52"/>
    <mergeCell ref="C51:D51"/>
    <mergeCell ref="C50:D50"/>
    <mergeCell ref="C49:D49"/>
    <mergeCell ref="C48:D48"/>
    <mergeCell ref="C47:D47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/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H87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91" t="s">
        <v>91</v>
      </c>
      <c r="D61" s="646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7" t="s">
        <v>13</v>
      </c>
      <c r="D63" s="648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9" t="s">
        <v>14</v>
      </c>
      <c r="D64" s="644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91" t="s">
        <v>92</v>
      </c>
      <c r="D66" s="646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50" t="s">
        <v>87</v>
      </c>
      <c r="D68" s="648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641" t="s">
        <v>88</v>
      </c>
      <c r="D69" s="642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641" t="s">
        <v>117</v>
      </c>
      <c r="D70" s="642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641" t="s">
        <v>82</v>
      </c>
      <c r="D71" s="642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651" t="s">
        <v>118</v>
      </c>
      <c r="D72" s="642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651" t="s">
        <v>16</v>
      </c>
      <c r="D73" s="642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651" t="s">
        <v>15</v>
      </c>
      <c r="D74" s="642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641" t="s">
        <v>89</v>
      </c>
      <c r="D75" s="642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641" t="s">
        <v>90</v>
      </c>
      <c r="D76" s="642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43" t="s">
        <v>86</v>
      </c>
      <c r="D77" s="644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90" t="s">
        <v>127</v>
      </c>
      <c r="B79" s="645"/>
      <c r="C79" s="645"/>
      <c r="D79" s="645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589" t="s">
        <v>135</v>
      </c>
      <c r="D81" s="589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588" t="s">
        <v>56</v>
      </c>
      <c r="D82" s="639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584" t="s">
        <v>93</v>
      </c>
      <c r="D83" s="639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585" t="s">
        <v>4</v>
      </c>
      <c r="D84" s="639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585" t="s">
        <v>94</v>
      </c>
      <c r="D85" s="639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585" t="s">
        <v>76</v>
      </c>
      <c r="D86" s="639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583" t="s">
        <v>2</v>
      </c>
      <c r="D87" s="640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136</v>
      </c>
      <c r="G1" s="257"/>
      <c r="H1" s="17"/>
      <c r="I1" s="17"/>
    </row>
    <row r="2" spans="1:9" s="18" customFormat="1" ht="12" customHeight="1">
      <c r="A2" s="490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183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9" t="str">
        <f>'Master list'!D9:E9</f>
        <v>Silverton Hotel &amp; Casino</v>
      </c>
      <c r="E9" s="580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7" t="str">
        <f>'Master list'!D10:E10</f>
        <v>3333 Blue Diamond Road </v>
      </c>
      <c r="E10" s="578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77" t="str">
        <f>'Master list'!D11:E11</f>
        <v>Las Vegas, NV 89139</v>
      </c>
      <c r="E11" s="578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77">
        <f>'Master list'!D12:E12</f>
        <v>0</v>
      </c>
      <c r="E12" s="578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77">
        <f>'Master list'!D13:E13</f>
        <v>0</v>
      </c>
      <c r="E13" s="578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77">
        <f>'Master list'!D14:E14</f>
        <v>0</v>
      </c>
      <c r="E14" s="578"/>
      <c r="F14" s="258"/>
      <c r="G14" s="258"/>
      <c r="H14" s="258"/>
      <c r="I14" s="258"/>
    </row>
    <row r="15" spans="1:11" s="35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7" t="str">
        <f>'Master list'!D15:E15</f>
        <v>Kirk Golding</v>
      </c>
      <c r="E15" s="578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77" t="str">
        <f>'Master list'!D16:E16</f>
        <v>Director of IT Opperations</v>
      </c>
      <c r="E16" s="578"/>
      <c r="F16" s="258"/>
      <c r="G16" s="258"/>
      <c r="H16" s="258"/>
      <c r="I16" s="258"/>
    </row>
    <row r="17" spans="1:21" s="35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258"/>
      <c r="G17" s="258"/>
      <c r="H17" s="258"/>
      <c r="I17" s="258"/>
    </row>
    <row r="18" spans="1:21" s="356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258"/>
      <c r="G18" s="258"/>
      <c r="H18" s="258"/>
      <c r="I18" s="258"/>
    </row>
    <row r="19" spans="1:21" s="35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52">
        <f>'Master list'!B22</f>
        <v>0</v>
      </c>
      <c r="C22" s="658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52">
        <f>'Master list'!B24</f>
        <v>0</v>
      </c>
      <c r="C24" s="658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54"/>
      <c r="C25" s="655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59">
        <f ca="1">'Master list'!B30</f>
        <v>41163</v>
      </c>
      <c r="C28" s="660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186</v>
      </c>
      <c r="B29" s="659">
        <f ca="1">'Master list'!B31</f>
        <v>41223</v>
      </c>
      <c r="C29" s="660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187</v>
      </c>
      <c r="B30" s="654" t="str">
        <f>'Master list'!B32</f>
        <v>DG</v>
      </c>
      <c r="C30" s="655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100</v>
      </c>
      <c r="B31" s="654" t="str">
        <f>'Master list'!B33</f>
        <v>DG/MD</v>
      </c>
      <c r="C31" s="655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188</v>
      </c>
      <c r="B32" s="654" t="str">
        <f>'Master list'!B34</f>
        <v>1208SIL (Racks V2.0)</v>
      </c>
      <c r="C32" s="655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189</v>
      </c>
      <c r="B33" s="656">
        <f>'Master list'!B35</f>
        <v>1</v>
      </c>
      <c r="C33" s="657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140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138</v>
      </c>
      <c r="I49" s="325" t="s">
        <v>139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137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50"/>
      <c r="C77" s="450"/>
      <c r="D77" s="450"/>
      <c r="E77" s="450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50"/>
      <c r="C78" s="450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50"/>
      <c r="C79" s="450"/>
      <c r="D79" s="272" t="s">
        <v>103</v>
      </c>
      <c r="E79" s="271"/>
      <c r="F79" s="270"/>
      <c r="G79" s="281">
        <f>AV!F37+(AV!H39*0.8)</f>
        <v>160.71</v>
      </c>
      <c r="H79" s="48"/>
      <c r="I79" s="48"/>
      <c r="J79" s="72"/>
      <c r="K79" s="264"/>
      <c r="M79" s="73"/>
    </row>
    <row r="80" spans="1:20" s="257" customFormat="1" ht="12">
      <c r="A80" s="43"/>
      <c r="B80" s="450"/>
      <c r="C80" s="450"/>
      <c r="D80" s="272" t="s">
        <v>102</v>
      </c>
      <c r="E80" s="271"/>
      <c r="F80" s="270"/>
      <c r="G80" s="281">
        <f>G79-G78</f>
        <v>160.71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50"/>
      <c r="C81" s="450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50"/>
      <c r="C84" s="450"/>
      <c r="D84" s="450"/>
      <c r="E84" s="450"/>
      <c r="F84" s="60" t="s">
        <v>59</v>
      </c>
      <c r="G84" s="61">
        <f>AV!H37-G83</f>
        <v>230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50"/>
      <c r="C85" s="450"/>
      <c r="D85" s="450"/>
      <c r="E85" s="450"/>
      <c r="F85" s="60" t="s">
        <v>60</v>
      </c>
      <c r="G85" s="62">
        <f>G84/AV!H37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3" t="s">
        <v>58</v>
      </c>
      <c r="G87" s="64">
        <f>SUM(AV!F55)</f>
        <v>960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0" t="s">
        <v>59</v>
      </c>
      <c r="G88" s="61">
        <f>AV!H55-G87</f>
        <v>960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5" t="s">
        <v>60</v>
      </c>
      <c r="G89" s="66">
        <f>G88/AV!H55</f>
        <v>0.5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8" t="s">
        <v>195</v>
      </c>
      <c r="B91" s="383"/>
      <c r="C91" s="384"/>
      <c r="D91" s="384"/>
      <c r="E91" s="379"/>
      <c r="F91" s="376"/>
      <c r="G91" s="377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138</v>
      </c>
      <c r="I93" s="325" t="s">
        <v>139</v>
      </c>
      <c r="J93" s="380" t="s">
        <v>53</v>
      </c>
      <c r="K93" s="380" t="s">
        <v>51</v>
      </c>
      <c r="L93" s="380" t="s">
        <v>52</v>
      </c>
      <c r="M93" s="380" t="s">
        <v>1</v>
      </c>
      <c r="N93" s="380"/>
      <c r="O93" s="381" t="s">
        <v>68</v>
      </c>
      <c r="P93" s="380" t="s">
        <v>65</v>
      </c>
      <c r="Q93" s="380" t="s">
        <v>137</v>
      </c>
      <c r="R93" s="380" t="s">
        <v>64</v>
      </c>
      <c r="S93" s="380" t="s">
        <v>66</v>
      </c>
      <c r="T93" s="382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50"/>
      <c r="C120" s="450"/>
      <c r="D120" s="450"/>
      <c r="E120" s="450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50"/>
      <c r="C121" s="450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50"/>
      <c r="C122" s="450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50"/>
      <c r="C123" s="450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50"/>
      <c r="C124" s="450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50"/>
      <c r="C127" s="450"/>
      <c r="D127" s="450"/>
      <c r="E127" s="450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50"/>
      <c r="C128" s="450"/>
      <c r="D128" s="450"/>
      <c r="E128" s="450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50"/>
      <c r="C129" s="450"/>
      <c r="D129" s="450"/>
      <c r="E129" s="450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50"/>
      <c r="C130" s="450"/>
      <c r="D130" s="450"/>
      <c r="E130" s="450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50"/>
      <c r="C131" s="450"/>
      <c r="D131" s="450"/>
      <c r="E131" s="450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50"/>
      <c r="C132" s="450"/>
      <c r="D132" s="450"/>
      <c r="E132" s="450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8" t="s">
        <v>196</v>
      </c>
      <c r="B134" s="383"/>
      <c r="C134" s="384"/>
      <c r="D134" s="384"/>
      <c r="E134" s="379"/>
      <c r="F134" s="376"/>
      <c r="G134" s="377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138</v>
      </c>
      <c r="I136" s="325" t="s">
        <v>139</v>
      </c>
      <c r="J136" s="380" t="s">
        <v>53</v>
      </c>
      <c r="K136" s="380" t="s">
        <v>51</v>
      </c>
      <c r="L136" s="380" t="s">
        <v>52</v>
      </c>
      <c r="M136" s="380" t="s">
        <v>1</v>
      </c>
      <c r="N136" s="380"/>
      <c r="O136" s="381" t="s">
        <v>68</v>
      </c>
      <c r="P136" s="380" t="s">
        <v>65</v>
      </c>
      <c r="Q136" s="380" t="s">
        <v>137</v>
      </c>
      <c r="R136" s="380" t="s">
        <v>64</v>
      </c>
      <c r="S136" s="380" t="s">
        <v>66</v>
      </c>
      <c r="T136" s="382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50"/>
      <c r="C163" s="450"/>
      <c r="D163" s="450"/>
      <c r="E163" s="450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50"/>
      <c r="C164" s="450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50"/>
      <c r="C165" s="450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50"/>
      <c r="C166" s="450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50"/>
      <c r="C167" s="450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50"/>
      <c r="C170" s="450"/>
      <c r="D170" s="450"/>
      <c r="E170" s="450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50"/>
      <c r="C171" s="450"/>
      <c r="D171" s="450"/>
      <c r="E171" s="450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50"/>
      <c r="C172" s="450"/>
      <c r="D172" s="450"/>
      <c r="E172" s="450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50"/>
      <c r="C173" s="450"/>
      <c r="D173" s="450"/>
      <c r="E173" s="450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50"/>
      <c r="C174" s="450"/>
      <c r="D174" s="450"/>
      <c r="E174" s="450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50"/>
      <c r="C175" s="450"/>
      <c r="D175" s="450"/>
      <c r="E175" s="450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8" t="s">
        <v>170</v>
      </c>
      <c r="B177" s="383"/>
      <c r="C177" s="384"/>
      <c r="D177" s="384"/>
      <c r="E177" s="379"/>
      <c r="F177" s="376"/>
      <c r="G177" s="377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138</v>
      </c>
      <c r="I179" s="325" t="s">
        <v>139</v>
      </c>
      <c r="J179" s="380" t="s">
        <v>53</v>
      </c>
      <c r="K179" s="380" t="s">
        <v>51</v>
      </c>
      <c r="L179" s="380" t="s">
        <v>52</v>
      </c>
      <c r="M179" s="380" t="s">
        <v>1</v>
      </c>
      <c r="N179" s="380"/>
      <c r="O179" s="381" t="s">
        <v>68</v>
      </c>
      <c r="P179" s="380" t="s">
        <v>65</v>
      </c>
      <c r="Q179" s="380" t="s">
        <v>137</v>
      </c>
      <c r="R179" s="380" t="s">
        <v>64</v>
      </c>
      <c r="S179" s="380" t="s">
        <v>66</v>
      </c>
      <c r="T179" s="382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4"/>
      <c r="C206" s="474"/>
      <c r="D206" s="474"/>
      <c r="E206" s="474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4"/>
      <c r="C207" s="474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4"/>
      <c r="C208" s="474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4"/>
      <c r="C210" s="474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4"/>
      <c r="C213" s="474"/>
      <c r="D213" s="474"/>
      <c r="E213" s="474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8" t="s">
        <v>171</v>
      </c>
      <c r="B220" s="383"/>
      <c r="C220" s="384"/>
      <c r="D220" s="384"/>
      <c r="E220" s="379"/>
      <c r="F220" s="376"/>
      <c r="G220" s="377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138</v>
      </c>
      <c r="I222" s="325" t="s">
        <v>139</v>
      </c>
      <c r="J222" s="380" t="s">
        <v>53</v>
      </c>
      <c r="K222" s="380" t="s">
        <v>51</v>
      </c>
      <c r="L222" s="380" t="s">
        <v>52</v>
      </c>
      <c r="M222" s="380" t="s">
        <v>1</v>
      </c>
      <c r="N222" s="380"/>
      <c r="O222" s="381" t="s">
        <v>68</v>
      </c>
      <c r="P222" s="380" t="s">
        <v>65</v>
      </c>
      <c r="Q222" s="380" t="s">
        <v>137</v>
      </c>
      <c r="R222" s="380" t="s">
        <v>64</v>
      </c>
      <c r="S222" s="380" t="s">
        <v>66</v>
      </c>
      <c r="T222" s="382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4"/>
      <c r="C249" s="474"/>
      <c r="D249" s="474"/>
      <c r="E249" s="474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4"/>
      <c r="C250" s="474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4"/>
      <c r="C251" s="474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4"/>
      <c r="C253" s="474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4"/>
      <c r="C256" s="474"/>
      <c r="D256" s="474"/>
      <c r="E256" s="474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8" t="s">
        <v>172</v>
      </c>
      <c r="B263" s="383"/>
      <c r="C263" s="384"/>
      <c r="D263" s="384"/>
      <c r="E263" s="379"/>
      <c r="F263" s="376"/>
      <c r="G263" s="377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138</v>
      </c>
      <c r="I265" s="325" t="s">
        <v>139</v>
      </c>
      <c r="J265" s="380" t="s">
        <v>53</v>
      </c>
      <c r="K265" s="380" t="s">
        <v>51</v>
      </c>
      <c r="L265" s="380" t="s">
        <v>52</v>
      </c>
      <c r="M265" s="380" t="s">
        <v>1</v>
      </c>
      <c r="N265" s="380"/>
      <c r="O265" s="381" t="s">
        <v>68</v>
      </c>
      <c r="P265" s="380" t="s">
        <v>65</v>
      </c>
      <c r="Q265" s="380" t="s">
        <v>137</v>
      </c>
      <c r="R265" s="380" t="s">
        <v>64</v>
      </c>
      <c r="S265" s="380" t="s">
        <v>66</v>
      </c>
      <c r="T265" s="382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4"/>
      <c r="C292" s="474"/>
      <c r="D292" s="474"/>
      <c r="E292" s="474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4"/>
      <c r="C293" s="474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4"/>
      <c r="C294" s="474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4"/>
      <c r="C296" s="474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4"/>
      <c r="C299" s="474"/>
      <c r="D299" s="474"/>
      <c r="E299" s="474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8" t="s">
        <v>173</v>
      </c>
      <c r="B306" s="383"/>
      <c r="C306" s="384"/>
      <c r="D306" s="384"/>
      <c r="E306" s="379"/>
      <c r="F306" s="376"/>
      <c r="G306" s="377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138</v>
      </c>
      <c r="I308" s="325" t="s">
        <v>139</v>
      </c>
      <c r="J308" s="380" t="s">
        <v>53</v>
      </c>
      <c r="K308" s="380" t="s">
        <v>51</v>
      </c>
      <c r="L308" s="380" t="s">
        <v>52</v>
      </c>
      <c r="M308" s="380" t="s">
        <v>1</v>
      </c>
      <c r="N308" s="380"/>
      <c r="O308" s="381" t="s">
        <v>68</v>
      </c>
      <c r="P308" s="380" t="s">
        <v>65</v>
      </c>
      <c r="Q308" s="380" t="s">
        <v>137</v>
      </c>
      <c r="R308" s="380" t="s">
        <v>64</v>
      </c>
      <c r="S308" s="380" t="s">
        <v>66</v>
      </c>
      <c r="T308" s="382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4"/>
      <c r="C335" s="474"/>
      <c r="D335" s="474"/>
      <c r="E335" s="474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4"/>
      <c r="C336" s="474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4"/>
      <c r="C337" s="474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4"/>
      <c r="C339" s="474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4"/>
      <c r="C342" s="474"/>
      <c r="D342" s="474"/>
      <c r="E342" s="474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8" t="s">
        <v>174</v>
      </c>
      <c r="B349" s="383"/>
      <c r="C349" s="384"/>
      <c r="D349" s="384"/>
      <c r="E349" s="379"/>
      <c r="F349" s="376"/>
      <c r="G349" s="377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138</v>
      </c>
      <c r="I351" s="325" t="s">
        <v>139</v>
      </c>
      <c r="J351" s="380" t="s">
        <v>53</v>
      </c>
      <c r="K351" s="380" t="s">
        <v>51</v>
      </c>
      <c r="L351" s="380" t="s">
        <v>52</v>
      </c>
      <c r="M351" s="380" t="s">
        <v>1</v>
      </c>
      <c r="N351" s="380"/>
      <c r="O351" s="381" t="s">
        <v>68</v>
      </c>
      <c r="P351" s="380" t="s">
        <v>65</v>
      </c>
      <c r="Q351" s="380" t="s">
        <v>137</v>
      </c>
      <c r="R351" s="380" t="s">
        <v>64</v>
      </c>
      <c r="S351" s="380" t="s">
        <v>66</v>
      </c>
      <c r="T351" s="382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4"/>
      <c r="C378" s="474"/>
      <c r="D378" s="474"/>
      <c r="E378" s="474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4"/>
      <c r="C379" s="474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4"/>
      <c r="C380" s="474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4"/>
      <c r="C382" s="474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4"/>
      <c r="C385" s="474"/>
      <c r="D385" s="474"/>
      <c r="E385" s="474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60</v>
      </c>
      <c r="G386" s="386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8" t="s">
        <v>175</v>
      </c>
      <c r="B392" s="383"/>
      <c r="C392" s="384"/>
      <c r="D392" s="384"/>
      <c r="E392" s="379"/>
      <c r="F392" s="376"/>
      <c r="G392" s="377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138</v>
      </c>
      <c r="I394" s="325" t="s">
        <v>139</v>
      </c>
      <c r="J394" s="380" t="s">
        <v>53</v>
      </c>
      <c r="K394" s="380" t="s">
        <v>51</v>
      </c>
      <c r="L394" s="380" t="s">
        <v>52</v>
      </c>
      <c r="M394" s="380" t="s">
        <v>1</v>
      </c>
      <c r="N394" s="380"/>
      <c r="O394" s="381" t="s">
        <v>68</v>
      </c>
      <c r="P394" s="380" t="s">
        <v>65</v>
      </c>
      <c r="Q394" s="380" t="s">
        <v>137</v>
      </c>
      <c r="R394" s="380" t="s">
        <v>64</v>
      </c>
      <c r="S394" s="380" t="s">
        <v>66</v>
      </c>
      <c r="T394" s="382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4"/>
      <c r="C421" s="474"/>
      <c r="D421" s="474"/>
      <c r="E421" s="474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4"/>
      <c r="C422" s="474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4"/>
      <c r="C423" s="474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4"/>
      <c r="C425" s="474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4"/>
      <c r="C428" s="474"/>
      <c r="D428" s="474"/>
      <c r="E428" s="474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60</v>
      </c>
      <c r="G429" s="386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8" t="s">
        <v>176</v>
      </c>
      <c r="B435" s="383"/>
      <c r="C435" s="384"/>
      <c r="D435" s="384"/>
      <c r="E435" s="379"/>
      <c r="F435" s="376"/>
      <c r="G435" s="377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138</v>
      </c>
      <c r="I437" s="325" t="s">
        <v>139</v>
      </c>
      <c r="J437" s="380" t="s">
        <v>53</v>
      </c>
      <c r="K437" s="380" t="s">
        <v>51</v>
      </c>
      <c r="L437" s="380" t="s">
        <v>52</v>
      </c>
      <c r="M437" s="380" t="s">
        <v>1</v>
      </c>
      <c r="N437" s="380"/>
      <c r="O437" s="381" t="s">
        <v>68</v>
      </c>
      <c r="P437" s="380" t="s">
        <v>65</v>
      </c>
      <c r="Q437" s="380" t="s">
        <v>137</v>
      </c>
      <c r="R437" s="380" t="s">
        <v>64</v>
      </c>
      <c r="S437" s="380" t="s">
        <v>66</v>
      </c>
      <c r="T437" s="382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4"/>
      <c r="C464" s="474"/>
      <c r="D464" s="474"/>
      <c r="E464" s="474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4"/>
      <c r="C465" s="474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4"/>
      <c r="C466" s="474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4"/>
      <c r="C468" s="474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4"/>
      <c r="C471" s="474"/>
      <c r="D471" s="474"/>
      <c r="E471" s="474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60</v>
      </c>
      <c r="G472" s="386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8" t="s">
        <v>177</v>
      </c>
      <c r="B478" s="383"/>
      <c r="C478" s="384"/>
      <c r="D478" s="384"/>
      <c r="E478" s="379"/>
      <c r="F478" s="376"/>
      <c r="G478" s="377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138</v>
      </c>
      <c r="I480" s="325" t="s">
        <v>139</v>
      </c>
      <c r="J480" s="380" t="s">
        <v>53</v>
      </c>
      <c r="K480" s="380" t="s">
        <v>51</v>
      </c>
      <c r="L480" s="380" t="s">
        <v>52</v>
      </c>
      <c r="M480" s="380" t="s">
        <v>1</v>
      </c>
      <c r="N480" s="380"/>
      <c r="O480" s="381" t="s">
        <v>68</v>
      </c>
      <c r="P480" s="380" t="s">
        <v>65</v>
      </c>
      <c r="Q480" s="380" t="s">
        <v>137</v>
      </c>
      <c r="R480" s="380" t="s">
        <v>64</v>
      </c>
      <c r="S480" s="380" t="s">
        <v>66</v>
      </c>
      <c r="T480" s="382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4"/>
      <c r="C507" s="474"/>
      <c r="D507" s="474"/>
      <c r="E507" s="474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4"/>
      <c r="C508" s="474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4"/>
      <c r="C509" s="474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4"/>
      <c r="C511" s="474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4"/>
      <c r="C514" s="474"/>
      <c r="D514" s="474"/>
      <c r="E514" s="474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60</v>
      </c>
      <c r="G515" s="386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8" t="s">
        <v>178</v>
      </c>
      <c r="B521" s="383"/>
      <c r="C521" s="384"/>
      <c r="D521" s="384"/>
      <c r="E521" s="379"/>
      <c r="F521" s="376"/>
      <c r="G521" s="377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138</v>
      </c>
      <c r="I523" s="325" t="s">
        <v>139</v>
      </c>
      <c r="J523" s="380" t="s">
        <v>53</v>
      </c>
      <c r="K523" s="380" t="s">
        <v>51</v>
      </c>
      <c r="L523" s="380" t="s">
        <v>52</v>
      </c>
      <c r="M523" s="380" t="s">
        <v>1</v>
      </c>
      <c r="N523" s="380"/>
      <c r="O523" s="381" t="s">
        <v>68</v>
      </c>
      <c r="P523" s="380" t="s">
        <v>65</v>
      </c>
      <c r="Q523" s="380" t="s">
        <v>137</v>
      </c>
      <c r="R523" s="380" t="s">
        <v>64</v>
      </c>
      <c r="S523" s="380" t="s">
        <v>66</v>
      </c>
      <c r="T523" s="382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4"/>
      <c r="C550" s="474"/>
      <c r="D550" s="474"/>
      <c r="E550" s="474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4"/>
      <c r="C551" s="474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4"/>
      <c r="C552" s="474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4"/>
      <c r="C554" s="474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4"/>
      <c r="C557" s="474"/>
      <c r="D557" s="474"/>
      <c r="E557" s="474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60</v>
      </c>
      <c r="G558" s="386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8" t="s">
        <v>179</v>
      </c>
      <c r="B564" s="383"/>
      <c r="C564" s="384"/>
      <c r="D564" s="384"/>
      <c r="E564" s="379"/>
      <c r="F564" s="376"/>
      <c r="G564" s="377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138</v>
      </c>
      <c r="I566" s="325" t="s">
        <v>139</v>
      </c>
      <c r="J566" s="380" t="s">
        <v>53</v>
      </c>
      <c r="K566" s="380" t="s">
        <v>51</v>
      </c>
      <c r="L566" s="380" t="s">
        <v>52</v>
      </c>
      <c r="M566" s="380" t="s">
        <v>1</v>
      </c>
      <c r="N566" s="380"/>
      <c r="O566" s="381" t="s">
        <v>68</v>
      </c>
      <c r="P566" s="380" t="s">
        <v>65</v>
      </c>
      <c r="Q566" s="380" t="s">
        <v>137</v>
      </c>
      <c r="R566" s="380" t="s">
        <v>64</v>
      </c>
      <c r="S566" s="380" t="s">
        <v>66</v>
      </c>
      <c r="T566" s="382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4"/>
      <c r="C593" s="474"/>
      <c r="D593" s="474"/>
      <c r="E593" s="474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4"/>
      <c r="C594" s="474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4"/>
      <c r="C595" s="474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4"/>
      <c r="C597" s="474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4"/>
      <c r="C600" s="474"/>
      <c r="D600" s="474"/>
      <c r="E600" s="474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60</v>
      </c>
      <c r="G601" s="386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5" t="s">
        <v>60</v>
      </c>
      <c r="G605" s="387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8" t="s">
        <v>180</v>
      </c>
      <c r="B607" s="383"/>
      <c r="C607" s="384"/>
      <c r="D607" s="384"/>
      <c r="E607" s="379"/>
      <c r="F607" s="376"/>
      <c r="G607" s="377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138</v>
      </c>
      <c r="I609" s="325" t="s">
        <v>139</v>
      </c>
      <c r="J609" s="380" t="s">
        <v>53</v>
      </c>
      <c r="K609" s="380" t="s">
        <v>51</v>
      </c>
      <c r="L609" s="380" t="s">
        <v>52</v>
      </c>
      <c r="M609" s="380" t="s">
        <v>1</v>
      </c>
      <c r="N609" s="380"/>
      <c r="O609" s="381" t="s">
        <v>68</v>
      </c>
      <c r="P609" s="380" t="s">
        <v>65</v>
      </c>
      <c r="Q609" s="380" t="s">
        <v>137</v>
      </c>
      <c r="R609" s="380" t="s">
        <v>64</v>
      </c>
      <c r="S609" s="380" t="s">
        <v>66</v>
      </c>
      <c r="T609" s="382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4"/>
      <c r="C636" s="474"/>
      <c r="D636" s="474"/>
      <c r="E636" s="474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4"/>
      <c r="C637" s="474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4"/>
      <c r="C638" s="474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4"/>
      <c r="C639" s="474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4"/>
      <c r="C640" s="474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4"/>
      <c r="C643" s="474"/>
      <c r="D643" s="474"/>
      <c r="E643" s="474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4"/>
      <c r="C644" s="474"/>
      <c r="D644" s="474"/>
      <c r="E644" s="474"/>
      <c r="F644" s="60" t="s">
        <v>60</v>
      </c>
      <c r="G644" s="386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4"/>
      <c r="C645" s="474"/>
      <c r="D645" s="474"/>
      <c r="E645" s="474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4"/>
      <c r="C646" s="474"/>
      <c r="D646" s="474"/>
      <c r="E646" s="474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4"/>
      <c r="C647" s="474"/>
      <c r="D647" s="474"/>
      <c r="E647" s="474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4"/>
      <c r="C648" s="474"/>
      <c r="D648" s="474"/>
      <c r="E648" s="474"/>
      <c r="F648" s="65" t="s">
        <v>60</v>
      </c>
      <c r="G648" s="387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8" t="s">
        <v>18</v>
      </c>
      <c r="B650" s="383"/>
      <c r="C650" s="384"/>
      <c r="D650" s="384"/>
      <c r="E650" s="379"/>
      <c r="F650" s="376"/>
      <c r="G650" s="377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138</v>
      </c>
      <c r="I652" s="325" t="s">
        <v>139</v>
      </c>
      <c r="J652" s="380" t="s">
        <v>53</v>
      </c>
      <c r="K652" s="380" t="s">
        <v>51</v>
      </c>
      <c r="L652" s="380" t="s">
        <v>52</v>
      </c>
      <c r="M652" s="380" t="s">
        <v>1</v>
      </c>
      <c r="N652" s="380"/>
      <c r="O652" s="381" t="s">
        <v>68</v>
      </c>
      <c r="P652" s="380" t="s">
        <v>65</v>
      </c>
      <c r="Q652" s="380" t="s">
        <v>137</v>
      </c>
      <c r="R652" s="380" t="s">
        <v>64</v>
      </c>
      <c r="S652" s="380" t="s">
        <v>66</v>
      </c>
      <c r="T652" s="382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50"/>
      <c r="C679" s="450"/>
      <c r="D679" s="450"/>
      <c r="E679" s="450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50"/>
      <c r="C680" s="450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50"/>
      <c r="C681" s="450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50"/>
      <c r="C682" s="450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50"/>
      <c r="C683" s="450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50"/>
      <c r="C686" s="450"/>
      <c r="D686" s="450"/>
      <c r="E686" s="450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50"/>
      <c r="C687" s="450"/>
      <c r="D687" s="450"/>
      <c r="E687" s="450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50"/>
      <c r="C688" s="450"/>
      <c r="D688" s="450"/>
      <c r="E688" s="450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50"/>
      <c r="C689" s="450"/>
      <c r="D689" s="450"/>
      <c r="E689" s="450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50"/>
      <c r="C690" s="450"/>
      <c r="D690" s="450"/>
      <c r="E690" s="450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50"/>
      <c r="C691" s="450"/>
      <c r="D691" s="450"/>
      <c r="E691" s="450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8" t="s">
        <v>69</v>
      </c>
      <c r="B693" s="383"/>
      <c r="C693" s="384"/>
      <c r="D693" s="384"/>
      <c r="E693" s="379"/>
      <c r="F693" s="376"/>
      <c r="G693" s="377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138</v>
      </c>
      <c r="I695" s="325" t="s">
        <v>139</v>
      </c>
      <c r="J695" s="380" t="s">
        <v>53</v>
      </c>
      <c r="K695" s="380" t="s">
        <v>51</v>
      </c>
      <c r="L695" s="380" t="s">
        <v>52</v>
      </c>
      <c r="M695" s="380" t="s">
        <v>1</v>
      </c>
      <c r="N695" s="380"/>
      <c r="O695" s="381" t="s">
        <v>68</v>
      </c>
      <c r="P695" s="380" t="s">
        <v>65</v>
      </c>
      <c r="Q695" s="380" t="s">
        <v>137</v>
      </c>
      <c r="R695" s="380" t="s">
        <v>64</v>
      </c>
      <c r="S695" s="380" t="s">
        <v>66</v>
      </c>
      <c r="T695" s="382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50"/>
      <c r="C722" s="450"/>
      <c r="D722" s="450"/>
      <c r="E722" s="450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50"/>
      <c r="C723" s="450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50"/>
      <c r="C724" s="450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50"/>
      <c r="C725" s="450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50"/>
      <c r="C726" s="450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50"/>
      <c r="C729" s="450"/>
      <c r="D729" s="450"/>
      <c r="E729" s="450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50"/>
      <c r="C730" s="450"/>
      <c r="D730" s="450"/>
      <c r="E730" s="450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50"/>
      <c r="C731" s="450"/>
      <c r="D731" s="450"/>
      <c r="E731" s="450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50"/>
      <c r="C732" s="450"/>
      <c r="D732" s="450"/>
      <c r="E732" s="450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50"/>
      <c r="C733" s="450"/>
      <c r="D733" s="450"/>
      <c r="E733" s="450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50"/>
      <c r="C734" s="450"/>
      <c r="D734" s="450"/>
      <c r="E734" s="450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8" t="s">
        <v>141</v>
      </c>
      <c r="B736" s="383"/>
      <c r="C736" s="384"/>
      <c r="D736" s="384"/>
      <c r="E736" s="379"/>
      <c r="F736" s="376"/>
      <c r="G736" s="377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138</v>
      </c>
      <c r="I738" s="325" t="s">
        <v>139</v>
      </c>
      <c r="J738" s="380" t="s">
        <v>53</v>
      </c>
      <c r="K738" s="380" t="s">
        <v>51</v>
      </c>
      <c r="L738" s="380" t="s">
        <v>52</v>
      </c>
      <c r="M738" s="380" t="s">
        <v>1</v>
      </c>
      <c r="N738" s="380"/>
      <c r="O738" s="381" t="s">
        <v>68</v>
      </c>
      <c r="P738" s="380" t="s">
        <v>65</v>
      </c>
      <c r="Q738" s="380" t="s">
        <v>137</v>
      </c>
      <c r="R738" s="380" t="s">
        <v>64</v>
      </c>
      <c r="S738" s="380" t="s">
        <v>66</v>
      </c>
      <c r="T738" s="382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50"/>
      <c r="C765" s="450"/>
      <c r="D765" s="450"/>
      <c r="E765" s="450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50"/>
      <c r="C766" s="450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50"/>
      <c r="C767" s="450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50"/>
      <c r="C768" s="450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50"/>
      <c r="C769" s="450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50"/>
      <c r="C772" s="450"/>
      <c r="D772" s="450"/>
      <c r="E772" s="450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50"/>
      <c r="C773" s="450"/>
      <c r="D773" s="450"/>
      <c r="E773" s="450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50"/>
      <c r="C774" s="450"/>
      <c r="D774" s="450"/>
      <c r="E774" s="450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50"/>
      <c r="C775" s="450"/>
      <c r="D775" s="450"/>
      <c r="E775" s="450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50"/>
      <c r="C776" s="450"/>
      <c r="D776" s="450"/>
      <c r="E776" s="450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50"/>
      <c r="C777" s="450"/>
      <c r="D777" s="450"/>
      <c r="E777" s="450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8" t="s">
        <v>142</v>
      </c>
      <c r="B779" s="383"/>
      <c r="C779" s="384"/>
      <c r="D779" s="384"/>
      <c r="E779" s="379"/>
      <c r="F779" s="376"/>
      <c r="G779" s="377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138</v>
      </c>
      <c r="I781" s="325" t="s">
        <v>139</v>
      </c>
      <c r="J781" s="380" t="s">
        <v>53</v>
      </c>
      <c r="K781" s="380" t="s">
        <v>51</v>
      </c>
      <c r="L781" s="380" t="s">
        <v>52</v>
      </c>
      <c r="M781" s="380" t="s">
        <v>1</v>
      </c>
      <c r="N781" s="380"/>
      <c r="O781" s="381" t="s">
        <v>68</v>
      </c>
      <c r="P781" s="380" t="s">
        <v>65</v>
      </c>
      <c r="Q781" s="380" t="s">
        <v>137</v>
      </c>
      <c r="R781" s="380" t="s">
        <v>64</v>
      </c>
      <c r="S781" s="380" t="s">
        <v>66</v>
      </c>
      <c r="T781" s="382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50"/>
      <c r="C808" s="450"/>
      <c r="D808" s="450"/>
      <c r="E808" s="450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50"/>
      <c r="C809" s="450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50"/>
      <c r="C810" s="450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50"/>
      <c r="C811" s="450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50"/>
      <c r="C812" s="450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50"/>
      <c r="C815" s="450"/>
      <c r="D815" s="450"/>
      <c r="E815" s="450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50"/>
      <c r="C816" s="450"/>
      <c r="D816" s="450"/>
      <c r="E816" s="450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50"/>
      <c r="C817" s="450"/>
      <c r="D817" s="450"/>
      <c r="E817" s="450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50"/>
      <c r="C818" s="450"/>
      <c r="D818" s="450"/>
      <c r="E818" s="450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50"/>
      <c r="C819" s="450"/>
      <c r="D819" s="450"/>
      <c r="E819" s="450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50"/>
      <c r="C820" s="450"/>
      <c r="D820" s="450"/>
      <c r="E820" s="450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8" t="s">
        <v>143</v>
      </c>
      <c r="B822" s="383"/>
      <c r="C822" s="384"/>
      <c r="D822" s="384"/>
      <c r="E822" s="379"/>
      <c r="F822" s="376"/>
      <c r="G822" s="377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138</v>
      </c>
      <c r="I824" s="325" t="s">
        <v>139</v>
      </c>
      <c r="J824" s="380" t="s">
        <v>53</v>
      </c>
      <c r="K824" s="380" t="s">
        <v>51</v>
      </c>
      <c r="L824" s="380" t="s">
        <v>52</v>
      </c>
      <c r="M824" s="380" t="s">
        <v>1</v>
      </c>
      <c r="N824" s="380"/>
      <c r="O824" s="381" t="s">
        <v>68</v>
      </c>
      <c r="P824" s="380" t="s">
        <v>65</v>
      </c>
      <c r="Q824" s="380" t="s">
        <v>137</v>
      </c>
      <c r="R824" s="380" t="s">
        <v>64</v>
      </c>
      <c r="S824" s="380" t="s">
        <v>66</v>
      </c>
      <c r="T824" s="382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50"/>
      <c r="C851" s="450"/>
      <c r="D851" s="450"/>
      <c r="E851" s="450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50"/>
      <c r="C852" s="450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50"/>
      <c r="C853" s="450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50"/>
      <c r="C854" s="450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50"/>
      <c r="C855" s="450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50"/>
      <c r="C858" s="450"/>
      <c r="D858" s="450"/>
      <c r="E858" s="450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50"/>
      <c r="C859" s="450"/>
      <c r="D859" s="450"/>
      <c r="E859" s="450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50"/>
      <c r="C860" s="450"/>
      <c r="D860" s="450"/>
      <c r="E860" s="450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50"/>
      <c r="C861" s="450"/>
      <c r="D861" s="450"/>
      <c r="E861" s="450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50"/>
      <c r="C862" s="450"/>
      <c r="D862" s="450"/>
      <c r="E862" s="450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50"/>
      <c r="C863" s="450"/>
      <c r="D863" s="450"/>
      <c r="E863" s="450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8" t="s">
        <v>181</v>
      </c>
      <c r="B865" s="383"/>
      <c r="C865" s="384"/>
      <c r="D865" s="384"/>
      <c r="E865" s="379"/>
      <c r="F865" s="376"/>
      <c r="G865" s="377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138</v>
      </c>
      <c r="I867" s="325" t="s">
        <v>139</v>
      </c>
      <c r="J867" s="380" t="s">
        <v>53</v>
      </c>
      <c r="K867" s="380" t="s">
        <v>51</v>
      </c>
      <c r="L867" s="380" t="s">
        <v>52</v>
      </c>
      <c r="M867" s="380" t="s">
        <v>1</v>
      </c>
      <c r="N867" s="380"/>
      <c r="O867" s="381" t="s">
        <v>68</v>
      </c>
      <c r="P867" s="380" t="s">
        <v>65</v>
      </c>
      <c r="Q867" s="380" t="s">
        <v>137</v>
      </c>
      <c r="R867" s="380" t="s">
        <v>64</v>
      </c>
      <c r="S867" s="380" t="s">
        <v>66</v>
      </c>
      <c r="T867" s="382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4"/>
      <c r="C894" s="474"/>
      <c r="D894" s="474"/>
      <c r="E894" s="474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4"/>
      <c r="C895" s="474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4"/>
      <c r="C896" s="474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4"/>
      <c r="C897" s="474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4"/>
      <c r="C898" s="474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4"/>
      <c r="C901" s="474"/>
      <c r="D901" s="474"/>
      <c r="E901" s="474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4"/>
      <c r="C902" s="474"/>
      <c r="D902" s="474"/>
      <c r="E902" s="474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4"/>
      <c r="C903" s="474"/>
      <c r="D903" s="474"/>
      <c r="E903" s="474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4"/>
      <c r="C904" s="474"/>
      <c r="D904" s="474"/>
      <c r="E904" s="474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4"/>
      <c r="C905" s="474"/>
      <c r="D905" s="474"/>
      <c r="E905" s="474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4"/>
      <c r="C906" s="474"/>
      <c r="D906" s="474"/>
      <c r="E906" s="474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8" t="s">
        <v>182</v>
      </c>
      <c r="B908" s="383"/>
      <c r="C908" s="384"/>
      <c r="D908" s="384"/>
      <c r="E908" s="379"/>
      <c r="F908" s="376"/>
      <c r="G908" s="377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138</v>
      </c>
      <c r="I910" s="325" t="s">
        <v>139</v>
      </c>
      <c r="J910" s="380" t="s">
        <v>53</v>
      </c>
      <c r="K910" s="380" t="s">
        <v>51</v>
      </c>
      <c r="L910" s="380" t="s">
        <v>52</v>
      </c>
      <c r="M910" s="380" t="s">
        <v>1</v>
      </c>
      <c r="N910" s="380"/>
      <c r="O910" s="381" t="s">
        <v>68</v>
      </c>
      <c r="P910" s="380" t="s">
        <v>65</v>
      </c>
      <c r="Q910" s="380" t="s">
        <v>137</v>
      </c>
      <c r="R910" s="380" t="s">
        <v>64</v>
      </c>
      <c r="S910" s="380" t="s">
        <v>66</v>
      </c>
      <c r="T910" s="382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4"/>
      <c r="C937" s="474"/>
      <c r="D937" s="474"/>
      <c r="E937" s="474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4"/>
      <c r="C938" s="474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4"/>
      <c r="C939" s="474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4"/>
      <c r="C940" s="474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4"/>
      <c r="C941" s="474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4"/>
      <c r="C944" s="474"/>
      <c r="D944" s="474"/>
      <c r="E944" s="474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4"/>
      <c r="C945" s="474"/>
      <c r="D945" s="474"/>
      <c r="E945" s="474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4"/>
      <c r="C946" s="474"/>
      <c r="D946" s="474"/>
      <c r="E946" s="474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4"/>
      <c r="C947" s="474"/>
      <c r="D947" s="474"/>
      <c r="E947" s="474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4"/>
      <c r="C948" s="474"/>
      <c r="D948" s="474"/>
      <c r="E948" s="474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4"/>
      <c r="C949" s="474"/>
      <c r="D949" s="474"/>
      <c r="E949" s="474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8" t="s">
        <v>144</v>
      </c>
      <c r="B951" s="383"/>
      <c r="C951" s="384"/>
      <c r="D951" s="384"/>
      <c r="E951" s="379"/>
      <c r="F951" s="376"/>
      <c r="G951" s="377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138</v>
      </c>
      <c r="I953" s="325" t="s">
        <v>139</v>
      </c>
      <c r="J953" s="380" t="s">
        <v>53</v>
      </c>
      <c r="K953" s="380" t="s">
        <v>51</v>
      </c>
      <c r="L953" s="380" t="s">
        <v>52</v>
      </c>
      <c r="M953" s="380" t="s">
        <v>1</v>
      </c>
      <c r="N953" s="380"/>
      <c r="O953" s="381" t="s">
        <v>68</v>
      </c>
      <c r="P953" s="380" t="s">
        <v>65</v>
      </c>
      <c r="Q953" s="380" t="s">
        <v>137</v>
      </c>
      <c r="R953" s="380" t="s">
        <v>64</v>
      </c>
      <c r="S953" s="380" t="s">
        <v>66</v>
      </c>
      <c r="T953" s="382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50"/>
      <c r="C980" s="450"/>
      <c r="D980" s="450"/>
      <c r="E980" s="450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50"/>
      <c r="C981" s="450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50"/>
      <c r="C982" s="450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50"/>
      <c r="C983" s="450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50"/>
      <c r="C984" s="450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50"/>
      <c r="C987" s="450"/>
      <c r="D987" s="450"/>
      <c r="E987" s="450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50"/>
      <c r="C988" s="450"/>
      <c r="D988" s="450"/>
      <c r="E988" s="450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50"/>
      <c r="C989" s="450"/>
      <c r="D989" s="450"/>
      <c r="E989" s="450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50"/>
      <c r="C990" s="450"/>
      <c r="D990" s="450"/>
      <c r="E990" s="450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50"/>
      <c r="C991" s="450"/>
      <c r="D991" s="450"/>
      <c r="E991" s="450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50"/>
      <c r="C992" s="450"/>
      <c r="D992" s="450"/>
      <c r="E992" s="450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8" t="s">
        <v>146</v>
      </c>
      <c r="B994" s="383"/>
      <c r="C994" s="384"/>
      <c r="D994" s="384"/>
      <c r="E994" s="379"/>
      <c r="F994" s="376"/>
      <c r="G994" s="377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50"/>
      <c r="C996" s="450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50"/>
      <c r="C997" s="450"/>
      <c r="D997" s="272" t="s">
        <v>103</v>
      </c>
      <c r="E997" s="271"/>
      <c r="F997" s="270"/>
      <c r="G997" s="269">
        <f>G79+G122+G165+G681+G724+G767+G810+G853+G982</f>
        <v>160.71</v>
      </c>
      <c r="H997" s="48"/>
      <c r="I997" s="48"/>
      <c r="J997" s="72"/>
      <c r="K997" s="264"/>
      <c r="M997" s="73"/>
    </row>
    <row r="998" spans="1:22" s="257" customFormat="1" ht="12">
      <c r="A998" s="43"/>
      <c r="B998" s="450"/>
      <c r="C998" s="450"/>
      <c r="D998" s="272" t="s">
        <v>102</v>
      </c>
      <c r="E998" s="271"/>
      <c r="F998" s="270"/>
      <c r="G998" s="269">
        <f>G80+G123+G166+G682+G725+G768+G811+G854+G983</f>
        <v>160.71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50"/>
      <c r="C999" s="450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5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50"/>
      <c r="C1003" s="450"/>
      <c r="D1003" s="450"/>
      <c r="E1003" s="450"/>
      <c r="F1003" s="60" t="s">
        <v>59</v>
      </c>
      <c r="G1003" s="61">
        <f>SUM(AV!H37+Audio!H84+Video!H84+Family!H84+Kitchen!H84+Dining!H84+Patio!H84+'Office-Den'!H84+Game!H84+'Master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230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50"/>
      <c r="C1004" s="450"/>
      <c r="D1004" s="450"/>
      <c r="E1004" s="450"/>
      <c r="F1004" s="60" t="s">
        <v>60</v>
      </c>
      <c r="G1004" s="386">
        <f>G1003/(AV!H37+Audio!H84+Video!H84+Family!H84+Kitchen!H84+Dining!H84+Patio!H84+'Office-Den'!H84+Game!H84+'Master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50"/>
      <c r="C1005" s="450"/>
      <c r="D1005" s="450"/>
      <c r="E1005" s="450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50"/>
      <c r="C1006" s="450"/>
      <c r="D1006" s="450"/>
      <c r="E1006" s="450"/>
      <c r="F1006" s="63" t="s">
        <v>58</v>
      </c>
      <c r="G1006" s="64">
        <f>SUM(AV!F55+Audio!F102+Video!F102+Family!F102+Kitchen!F102+Dining!F102+Patio!F102+'Office-Den'!F102+Game!F102+'Master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960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50"/>
      <c r="C1007" s="450"/>
      <c r="D1007" s="450"/>
      <c r="E1007" s="450"/>
      <c r="F1007" s="60" t="s">
        <v>59</v>
      </c>
      <c r="G1007" s="61">
        <f>SUM(AV!H55+Audio!H102+Video!H102+Family!H102+Kitchen!H102+Dining!H102+Patio!H102+'Office-Den'!H102+Game!H102+'Master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960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50"/>
      <c r="C1008" s="450"/>
      <c r="D1008" s="450"/>
      <c r="E1008" s="450"/>
      <c r="F1008" s="65" t="s">
        <v>60</v>
      </c>
      <c r="G1008" s="482">
        <f>G1007/(AV!H55+Audio!H102+Video!H102+Family!H102+Kitchen!H102+Dining!H102+Patio!H102+'Office-Den'!H102+Game!H102+'Master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0.5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 t="s">
        <v>155</v>
      </c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9" t="str">
        <f>'Master list'!D9:E9</f>
        <v>Silverton Hotel &amp; Casino</v>
      </c>
      <c r="E9" s="580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7" t="str">
        <f>'Master list'!D10:E10</f>
        <v>3333 Blue Diamond Road </v>
      </c>
      <c r="E10" s="578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77" t="str">
        <f>'Master list'!D11:E11</f>
        <v>Las Vegas, NV 89139</v>
      </c>
      <c r="E11" s="578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77">
        <f>'Master list'!D12:E12</f>
        <v>0</v>
      </c>
      <c r="E12" s="578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77">
        <f>'Master list'!D13:E13</f>
        <v>0</v>
      </c>
      <c r="E13" s="578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77">
        <f>'Master list'!D14:E14</f>
        <v>0</v>
      </c>
      <c r="E14" s="578"/>
      <c r="F14" s="258"/>
      <c r="G14" s="258"/>
      <c r="H14" s="258"/>
      <c r="I14" s="258"/>
    </row>
    <row r="15" spans="1:11" s="350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7" t="str">
        <f>'Master list'!D15:E15</f>
        <v>Kirk Golding</v>
      </c>
      <c r="E15" s="578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77" t="str">
        <f>'Master list'!D16:E16</f>
        <v>Director of IT Opperations</v>
      </c>
      <c r="E16" s="578"/>
      <c r="F16" s="258"/>
      <c r="G16" s="258"/>
      <c r="H16" s="258"/>
      <c r="I16" s="258"/>
    </row>
    <row r="17" spans="1:21" s="350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258"/>
      <c r="G17" s="258"/>
      <c r="H17" s="258"/>
      <c r="I17" s="258"/>
    </row>
    <row r="18" spans="1:21" s="350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258"/>
      <c r="G18" s="258"/>
      <c r="H18" s="258"/>
      <c r="I18" s="258"/>
    </row>
    <row r="19" spans="1:21" s="350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52">
        <f>'Master list'!B22</f>
        <v>0</v>
      </c>
      <c r="C22" s="658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2419.02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52">
        <f>'Master list'!B24</f>
        <v>0</v>
      </c>
      <c r="C24" s="658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54"/>
      <c r="C25" s="655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59">
        <f ca="1">'Master list'!B30</f>
        <v>41163</v>
      </c>
      <c r="C28" s="660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186</v>
      </c>
      <c r="B29" s="659">
        <f ca="1">'Master list'!B31</f>
        <v>41223</v>
      </c>
      <c r="C29" s="660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187</v>
      </c>
      <c r="B30" s="654" t="str">
        <f>'Master list'!B32</f>
        <v>DG</v>
      </c>
      <c r="C30" s="655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100</v>
      </c>
      <c r="B31" s="654" t="str">
        <f>'Master list'!B33</f>
        <v>DG/MD</v>
      </c>
      <c r="C31" s="655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188</v>
      </c>
      <c r="B32" s="654" t="str">
        <f>'Master list'!B34</f>
        <v>1208SIL (Racks V2.0)</v>
      </c>
      <c r="C32" s="655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189</v>
      </c>
      <c r="B33" s="656">
        <f>'Master list'!B35</f>
        <v>1</v>
      </c>
      <c r="C33" s="657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140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91" t="s">
        <v>91</v>
      </c>
      <c r="D37" s="646"/>
      <c r="E37" s="97"/>
      <c r="F37" s="98">
        <f>AV!F37</f>
        <v>160.71</v>
      </c>
      <c r="G37" s="210"/>
      <c r="H37" s="216">
        <f>AV!H37</f>
        <v>230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7" t="s">
        <v>13</v>
      </c>
      <c r="D39" s="648"/>
      <c r="E39" s="102"/>
      <c r="F39" s="103"/>
      <c r="G39" s="103"/>
      <c r="H39" s="104">
        <f>AV!H39</f>
        <v>0</v>
      </c>
    </row>
    <row r="40" spans="1:21" s="25" customFormat="1" ht="15.75" customHeight="1" thickBot="1">
      <c r="A40" s="107"/>
      <c r="B40" s="108"/>
      <c r="C40" s="649" t="s">
        <v>14</v>
      </c>
      <c r="D40" s="644"/>
      <c r="E40" s="109"/>
      <c r="F40" s="110"/>
      <c r="G40" s="110"/>
      <c r="H40" s="117">
        <f>AV!H40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91" t="s">
        <v>92</v>
      </c>
      <c r="D42" s="646"/>
      <c r="E42" s="669"/>
      <c r="F42" s="670"/>
      <c r="G42" s="670"/>
      <c r="H42" s="216">
        <f>AV!H42</f>
        <v>190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AV!A44</f>
        <v>0</v>
      </c>
      <c r="B44" s="101" t="s">
        <v>120</v>
      </c>
      <c r="C44" s="650" t="s">
        <v>87</v>
      </c>
      <c r="D44" s="648"/>
      <c r="E44" s="111">
        <v>50</v>
      </c>
      <c r="F44" s="112">
        <f>AV!F44</f>
        <v>0</v>
      </c>
      <c r="G44" s="239">
        <v>90</v>
      </c>
      <c r="H44" s="104">
        <f>AV!H44</f>
        <v>0</v>
      </c>
    </row>
    <row r="45" spans="1:21" s="25" customFormat="1">
      <c r="A45" s="105">
        <f>AV!A45</f>
        <v>0</v>
      </c>
      <c r="B45" s="91" t="s">
        <v>120</v>
      </c>
      <c r="C45" s="641" t="s">
        <v>88</v>
      </c>
      <c r="D45" s="642"/>
      <c r="E45" s="92">
        <v>50</v>
      </c>
      <c r="F45" s="88">
        <f>AV!F45</f>
        <v>0</v>
      </c>
      <c r="G45" s="89">
        <v>90</v>
      </c>
      <c r="H45" s="113">
        <f>AV!H45</f>
        <v>0</v>
      </c>
    </row>
    <row r="46" spans="1:21" s="25" customFormat="1">
      <c r="A46" s="105">
        <f>AV!A46</f>
        <v>0</v>
      </c>
      <c r="B46" s="91" t="s">
        <v>120</v>
      </c>
      <c r="C46" s="641" t="s">
        <v>117</v>
      </c>
      <c r="D46" s="642"/>
      <c r="E46" s="92">
        <v>75</v>
      </c>
      <c r="F46" s="88">
        <f>AV!F46</f>
        <v>0</v>
      </c>
      <c r="G46" s="89">
        <v>125</v>
      </c>
      <c r="H46" s="113">
        <f>AV!H46</f>
        <v>0</v>
      </c>
    </row>
    <row r="47" spans="1:21" s="25" customFormat="1">
      <c r="A47" s="105">
        <f>AV!A47</f>
        <v>0</v>
      </c>
      <c r="B47" s="91" t="s">
        <v>120</v>
      </c>
      <c r="C47" s="641" t="s">
        <v>191</v>
      </c>
      <c r="D47" s="642"/>
      <c r="E47" s="92">
        <v>50</v>
      </c>
      <c r="F47" s="88">
        <f>AV!F47</f>
        <v>0</v>
      </c>
      <c r="G47" s="89">
        <v>90</v>
      </c>
      <c r="H47" s="113">
        <f>AV!H47</f>
        <v>0</v>
      </c>
    </row>
    <row r="48" spans="1:21" s="257" customFormat="1">
      <c r="A48" s="105">
        <f>AV!A48</f>
        <v>0</v>
      </c>
      <c r="B48" s="91" t="s">
        <v>120</v>
      </c>
      <c r="C48" s="651" t="s">
        <v>118</v>
      </c>
      <c r="D48" s="642"/>
      <c r="E48" s="92">
        <v>50</v>
      </c>
      <c r="F48" s="260">
        <f>AV!F48</f>
        <v>0</v>
      </c>
      <c r="G48" s="89">
        <v>90</v>
      </c>
      <c r="H48" s="113">
        <f>AV!H48</f>
        <v>0</v>
      </c>
    </row>
    <row r="49" spans="1:31" s="25" customFormat="1">
      <c r="A49" s="105">
        <f>AV!A49</f>
        <v>24</v>
      </c>
      <c r="B49" s="91" t="s">
        <v>120</v>
      </c>
      <c r="C49" s="651" t="s">
        <v>16</v>
      </c>
      <c r="D49" s="642"/>
      <c r="E49" s="92">
        <v>40</v>
      </c>
      <c r="F49" s="88">
        <f>AV!F49</f>
        <v>960</v>
      </c>
      <c r="G49" s="89">
        <v>80</v>
      </c>
      <c r="H49" s="113">
        <f>AV!H49</f>
        <v>1920</v>
      </c>
    </row>
    <row r="50" spans="1:31" s="25" customFormat="1">
      <c r="A50" s="105">
        <f>AV!A50</f>
        <v>0</v>
      </c>
      <c r="B50" s="91" t="s">
        <v>120</v>
      </c>
      <c r="C50" s="651" t="s">
        <v>15</v>
      </c>
      <c r="D50" s="642"/>
      <c r="E50" s="92">
        <v>40</v>
      </c>
      <c r="F50" s="88">
        <f>AV!F50</f>
        <v>0</v>
      </c>
      <c r="G50" s="89">
        <v>80</v>
      </c>
      <c r="H50" s="113">
        <f>AV!H50</f>
        <v>0</v>
      </c>
    </row>
    <row r="51" spans="1:31" s="25" customFormat="1">
      <c r="A51" s="105">
        <f>AV!A51</f>
        <v>0</v>
      </c>
      <c r="B51" s="91" t="s">
        <v>120</v>
      </c>
      <c r="C51" s="641" t="s">
        <v>89</v>
      </c>
      <c r="D51" s="642"/>
      <c r="E51" s="92">
        <v>50</v>
      </c>
      <c r="F51" s="88">
        <f>AV!F51</f>
        <v>0</v>
      </c>
      <c r="G51" s="89">
        <v>90</v>
      </c>
      <c r="H51" s="113">
        <f>AV!H51</f>
        <v>0</v>
      </c>
    </row>
    <row r="52" spans="1:31" s="25" customFormat="1">
      <c r="A52" s="105">
        <f>AV!A52</f>
        <v>0</v>
      </c>
      <c r="B52" s="91" t="s">
        <v>120</v>
      </c>
      <c r="C52" s="641" t="s">
        <v>90</v>
      </c>
      <c r="D52" s="642"/>
      <c r="E52" s="92">
        <v>50</v>
      </c>
      <c r="F52" s="88">
        <f>AV!F52</f>
        <v>0</v>
      </c>
      <c r="G52" s="89">
        <v>90</v>
      </c>
      <c r="H52" s="113">
        <f>AV!H52</f>
        <v>0</v>
      </c>
    </row>
    <row r="53" spans="1:31" s="25" customFormat="1" ht="16" thickBot="1">
      <c r="A53" s="107">
        <f>AV!A53</f>
        <v>0</v>
      </c>
      <c r="B53" s="108" t="s">
        <v>120</v>
      </c>
      <c r="C53" s="643" t="s">
        <v>86</v>
      </c>
      <c r="D53" s="644"/>
      <c r="E53" s="114">
        <v>25</v>
      </c>
      <c r="F53" s="115">
        <f>AV!F53</f>
        <v>0</v>
      </c>
      <c r="G53" s="116">
        <v>50</v>
      </c>
      <c r="H53" s="117">
        <f>AV!H53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90" t="s">
        <v>127</v>
      </c>
      <c r="B55" s="645"/>
      <c r="C55" s="645"/>
      <c r="D55" s="645"/>
      <c r="E55" s="328"/>
      <c r="F55" s="335">
        <f>AV!F55</f>
        <v>960</v>
      </c>
      <c r="G55" s="449"/>
      <c r="H55" s="452">
        <f>AV!H55</f>
        <v>1920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61" t="s">
        <v>119</v>
      </c>
      <c r="D57" s="662"/>
      <c r="E57" s="209"/>
      <c r="F57" s="119"/>
      <c r="G57" s="209"/>
      <c r="H57" s="218">
        <f>AV!H57</f>
        <v>2340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63" t="s">
        <v>56</v>
      </c>
      <c r="D58" s="664"/>
      <c r="E58" s="207"/>
      <c r="F58" s="93"/>
      <c r="G58" s="207"/>
      <c r="H58" s="113">
        <f>AV!H58</f>
        <v>34.020000000000003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65" t="s">
        <v>93</v>
      </c>
      <c r="D59" s="664"/>
      <c r="E59" s="90"/>
      <c r="F59" s="94"/>
      <c r="G59" s="94"/>
      <c r="H59" s="113">
        <f>AV!H59</f>
        <v>45</v>
      </c>
    </row>
    <row r="60" spans="1:31" s="4" customFormat="1">
      <c r="A60" s="151"/>
      <c r="B60" s="207"/>
      <c r="C60" s="666" t="s">
        <v>4</v>
      </c>
      <c r="D60" s="664"/>
      <c r="E60" s="207"/>
      <c r="F60" s="205"/>
      <c r="G60" s="207"/>
      <c r="H60" s="113">
        <f>AV!H60</f>
        <v>0</v>
      </c>
    </row>
    <row r="61" spans="1:31" s="4" customFormat="1">
      <c r="A61" s="151"/>
      <c r="B61" s="207"/>
      <c r="C61" s="666" t="s">
        <v>94</v>
      </c>
      <c r="D61" s="664"/>
      <c r="E61" s="207"/>
      <c r="F61" s="205"/>
      <c r="G61" s="207"/>
      <c r="H61" s="113">
        <f>AV!H61</f>
        <v>0</v>
      </c>
    </row>
    <row r="62" spans="1:31" s="4" customFormat="1">
      <c r="A62" s="151"/>
      <c r="B62" s="207"/>
      <c r="C62" s="666" t="s">
        <v>76</v>
      </c>
      <c r="D62" s="664"/>
      <c r="E62" s="207"/>
      <c r="F62" s="205"/>
      <c r="G62" s="207"/>
      <c r="H62" s="113">
        <f>AV!H62</f>
        <v>0</v>
      </c>
    </row>
    <row r="63" spans="1:31" s="12" customFormat="1" ht="25.5" customHeight="1" thickBot="1">
      <c r="A63" s="206"/>
      <c r="B63" s="208"/>
      <c r="C63" s="667" t="s">
        <v>2</v>
      </c>
      <c r="D63" s="668"/>
      <c r="E63" s="208"/>
      <c r="F63" s="202"/>
      <c r="G63" s="208"/>
      <c r="H63" s="217">
        <f>AV!H63</f>
        <v>2419.02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195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91" t="s">
        <v>91</v>
      </c>
      <c r="D67" s="646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47" t="s">
        <v>13</v>
      </c>
      <c r="D69" s="648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49" t="s">
        <v>14</v>
      </c>
      <c r="D70" s="644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91" t="s">
        <v>92</v>
      </c>
      <c r="D72" s="646"/>
      <c r="E72" s="669"/>
      <c r="F72" s="670"/>
      <c r="G72" s="670"/>
      <c r="H72" s="216">
        <f>Audio!H89</f>
        <v>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50" t="s">
        <v>87</v>
      </c>
      <c r="D74" s="648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641" t="s">
        <v>88</v>
      </c>
      <c r="D75" s="642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641" t="s">
        <v>117</v>
      </c>
      <c r="D76" s="642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641" t="s">
        <v>191</v>
      </c>
      <c r="D77" s="642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651" t="s">
        <v>118</v>
      </c>
      <c r="D78" s="642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651" t="s">
        <v>16</v>
      </c>
      <c r="D79" s="642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651" t="s">
        <v>15</v>
      </c>
      <c r="D80" s="642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641" t="s">
        <v>89</v>
      </c>
      <c r="D81" s="642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641" t="s">
        <v>90</v>
      </c>
      <c r="D82" s="642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43" t="s">
        <v>86</v>
      </c>
      <c r="D83" s="644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90" t="s">
        <v>127</v>
      </c>
      <c r="B85" s="645"/>
      <c r="C85" s="645"/>
      <c r="D85" s="645"/>
      <c r="E85" s="328"/>
      <c r="F85" s="335">
        <f>Audio!F102</f>
        <v>0</v>
      </c>
      <c r="G85" s="449"/>
      <c r="H85" s="452">
        <f>Audio!H102</f>
        <v>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61" t="s">
        <v>119</v>
      </c>
      <c r="D87" s="662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63" t="s">
        <v>56</v>
      </c>
      <c r="D88" s="664"/>
      <c r="E88" s="359"/>
      <c r="F88" s="93"/>
      <c r="G88" s="359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65" t="s">
        <v>93</v>
      </c>
      <c r="D89" s="664"/>
      <c r="E89" s="90"/>
      <c r="F89" s="94"/>
      <c r="G89" s="94"/>
      <c r="H89" s="113">
        <f>Audio!H106</f>
        <v>0</v>
      </c>
    </row>
    <row r="90" spans="1:31" s="4" customFormat="1">
      <c r="A90" s="151"/>
      <c r="B90" s="359"/>
      <c r="C90" s="666" t="s">
        <v>4</v>
      </c>
      <c r="D90" s="664"/>
      <c r="E90" s="359"/>
      <c r="F90" s="205"/>
      <c r="G90" s="359"/>
      <c r="H90" s="113">
        <f>Audio!H107</f>
        <v>0</v>
      </c>
    </row>
    <row r="91" spans="1:31" s="4" customFormat="1">
      <c r="A91" s="151"/>
      <c r="B91" s="359"/>
      <c r="C91" s="666" t="s">
        <v>94</v>
      </c>
      <c r="D91" s="664"/>
      <c r="E91" s="359"/>
      <c r="F91" s="205"/>
      <c r="G91" s="359"/>
      <c r="H91" s="113">
        <f>Audio!H108</f>
        <v>0</v>
      </c>
    </row>
    <row r="92" spans="1:31" s="4" customFormat="1">
      <c r="A92" s="151"/>
      <c r="B92" s="359"/>
      <c r="C92" s="666" t="s">
        <v>76</v>
      </c>
      <c r="D92" s="664"/>
      <c r="E92" s="359"/>
      <c r="F92" s="205"/>
      <c r="G92" s="359"/>
      <c r="H92" s="113">
        <f>Audio!H109</f>
        <v>0</v>
      </c>
    </row>
    <row r="93" spans="1:31" s="12" customFormat="1" ht="25.5" customHeight="1" thickBot="1">
      <c r="A93" s="206"/>
      <c r="B93" s="360"/>
      <c r="C93" s="667" t="s">
        <v>2</v>
      </c>
      <c r="D93" s="668"/>
      <c r="E93" s="360"/>
      <c r="F93" s="202"/>
      <c r="G93" s="360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196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91" t="s">
        <v>91</v>
      </c>
      <c r="D97" s="646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47" t="s">
        <v>13</v>
      </c>
      <c r="D99" s="648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9" t="s">
        <v>14</v>
      </c>
      <c r="D100" s="644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91" t="s">
        <v>92</v>
      </c>
      <c r="D102" s="646"/>
      <c r="E102" s="669"/>
      <c r="F102" s="670"/>
      <c r="G102" s="670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50" t="s">
        <v>87</v>
      </c>
      <c r="D104" s="648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641" t="s">
        <v>88</v>
      </c>
      <c r="D105" s="642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641" t="s">
        <v>117</v>
      </c>
      <c r="D106" s="642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641" t="s">
        <v>191</v>
      </c>
      <c r="D107" s="642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651" t="s">
        <v>118</v>
      </c>
      <c r="D108" s="642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651" t="s">
        <v>16</v>
      </c>
      <c r="D109" s="642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651" t="s">
        <v>15</v>
      </c>
      <c r="D110" s="642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641" t="s">
        <v>89</v>
      </c>
      <c r="D111" s="642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641" t="s">
        <v>90</v>
      </c>
      <c r="D112" s="642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43" t="s">
        <v>86</v>
      </c>
      <c r="D113" s="644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90" t="s">
        <v>127</v>
      </c>
      <c r="B115" s="645"/>
      <c r="C115" s="645"/>
      <c r="D115" s="645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61" t="s">
        <v>119</v>
      </c>
      <c r="D117" s="662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63" t="s">
        <v>56</v>
      </c>
      <c r="D118" s="664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65" t="s">
        <v>93</v>
      </c>
      <c r="D119" s="664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66" t="s">
        <v>4</v>
      </c>
      <c r="D120" s="664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66" t="s">
        <v>94</v>
      </c>
      <c r="D121" s="664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66" t="s">
        <v>76</v>
      </c>
      <c r="D122" s="664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67" t="s">
        <v>2</v>
      </c>
      <c r="D123" s="668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170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91" t="s">
        <v>91</v>
      </c>
      <c r="D127" s="646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7" t="s">
        <v>13</v>
      </c>
      <c r="D129" s="648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9" t="s">
        <v>14</v>
      </c>
      <c r="D130" s="644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91" t="s">
        <v>92</v>
      </c>
      <c r="D132" s="646"/>
      <c r="E132" s="669"/>
      <c r="F132" s="670"/>
      <c r="G132" s="670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50" t="s">
        <v>87</v>
      </c>
      <c r="D134" s="648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641" t="s">
        <v>88</v>
      </c>
      <c r="D135" s="642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641" t="s">
        <v>117</v>
      </c>
      <c r="D136" s="642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641" t="s">
        <v>191</v>
      </c>
      <c r="D137" s="642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651" t="s">
        <v>118</v>
      </c>
      <c r="D138" s="642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651" t="s">
        <v>16</v>
      </c>
      <c r="D139" s="642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651" t="s">
        <v>15</v>
      </c>
      <c r="D140" s="642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641" t="s">
        <v>89</v>
      </c>
      <c r="D141" s="642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641" t="s">
        <v>90</v>
      </c>
      <c r="D142" s="642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43" t="s">
        <v>86</v>
      </c>
      <c r="D143" s="644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90" t="s">
        <v>127</v>
      </c>
      <c r="B145" s="645"/>
      <c r="C145" s="645"/>
      <c r="D145" s="645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61" t="s">
        <v>119</v>
      </c>
      <c r="D147" s="662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63" t="s">
        <v>56</v>
      </c>
      <c r="D148" s="664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65" t="s">
        <v>93</v>
      </c>
      <c r="D149" s="664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66" t="s">
        <v>4</v>
      </c>
      <c r="D150" s="664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66" t="s">
        <v>94</v>
      </c>
      <c r="D151" s="664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66" t="s">
        <v>76</v>
      </c>
      <c r="D152" s="664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67" t="s">
        <v>2</v>
      </c>
      <c r="D153" s="668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171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91" t="s">
        <v>91</v>
      </c>
      <c r="D157" s="646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7" t="s">
        <v>13</v>
      </c>
      <c r="D159" s="648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9" t="s">
        <v>14</v>
      </c>
      <c r="D160" s="644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91" t="s">
        <v>92</v>
      </c>
      <c r="D162" s="646"/>
      <c r="E162" s="669"/>
      <c r="F162" s="670"/>
      <c r="G162" s="670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50" t="s">
        <v>87</v>
      </c>
      <c r="D164" s="648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641" t="s">
        <v>88</v>
      </c>
      <c r="D165" s="642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641" t="s">
        <v>117</v>
      </c>
      <c r="D166" s="642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641" t="s">
        <v>191</v>
      </c>
      <c r="D167" s="642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651" t="s">
        <v>118</v>
      </c>
      <c r="D168" s="642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651" t="s">
        <v>16</v>
      </c>
      <c r="D169" s="642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651" t="s">
        <v>15</v>
      </c>
      <c r="D170" s="642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641" t="s">
        <v>89</v>
      </c>
      <c r="D171" s="642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641" t="s">
        <v>90</v>
      </c>
      <c r="D172" s="642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43" t="s">
        <v>86</v>
      </c>
      <c r="D173" s="644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90" t="s">
        <v>127</v>
      </c>
      <c r="B175" s="645"/>
      <c r="C175" s="645"/>
      <c r="D175" s="645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61" t="s">
        <v>119</v>
      </c>
      <c r="D177" s="662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63" t="s">
        <v>56</v>
      </c>
      <c r="D178" s="664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65" t="s">
        <v>93</v>
      </c>
      <c r="D179" s="664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66" t="s">
        <v>4</v>
      </c>
      <c r="D180" s="664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66" t="s">
        <v>94</v>
      </c>
      <c r="D181" s="664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66" t="s">
        <v>76</v>
      </c>
      <c r="D182" s="664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67" t="s">
        <v>2</v>
      </c>
      <c r="D183" s="668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172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91" t="s">
        <v>91</v>
      </c>
      <c r="D187" s="646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7" t="s">
        <v>13</v>
      </c>
      <c r="D189" s="648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9" t="s">
        <v>14</v>
      </c>
      <c r="D190" s="644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91" t="s">
        <v>92</v>
      </c>
      <c r="D192" s="646"/>
      <c r="E192" s="669"/>
      <c r="F192" s="670"/>
      <c r="G192" s="670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50" t="s">
        <v>87</v>
      </c>
      <c r="D194" s="648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641" t="s">
        <v>88</v>
      </c>
      <c r="D195" s="642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641" t="s">
        <v>117</v>
      </c>
      <c r="D196" s="642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641" t="s">
        <v>191</v>
      </c>
      <c r="D197" s="642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651" t="s">
        <v>118</v>
      </c>
      <c r="D198" s="642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651" t="s">
        <v>16</v>
      </c>
      <c r="D199" s="642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651" t="s">
        <v>15</v>
      </c>
      <c r="D200" s="642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641" t="s">
        <v>89</v>
      </c>
      <c r="D201" s="642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641" t="s">
        <v>90</v>
      </c>
      <c r="D202" s="642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43" t="s">
        <v>86</v>
      </c>
      <c r="D203" s="644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90" t="s">
        <v>127</v>
      </c>
      <c r="B205" s="645"/>
      <c r="C205" s="645"/>
      <c r="D205" s="645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61" t="s">
        <v>119</v>
      </c>
      <c r="D207" s="662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63" t="s">
        <v>56</v>
      </c>
      <c r="D208" s="664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65" t="s">
        <v>93</v>
      </c>
      <c r="D209" s="664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66" t="s">
        <v>4</v>
      </c>
      <c r="D210" s="664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66" t="s">
        <v>94</v>
      </c>
      <c r="D211" s="664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66" t="s">
        <v>76</v>
      </c>
      <c r="D212" s="664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67" t="s">
        <v>2</v>
      </c>
      <c r="D213" s="668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173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91" t="s">
        <v>91</v>
      </c>
      <c r="D217" s="646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7" t="s">
        <v>13</v>
      </c>
      <c r="D219" s="648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9" t="s">
        <v>14</v>
      </c>
      <c r="D220" s="644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91" t="s">
        <v>92</v>
      </c>
      <c r="D222" s="646"/>
      <c r="E222" s="669"/>
      <c r="F222" s="670"/>
      <c r="G222" s="670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50" t="s">
        <v>87</v>
      </c>
      <c r="D224" s="648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641" t="s">
        <v>88</v>
      </c>
      <c r="D225" s="642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641" t="s">
        <v>117</v>
      </c>
      <c r="D226" s="642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641" t="s">
        <v>191</v>
      </c>
      <c r="D227" s="642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651" t="s">
        <v>118</v>
      </c>
      <c r="D228" s="642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651" t="s">
        <v>16</v>
      </c>
      <c r="D229" s="642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651" t="s">
        <v>15</v>
      </c>
      <c r="D230" s="642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641" t="s">
        <v>89</v>
      </c>
      <c r="D231" s="642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641" t="s">
        <v>90</v>
      </c>
      <c r="D232" s="642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43" t="s">
        <v>86</v>
      </c>
      <c r="D233" s="644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90" t="s">
        <v>127</v>
      </c>
      <c r="B235" s="645"/>
      <c r="C235" s="645"/>
      <c r="D235" s="645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61" t="s">
        <v>119</v>
      </c>
      <c r="D237" s="662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63" t="s">
        <v>56</v>
      </c>
      <c r="D238" s="664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65" t="s">
        <v>93</v>
      </c>
      <c r="D239" s="664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66" t="s">
        <v>4</v>
      </c>
      <c r="D240" s="664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66" t="s">
        <v>94</v>
      </c>
      <c r="D241" s="664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66" t="s">
        <v>76</v>
      </c>
      <c r="D242" s="664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67" t="s">
        <v>2</v>
      </c>
      <c r="D243" s="668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174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91" t="s">
        <v>91</v>
      </c>
      <c r="D247" s="646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7" t="s">
        <v>13</v>
      </c>
      <c r="D249" s="648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9" t="s">
        <v>14</v>
      </c>
      <c r="D250" s="644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91" t="s">
        <v>92</v>
      </c>
      <c r="D252" s="646"/>
      <c r="E252" s="669"/>
      <c r="F252" s="670"/>
      <c r="G252" s="670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50" t="s">
        <v>87</v>
      </c>
      <c r="D254" s="648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641" t="s">
        <v>88</v>
      </c>
      <c r="D255" s="642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641" t="s">
        <v>117</v>
      </c>
      <c r="D256" s="642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641" t="s">
        <v>191</v>
      </c>
      <c r="D257" s="642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651" t="s">
        <v>118</v>
      </c>
      <c r="D258" s="642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651" t="s">
        <v>16</v>
      </c>
      <c r="D259" s="642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651" t="s">
        <v>15</v>
      </c>
      <c r="D260" s="642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641" t="s">
        <v>89</v>
      </c>
      <c r="D261" s="642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641" t="s">
        <v>90</v>
      </c>
      <c r="D262" s="642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43" t="s">
        <v>86</v>
      </c>
      <c r="D263" s="644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90" t="s">
        <v>127</v>
      </c>
      <c r="B265" s="645"/>
      <c r="C265" s="645"/>
      <c r="D265" s="645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61" t="s">
        <v>119</v>
      </c>
      <c r="D267" s="662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63" t="s">
        <v>56</v>
      </c>
      <c r="D268" s="664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65" t="s">
        <v>93</v>
      </c>
      <c r="D269" s="664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66" t="s">
        <v>4</v>
      </c>
      <c r="D270" s="664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66" t="s">
        <v>94</v>
      </c>
      <c r="D271" s="664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66" t="s">
        <v>76</v>
      </c>
      <c r="D272" s="664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67" t="s">
        <v>2</v>
      </c>
      <c r="D273" s="668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175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91" t="s">
        <v>91</v>
      </c>
      <c r="D277" s="646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7" t="s">
        <v>13</v>
      </c>
      <c r="D279" s="648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9" t="s">
        <v>14</v>
      </c>
      <c r="D280" s="644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91" t="s">
        <v>92</v>
      </c>
      <c r="D282" s="646"/>
      <c r="E282" s="669"/>
      <c r="F282" s="670"/>
      <c r="G282" s="670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50" t="s">
        <v>87</v>
      </c>
      <c r="D284" s="648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641" t="s">
        <v>88</v>
      </c>
      <c r="D285" s="642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641" t="s">
        <v>117</v>
      </c>
      <c r="D286" s="642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641" t="s">
        <v>191</v>
      </c>
      <c r="D287" s="642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651" t="s">
        <v>118</v>
      </c>
      <c r="D288" s="642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651" t="s">
        <v>16</v>
      </c>
      <c r="D289" s="642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651" t="s">
        <v>15</v>
      </c>
      <c r="D290" s="642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641" t="s">
        <v>89</v>
      </c>
      <c r="D291" s="642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641" t="s">
        <v>90</v>
      </c>
      <c r="D292" s="642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43" t="s">
        <v>86</v>
      </c>
      <c r="D293" s="644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90" t="s">
        <v>127</v>
      </c>
      <c r="B295" s="645"/>
      <c r="C295" s="645"/>
      <c r="D295" s="645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61" t="s">
        <v>119</v>
      </c>
      <c r="D297" s="662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63" t="s">
        <v>56</v>
      </c>
      <c r="D298" s="664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65" t="s">
        <v>93</v>
      </c>
      <c r="D299" s="664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66" t="s">
        <v>4</v>
      </c>
      <c r="D300" s="664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66" t="s">
        <v>94</v>
      </c>
      <c r="D301" s="664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66" t="s">
        <v>76</v>
      </c>
      <c r="D302" s="664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67" t="s">
        <v>2</v>
      </c>
      <c r="D303" s="668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176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91" t="s">
        <v>91</v>
      </c>
      <c r="D307" s="646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7" t="s">
        <v>13</v>
      </c>
      <c r="D309" s="648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9" t="s">
        <v>14</v>
      </c>
      <c r="D310" s="644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91" t="s">
        <v>92</v>
      </c>
      <c r="D312" s="646"/>
      <c r="E312" s="669"/>
      <c r="F312" s="670"/>
      <c r="G312" s="670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50" t="s">
        <v>87</v>
      </c>
      <c r="D314" s="648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641" t="s">
        <v>88</v>
      </c>
      <c r="D315" s="642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641" t="s">
        <v>117</v>
      </c>
      <c r="D316" s="642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641" t="s">
        <v>191</v>
      </c>
      <c r="D317" s="642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651" t="s">
        <v>118</v>
      </c>
      <c r="D318" s="642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651" t="s">
        <v>16</v>
      </c>
      <c r="D319" s="642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651" t="s">
        <v>15</v>
      </c>
      <c r="D320" s="642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641" t="s">
        <v>89</v>
      </c>
      <c r="D321" s="642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641" t="s">
        <v>90</v>
      </c>
      <c r="D322" s="642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43" t="s">
        <v>86</v>
      </c>
      <c r="D323" s="644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90" t="s">
        <v>127</v>
      </c>
      <c r="B325" s="645"/>
      <c r="C325" s="645"/>
      <c r="D325" s="645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61" t="s">
        <v>119</v>
      </c>
      <c r="D327" s="662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63" t="s">
        <v>56</v>
      </c>
      <c r="D328" s="664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65" t="s">
        <v>93</v>
      </c>
      <c r="D329" s="664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66" t="s">
        <v>4</v>
      </c>
      <c r="D330" s="664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66" t="s">
        <v>94</v>
      </c>
      <c r="D331" s="664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66" t="s">
        <v>76</v>
      </c>
      <c r="D332" s="664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67" t="s">
        <v>2</v>
      </c>
      <c r="D333" s="668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177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91" t="s">
        <v>91</v>
      </c>
      <c r="D337" s="646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7" t="s">
        <v>13</v>
      </c>
      <c r="D339" s="648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9" t="s">
        <v>14</v>
      </c>
      <c r="D340" s="644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91" t="s">
        <v>92</v>
      </c>
      <c r="D342" s="646"/>
      <c r="E342" s="669"/>
      <c r="F342" s="670"/>
      <c r="G342" s="670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50" t="s">
        <v>87</v>
      </c>
      <c r="D344" s="648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641" t="s">
        <v>88</v>
      </c>
      <c r="D345" s="642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641" t="s">
        <v>117</v>
      </c>
      <c r="D346" s="642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641" t="s">
        <v>191</v>
      </c>
      <c r="D347" s="642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651" t="s">
        <v>118</v>
      </c>
      <c r="D348" s="642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651" t="s">
        <v>16</v>
      </c>
      <c r="D349" s="642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651" t="s">
        <v>15</v>
      </c>
      <c r="D350" s="642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641" t="s">
        <v>89</v>
      </c>
      <c r="D351" s="642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641" t="s">
        <v>90</v>
      </c>
      <c r="D352" s="642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43" t="s">
        <v>86</v>
      </c>
      <c r="D353" s="644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90" t="s">
        <v>127</v>
      </c>
      <c r="B355" s="645"/>
      <c r="C355" s="645"/>
      <c r="D355" s="645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61" t="s">
        <v>119</v>
      </c>
      <c r="D357" s="662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63" t="s">
        <v>56</v>
      </c>
      <c r="D358" s="664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65" t="s">
        <v>93</v>
      </c>
      <c r="D359" s="664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66" t="s">
        <v>4</v>
      </c>
      <c r="D360" s="664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66" t="s">
        <v>94</v>
      </c>
      <c r="D361" s="664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66" t="s">
        <v>76</v>
      </c>
      <c r="D362" s="664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67" t="s">
        <v>2</v>
      </c>
      <c r="D363" s="668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178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91" t="s">
        <v>91</v>
      </c>
      <c r="D367" s="646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7" t="s">
        <v>13</v>
      </c>
      <c r="D369" s="648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9" t="s">
        <v>14</v>
      </c>
      <c r="D370" s="644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91" t="s">
        <v>92</v>
      </c>
      <c r="D372" s="646"/>
      <c r="E372" s="669"/>
      <c r="F372" s="670"/>
      <c r="G372" s="670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50" t="s">
        <v>87</v>
      </c>
      <c r="D374" s="648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641" t="s">
        <v>88</v>
      </c>
      <c r="D375" s="642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641" t="s">
        <v>117</v>
      </c>
      <c r="D376" s="642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641" t="s">
        <v>191</v>
      </c>
      <c r="D377" s="642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651" t="s">
        <v>118</v>
      </c>
      <c r="D378" s="642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651" t="s">
        <v>16</v>
      </c>
      <c r="D379" s="642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651" t="s">
        <v>15</v>
      </c>
      <c r="D380" s="642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641" t="s">
        <v>89</v>
      </c>
      <c r="D381" s="642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641" t="s">
        <v>90</v>
      </c>
      <c r="D382" s="642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43" t="s">
        <v>86</v>
      </c>
      <c r="D383" s="644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90" t="s">
        <v>127</v>
      </c>
      <c r="B385" s="645"/>
      <c r="C385" s="645"/>
      <c r="D385" s="645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61" t="s">
        <v>119</v>
      </c>
      <c r="D387" s="662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63" t="s">
        <v>56</v>
      </c>
      <c r="D388" s="664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65" t="s">
        <v>93</v>
      </c>
      <c r="D389" s="664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66" t="s">
        <v>4</v>
      </c>
      <c r="D390" s="664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66" t="s">
        <v>94</v>
      </c>
      <c r="D391" s="664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66" t="s">
        <v>76</v>
      </c>
      <c r="D392" s="664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67" t="s">
        <v>2</v>
      </c>
      <c r="D393" s="668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179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91" t="s">
        <v>91</v>
      </c>
      <c r="D397" s="646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7" t="s">
        <v>13</v>
      </c>
      <c r="D399" s="648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9" t="s">
        <v>14</v>
      </c>
      <c r="D400" s="644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91" t="s">
        <v>92</v>
      </c>
      <c r="D402" s="646"/>
      <c r="E402" s="669"/>
      <c r="F402" s="670"/>
      <c r="G402" s="670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50" t="s">
        <v>87</v>
      </c>
      <c r="D404" s="648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641" t="s">
        <v>88</v>
      </c>
      <c r="D405" s="642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641" t="s">
        <v>117</v>
      </c>
      <c r="D406" s="642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641" t="s">
        <v>191</v>
      </c>
      <c r="D407" s="642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651" t="s">
        <v>118</v>
      </c>
      <c r="D408" s="642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651" t="s">
        <v>16</v>
      </c>
      <c r="D409" s="642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651" t="s">
        <v>15</v>
      </c>
      <c r="D410" s="642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641" t="s">
        <v>89</v>
      </c>
      <c r="D411" s="642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641" t="s">
        <v>90</v>
      </c>
      <c r="D412" s="642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43" t="s">
        <v>86</v>
      </c>
      <c r="D413" s="644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90" t="s">
        <v>127</v>
      </c>
      <c r="B415" s="645"/>
      <c r="C415" s="645"/>
      <c r="D415" s="645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61" t="s">
        <v>119</v>
      </c>
      <c r="D417" s="662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63" t="s">
        <v>56</v>
      </c>
      <c r="D418" s="664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65" t="s">
        <v>93</v>
      </c>
      <c r="D419" s="664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66" t="s">
        <v>4</v>
      </c>
      <c r="D420" s="664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66" t="s">
        <v>94</v>
      </c>
      <c r="D421" s="664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66" t="s">
        <v>76</v>
      </c>
      <c r="D422" s="664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67" t="s">
        <v>2</v>
      </c>
      <c r="D423" s="668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180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91" t="s">
        <v>91</v>
      </c>
      <c r="D427" s="646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7" t="s">
        <v>13</v>
      </c>
      <c r="D429" s="648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9" t="s">
        <v>14</v>
      </c>
      <c r="D430" s="644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91" t="s">
        <v>92</v>
      </c>
      <c r="D432" s="646"/>
      <c r="E432" s="669"/>
      <c r="F432" s="670"/>
      <c r="G432" s="670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50" t="s">
        <v>87</v>
      </c>
      <c r="D434" s="648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641" t="s">
        <v>88</v>
      </c>
      <c r="D435" s="642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641" t="s">
        <v>117</v>
      </c>
      <c r="D436" s="642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641" t="s">
        <v>191</v>
      </c>
      <c r="D437" s="642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651" t="s">
        <v>118</v>
      </c>
      <c r="D438" s="642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651" t="s">
        <v>16</v>
      </c>
      <c r="D439" s="642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651" t="s">
        <v>15</v>
      </c>
      <c r="D440" s="642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641" t="s">
        <v>89</v>
      </c>
      <c r="D441" s="642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641" t="s">
        <v>90</v>
      </c>
      <c r="D442" s="642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43" t="s">
        <v>86</v>
      </c>
      <c r="D443" s="644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90" t="s">
        <v>127</v>
      </c>
      <c r="B445" s="645"/>
      <c r="C445" s="645"/>
      <c r="D445" s="645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61" t="s">
        <v>119</v>
      </c>
      <c r="D447" s="662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63" t="s">
        <v>56</v>
      </c>
      <c r="D448" s="664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65" t="s">
        <v>93</v>
      </c>
      <c r="D449" s="664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66" t="s">
        <v>4</v>
      </c>
      <c r="D450" s="664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66" t="s">
        <v>94</v>
      </c>
      <c r="D451" s="664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66" t="s">
        <v>76</v>
      </c>
      <c r="D452" s="664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67" t="s">
        <v>2</v>
      </c>
      <c r="D453" s="668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91" t="s">
        <v>91</v>
      </c>
      <c r="D457" s="646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7" t="s">
        <v>13</v>
      </c>
      <c r="D459" s="648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9" t="s">
        <v>14</v>
      </c>
      <c r="D460" s="644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91" t="s">
        <v>92</v>
      </c>
      <c r="D462" s="646"/>
      <c r="E462" s="669"/>
      <c r="F462" s="670"/>
      <c r="G462" s="670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50" t="s">
        <v>87</v>
      </c>
      <c r="D464" s="648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641" t="s">
        <v>88</v>
      </c>
      <c r="D465" s="642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641" t="s">
        <v>117</v>
      </c>
      <c r="D466" s="642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641" t="s">
        <v>191</v>
      </c>
      <c r="D467" s="642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651" t="s">
        <v>118</v>
      </c>
      <c r="D468" s="642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651" t="s">
        <v>16</v>
      </c>
      <c r="D469" s="642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651" t="s">
        <v>15</v>
      </c>
      <c r="D470" s="642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641" t="s">
        <v>89</v>
      </c>
      <c r="D471" s="642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641" t="s">
        <v>90</v>
      </c>
      <c r="D472" s="642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43" t="s">
        <v>86</v>
      </c>
      <c r="D473" s="644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90" t="s">
        <v>127</v>
      </c>
      <c r="B475" s="645"/>
      <c r="C475" s="645"/>
      <c r="D475" s="645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61" t="s">
        <v>119</v>
      </c>
      <c r="D477" s="662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63" t="s">
        <v>56</v>
      </c>
      <c r="D478" s="664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65" t="s">
        <v>93</v>
      </c>
      <c r="D479" s="664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66" t="s">
        <v>4</v>
      </c>
      <c r="D480" s="664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66" t="s">
        <v>94</v>
      </c>
      <c r="D481" s="664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66" t="s">
        <v>76</v>
      </c>
      <c r="D482" s="664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67" t="s">
        <v>2</v>
      </c>
      <c r="D483" s="668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91" t="s">
        <v>91</v>
      </c>
      <c r="D487" s="646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7" t="s">
        <v>13</v>
      </c>
      <c r="D489" s="648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9" t="s">
        <v>14</v>
      </c>
      <c r="D490" s="644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91" t="s">
        <v>92</v>
      </c>
      <c r="D492" s="646"/>
      <c r="E492" s="669"/>
      <c r="F492" s="670"/>
      <c r="G492" s="670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50" t="s">
        <v>87</v>
      </c>
      <c r="D494" s="648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641" t="s">
        <v>88</v>
      </c>
      <c r="D495" s="642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641" t="s">
        <v>117</v>
      </c>
      <c r="D496" s="642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641" t="s">
        <v>191</v>
      </c>
      <c r="D497" s="642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651" t="s">
        <v>118</v>
      </c>
      <c r="D498" s="642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651" t="s">
        <v>16</v>
      </c>
      <c r="D499" s="642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651" t="s">
        <v>15</v>
      </c>
      <c r="D500" s="642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641" t="s">
        <v>89</v>
      </c>
      <c r="D501" s="642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641" t="s">
        <v>90</v>
      </c>
      <c r="D502" s="642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43" t="s">
        <v>86</v>
      </c>
      <c r="D503" s="644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90" t="s">
        <v>127</v>
      </c>
      <c r="B505" s="645"/>
      <c r="C505" s="645"/>
      <c r="D505" s="645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61" t="s">
        <v>119</v>
      </c>
      <c r="D507" s="662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63" t="s">
        <v>56</v>
      </c>
      <c r="D508" s="664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65" t="s">
        <v>93</v>
      </c>
      <c r="D509" s="664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66" t="s">
        <v>4</v>
      </c>
      <c r="D510" s="664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66" t="s">
        <v>94</v>
      </c>
      <c r="D511" s="664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66" t="s">
        <v>76</v>
      </c>
      <c r="D512" s="664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67" t="s">
        <v>2</v>
      </c>
      <c r="D513" s="668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141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91" t="s">
        <v>91</v>
      </c>
      <c r="D517" s="646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7" t="s">
        <v>13</v>
      </c>
      <c r="D519" s="648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9" t="s">
        <v>14</v>
      </c>
      <c r="D520" s="644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91" t="s">
        <v>92</v>
      </c>
      <c r="D522" s="646"/>
      <c r="E522" s="669"/>
      <c r="F522" s="670"/>
      <c r="G522" s="670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50" t="s">
        <v>87</v>
      </c>
      <c r="D524" s="648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641" t="s">
        <v>88</v>
      </c>
      <c r="D525" s="642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641" t="s">
        <v>117</v>
      </c>
      <c r="D526" s="642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641" t="s">
        <v>191</v>
      </c>
      <c r="D527" s="642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651" t="s">
        <v>118</v>
      </c>
      <c r="D528" s="642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651" t="s">
        <v>16</v>
      </c>
      <c r="D529" s="642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651" t="s">
        <v>15</v>
      </c>
      <c r="D530" s="642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641" t="s">
        <v>89</v>
      </c>
      <c r="D531" s="642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641" t="s">
        <v>90</v>
      </c>
      <c r="D532" s="642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43" t="s">
        <v>86</v>
      </c>
      <c r="D533" s="644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90" t="s">
        <v>127</v>
      </c>
      <c r="B535" s="645"/>
      <c r="C535" s="645"/>
      <c r="D535" s="645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61" t="s">
        <v>119</v>
      </c>
      <c r="D537" s="662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63" t="s">
        <v>56</v>
      </c>
      <c r="D538" s="664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65" t="s">
        <v>93</v>
      </c>
      <c r="D539" s="664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66" t="s">
        <v>4</v>
      </c>
      <c r="D540" s="664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66" t="s">
        <v>94</v>
      </c>
      <c r="D541" s="664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66" t="s">
        <v>76</v>
      </c>
      <c r="D542" s="664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67" t="s">
        <v>2</v>
      </c>
      <c r="D543" s="668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142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91" t="s">
        <v>91</v>
      </c>
      <c r="D547" s="646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7" t="s">
        <v>13</v>
      </c>
      <c r="D549" s="648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9" t="s">
        <v>14</v>
      </c>
      <c r="D550" s="644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91" t="s">
        <v>92</v>
      </c>
      <c r="D552" s="646"/>
      <c r="E552" s="669"/>
      <c r="F552" s="670"/>
      <c r="G552" s="670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50" t="s">
        <v>87</v>
      </c>
      <c r="D554" s="648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641" t="s">
        <v>88</v>
      </c>
      <c r="D555" s="642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641" t="s">
        <v>117</v>
      </c>
      <c r="D556" s="642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641" t="s">
        <v>191</v>
      </c>
      <c r="D557" s="642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651" t="s">
        <v>118</v>
      </c>
      <c r="D558" s="642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651" t="s">
        <v>16</v>
      </c>
      <c r="D559" s="642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651" t="s">
        <v>15</v>
      </c>
      <c r="D560" s="642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641" t="s">
        <v>89</v>
      </c>
      <c r="D561" s="642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641" t="s">
        <v>90</v>
      </c>
      <c r="D562" s="642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43" t="s">
        <v>86</v>
      </c>
      <c r="D563" s="644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90" t="s">
        <v>127</v>
      </c>
      <c r="B565" s="645"/>
      <c r="C565" s="645"/>
      <c r="D565" s="645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61" t="s">
        <v>119</v>
      </c>
      <c r="D567" s="662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63" t="s">
        <v>56</v>
      </c>
      <c r="D568" s="664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65" t="s">
        <v>93</v>
      </c>
      <c r="D569" s="664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66" t="s">
        <v>4</v>
      </c>
      <c r="D570" s="664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66" t="s">
        <v>94</v>
      </c>
      <c r="D571" s="664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66" t="s">
        <v>76</v>
      </c>
      <c r="D572" s="664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67" t="s">
        <v>2</v>
      </c>
      <c r="D573" s="668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145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91" t="s">
        <v>91</v>
      </c>
      <c r="D577" s="646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7" t="s">
        <v>13</v>
      </c>
      <c r="D579" s="648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9" t="s">
        <v>14</v>
      </c>
      <c r="D580" s="644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91" t="s">
        <v>92</v>
      </c>
      <c r="D582" s="646"/>
      <c r="E582" s="669"/>
      <c r="F582" s="670"/>
      <c r="G582" s="670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50" t="s">
        <v>87</v>
      </c>
      <c r="D584" s="648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641" t="s">
        <v>88</v>
      </c>
      <c r="D585" s="642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641" t="s">
        <v>117</v>
      </c>
      <c r="D586" s="642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641" t="s">
        <v>191</v>
      </c>
      <c r="D587" s="642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651" t="s">
        <v>118</v>
      </c>
      <c r="D588" s="642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651" t="s">
        <v>16</v>
      </c>
      <c r="D589" s="642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651" t="s">
        <v>15</v>
      </c>
      <c r="D590" s="642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641" t="s">
        <v>89</v>
      </c>
      <c r="D591" s="642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641" t="s">
        <v>90</v>
      </c>
      <c r="D592" s="642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43" t="s">
        <v>86</v>
      </c>
      <c r="D593" s="644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90" t="s">
        <v>127</v>
      </c>
      <c r="B595" s="645"/>
      <c r="C595" s="645"/>
      <c r="D595" s="645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61" t="s">
        <v>119</v>
      </c>
      <c r="D597" s="662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63" t="s">
        <v>56</v>
      </c>
      <c r="D598" s="664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65" t="s">
        <v>93</v>
      </c>
      <c r="D599" s="664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66" t="s">
        <v>4</v>
      </c>
      <c r="D600" s="664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66" t="s">
        <v>94</v>
      </c>
      <c r="D601" s="664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66" t="s">
        <v>76</v>
      </c>
      <c r="D602" s="664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67" t="s">
        <v>2</v>
      </c>
      <c r="D603" s="668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181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91" t="s">
        <v>91</v>
      </c>
      <c r="D607" s="646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7" t="s">
        <v>13</v>
      </c>
      <c r="D609" s="648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9" t="s">
        <v>14</v>
      </c>
      <c r="D610" s="644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91" t="s">
        <v>92</v>
      </c>
      <c r="D612" s="646"/>
      <c r="E612" s="669"/>
      <c r="F612" s="670"/>
      <c r="G612" s="670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50" t="s">
        <v>87</v>
      </c>
      <c r="D614" s="648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641" t="s">
        <v>88</v>
      </c>
      <c r="D615" s="642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641" t="s">
        <v>117</v>
      </c>
      <c r="D616" s="642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641" t="s">
        <v>191</v>
      </c>
      <c r="D617" s="642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651" t="s">
        <v>118</v>
      </c>
      <c r="D618" s="642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651" t="s">
        <v>16</v>
      </c>
      <c r="D619" s="642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651" t="s">
        <v>15</v>
      </c>
      <c r="D620" s="642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641" t="s">
        <v>89</v>
      </c>
      <c r="D621" s="642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641" t="s">
        <v>90</v>
      </c>
      <c r="D622" s="642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43" t="s">
        <v>86</v>
      </c>
      <c r="D623" s="644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90" t="s">
        <v>127</v>
      </c>
      <c r="B625" s="645"/>
      <c r="C625" s="645"/>
      <c r="D625" s="645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61" t="s">
        <v>119</v>
      </c>
      <c r="D627" s="662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63" t="s">
        <v>56</v>
      </c>
      <c r="D628" s="664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65" t="s">
        <v>93</v>
      </c>
      <c r="D629" s="664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66" t="s">
        <v>4</v>
      </c>
      <c r="D630" s="664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66" t="s">
        <v>94</v>
      </c>
      <c r="D631" s="664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66" t="s">
        <v>76</v>
      </c>
      <c r="D632" s="664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67" t="s">
        <v>2</v>
      </c>
      <c r="D633" s="668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182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91" t="s">
        <v>91</v>
      </c>
      <c r="D637" s="646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7" t="s">
        <v>13</v>
      </c>
      <c r="D639" s="648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9" t="s">
        <v>14</v>
      </c>
      <c r="D640" s="644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91" t="s">
        <v>92</v>
      </c>
      <c r="D642" s="646"/>
      <c r="E642" s="669"/>
      <c r="F642" s="670"/>
      <c r="G642" s="670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50" t="s">
        <v>87</v>
      </c>
      <c r="D644" s="648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641" t="s">
        <v>88</v>
      </c>
      <c r="D645" s="642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641" t="s">
        <v>117</v>
      </c>
      <c r="D646" s="642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641" t="s">
        <v>191</v>
      </c>
      <c r="D647" s="642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651" t="s">
        <v>118</v>
      </c>
      <c r="D648" s="642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651" t="s">
        <v>16</v>
      </c>
      <c r="D649" s="642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651" t="s">
        <v>15</v>
      </c>
      <c r="D650" s="642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641" t="s">
        <v>89</v>
      </c>
      <c r="D651" s="642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641" t="s">
        <v>90</v>
      </c>
      <c r="D652" s="642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43" t="s">
        <v>86</v>
      </c>
      <c r="D653" s="644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90" t="s">
        <v>127</v>
      </c>
      <c r="B655" s="645"/>
      <c r="C655" s="645"/>
      <c r="D655" s="645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61" t="s">
        <v>119</v>
      </c>
      <c r="D657" s="662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63" t="s">
        <v>56</v>
      </c>
      <c r="D658" s="664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65" t="s">
        <v>93</v>
      </c>
      <c r="D659" s="664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66" t="s">
        <v>4</v>
      </c>
      <c r="D660" s="664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66" t="s">
        <v>94</v>
      </c>
      <c r="D661" s="664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66" t="s">
        <v>76</v>
      </c>
      <c r="D662" s="664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67" t="s">
        <v>2</v>
      </c>
      <c r="D663" s="668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146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91" t="s">
        <v>91</v>
      </c>
      <c r="D667" s="646"/>
      <c r="E667" s="97"/>
      <c r="F667" s="98">
        <f>F37+F67+F97+F127+F157+F187+F217+F247+F277+F307+F337+F367+F397+F427+F457+F487+F517+F547+F577+F607+F637</f>
        <v>160.71</v>
      </c>
      <c r="G667" s="210"/>
      <c r="H667" s="216">
        <f>H37+H67+H97+H127+H157+H187+H217+H247+H277+H307+H337+H367+H397+H427+H457+H487+H517+H547+H577+H607+H637</f>
        <v>230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47" t="s">
        <v>13</v>
      </c>
      <c r="D669" s="648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49" t="s">
        <v>14</v>
      </c>
      <c r="D670" s="644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91" t="s">
        <v>92</v>
      </c>
      <c r="D672" s="646"/>
      <c r="E672" s="669"/>
      <c r="F672" s="670"/>
      <c r="G672" s="670"/>
      <c r="H672" s="216">
        <f>H42+H72+H102+H132+H162+H192+H222+H252+H282+H312+H342+H372+H402+H432+H462+H492+H522+H552+H582+H612+H642</f>
        <v>190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50" t="s">
        <v>87</v>
      </c>
      <c r="D674" s="648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641" t="s">
        <v>88</v>
      </c>
      <c r="D675" s="642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0</v>
      </c>
      <c r="B676" s="91" t="s">
        <v>120</v>
      </c>
      <c r="C676" s="641" t="s">
        <v>117</v>
      </c>
      <c r="D676" s="642"/>
      <c r="E676" s="92">
        <v>75</v>
      </c>
      <c r="F676" s="260">
        <f t="shared" si="2"/>
        <v>0</v>
      </c>
      <c r="G676" s="89">
        <v>125</v>
      </c>
      <c r="H676" s="113">
        <f t="shared" si="3"/>
        <v>0</v>
      </c>
    </row>
    <row r="677" spans="1:31" s="257" customFormat="1">
      <c r="A677" s="105">
        <f t="shared" si="1"/>
        <v>0</v>
      </c>
      <c r="B677" s="91" t="s">
        <v>120</v>
      </c>
      <c r="C677" s="641" t="s">
        <v>191</v>
      </c>
      <c r="D677" s="642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0</v>
      </c>
      <c r="B678" s="91" t="s">
        <v>120</v>
      </c>
      <c r="C678" s="651" t="s">
        <v>118</v>
      </c>
      <c r="D678" s="642"/>
      <c r="E678" s="92">
        <v>50</v>
      </c>
      <c r="F678" s="260">
        <f t="shared" si="2"/>
        <v>0</v>
      </c>
      <c r="G678" s="89">
        <v>90</v>
      </c>
      <c r="H678" s="113">
        <f t="shared" si="3"/>
        <v>0</v>
      </c>
    </row>
    <row r="679" spans="1:31" s="257" customFormat="1">
      <c r="A679" s="105">
        <f t="shared" si="1"/>
        <v>24</v>
      </c>
      <c r="B679" s="91" t="s">
        <v>120</v>
      </c>
      <c r="C679" s="651" t="s">
        <v>16</v>
      </c>
      <c r="D679" s="642"/>
      <c r="E679" s="92">
        <v>40</v>
      </c>
      <c r="F679" s="260">
        <f t="shared" si="2"/>
        <v>960</v>
      </c>
      <c r="G679" s="89">
        <v>80</v>
      </c>
      <c r="H679" s="113">
        <f t="shared" si="3"/>
        <v>1920</v>
      </c>
    </row>
    <row r="680" spans="1:31" s="257" customFormat="1">
      <c r="A680" s="105">
        <f t="shared" si="1"/>
        <v>0</v>
      </c>
      <c r="B680" s="91" t="s">
        <v>120</v>
      </c>
      <c r="C680" s="651" t="s">
        <v>15</v>
      </c>
      <c r="D680" s="642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0</v>
      </c>
      <c r="B681" s="91" t="s">
        <v>120</v>
      </c>
      <c r="C681" s="641" t="s">
        <v>89</v>
      </c>
      <c r="D681" s="642"/>
      <c r="E681" s="92">
        <v>50</v>
      </c>
      <c r="F681" s="260">
        <f t="shared" si="2"/>
        <v>0</v>
      </c>
      <c r="G681" s="89">
        <v>90</v>
      </c>
      <c r="H681" s="113">
        <f t="shared" si="3"/>
        <v>0</v>
      </c>
    </row>
    <row r="682" spans="1:31" s="257" customFormat="1">
      <c r="A682" s="105">
        <f t="shared" si="1"/>
        <v>0</v>
      </c>
      <c r="B682" s="91" t="s">
        <v>120</v>
      </c>
      <c r="C682" s="641" t="s">
        <v>90</v>
      </c>
      <c r="D682" s="642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0</v>
      </c>
      <c r="B683" s="108" t="s">
        <v>120</v>
      </c>
      <c r="C683" s="643" t="s">
        <v>86</v>
      </c>
      <c r="D683" s="644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90" t="s">
        <v>127</v>
      </c>
      <c r="B685" s="645"/>
      <c r="C685" s="645"/>
      <c r="D685" s="645"/>
      <c r="E685" s="328"/>
      <c r="F685" s="335">
        <f>F55+F85+F115+F145+F175+F205+F235+F265+F295+F325+F355+F385+F415+F445+F475+F505+F535+F565+F595+F625+F655</f>
        <v>960</v>
      </c>
      <c r="G685" s="451"/>
      <c r="H685" s="452">
        <f>H55+H85+H115+H145+H175+H205+H235+H265+H295+H325+H355+H385+H415+H445+H475+H505+H535+H565+H595+H625+H655</f>
        <v>1920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61" t="s">
        <v>119</v>
      </c>
      <c r="D687" s="662"/>
      <c r="E687" s="209"/>
      <c r="F687" s="119"/>
      <c r="G687" s="209"/>
      <c r="H687" s="218">
        <f>H57+H87+H117+H147+H177+H207+H237+H267+H297+H327+H357+H387+H417+H447+H477+H507+H537+H567+H597+H627+H657</f>
        <v>2340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63" t="s">
        <v>56</v>
      </c>
      <c r="D688" s="664"/>
      <c r="E688" s="359"/>
      <c r="F688" s="93"/>
      <c r="G688" s="359"/>
      <c r="H688" s="113">
        <f>H58+H88+H118+H148+H178+H208+H238+H268+H298+H328+H358+H388+H418+H448+H478+H508+H538+H568+H598+H628+H658</f>
        <v>34.020000000000003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65" t="s">
        <v>93</v>
      </c>
      <c r="D689" s="664"/>
      <c r="E689" s="90"/>
      <c r="F689" s="94"/>
      <c r="G689" s="94"/>
      <c r="H689" s="113">
        <f>H59+H89+H119+H149+H179+H196+H239+H269+H299+H329+H359+H389+H419+H449+H479+H509+H539+H569+H599+H629+H659</f>
        <v>45</v>
      </c>
    </row>
    <row r="690" spans="1:9" s="4" customFormat="1">
      <c r="A690" s="151"/>
      <c r="B690" s="359"/>
      <c r="C690" s="666" t="s">
        <v>4</v>
      </c>
      <c r="D690" s="664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66" t="s">
        <v>94</v>
      </c>
      <c r="D691" s="664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66" t="s">
        <v>76</v>
      </c>
      <c r="D692" s="664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67" t="s">
        <v>2</v>
      </c>
      <c r="D693" s="668"/>
      <c r="E693" s="360"/>
      <c r="F693" s="202"/>
      <c r="G693" s="360"/>
      <c r="H693" s="217">
        <f>H63+H93+H123+H153+H183+H213+H243+H273+H303+H333+H363+H393+H423+H453+H483+H513+H543+H573+H603+H633+H663</f>
        <v>2419.02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160.71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69.289999999999992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0.30126086956521736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960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960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0.5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198.34782608695653</v>
      </c>
    </row>
    <row r="703" spans="1:9" ht="16" thickBot="1"/>
    <row r="704" spans="1:9" s="163" customFormat="1" ht="20" customHeight="1">
      <c r="E704" s="499" t="s">
        <v>198</v>
      </c>
      <c r="F704" s="500" t="s">
        <v>199</v>
      </c>
      <c r="G704" s="504">
        <f>SUM(G695+G699)</f>
        <v>1120.71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200</v>
      </c>
      <c r="G705" s="513">
        <f>SUM(G696+G700)</f>
        <v>1029.29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201</v>
      </c>
      <c r="G706" s="503">
        <f>SUM(G705/G704)</f>
        <v>0.91842671163815792</v>
      </c>
      <c r="H706" s="49"/>
      <c r="I706" s="497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148</v>
      </c>
      <c r="E1" s="346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150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110</v>
      </c>
      <c r="B17" s="436" t="str">
        <f>'Master list'!B15</f>
        <v>Kirk Golding</v>
      </c>
      <c r="C17" s="422" t="s">
        <v>110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107</v>
      </c>
      <c r="B19" s="436" t="str">
        <f>'Master list'!B17</f>
        <v>(702) 914-8580</v>
      </c>
      <c r="C19" s="422" t="s">
        <v>107</v>
      </c>
      <c r="D19" s="440"/>
    </row>
    <row r="20" spans="1:4">
      <c r="A20" s="422" t="s">
        <v>108</v>
      </c>
      <c r="B20" s="436">
        <f>'Master list'!B18</f>
        <v>0</v>
      </c>
      <c r="C20" s="422" t="s">
        <v>108</v>
      </c>
      <c r="D20" s="440"/>
    </row>
    <row r="21" spans="1:4">
      <c r="A21" s="422" t="s">
        <v>109</v>
      </c>
      <c r="B21" s="436" t="str">
        <f>'Master list'!B19</f>
        <v>(702) 491-3884</v>
      </c>
      <c r="C21" s="422" t="s">
        <v>109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151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110</v>
      </c>
      <c r="B34" s="436"/>
      <c r="C34" s="422" t="s">
        <v>110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107</v>
      </c>
      <c r="B36" s="436"/>
      <c r="C36" s="422" t="s">
        <v>107</v>
      </c>
      <c r="D36" s="440"/>
    </row>
    <row r="37" spans="1:4">
      <c r="A37" s="422" t="s">
        <v>108</v>
      </c>
      <c r="B37" s="436"/>
      <c r="C37" s="422" t="s">
        <v>108</v>
      </c>
      <c r="D37" s="440"/>
    </row>
    <row r="38" spans="1:4">
      <c r="A38" s="422" t="s">
        <v>109</v>
      </c>
      <c r="B38" s="436"/>
      <c r="C38" s="422" t="s">
        <v>109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150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110</v>
      </c>
      <c r="B51" s="436"/>
      <c r="C51" s="422" t="s">
        <v>110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107</v>
      </c>
      <c r="B53" s="436"/>
      <c r="C53" s="422" t="s">
        <v>107</v>
      </c>
      <c r="D53" s="440"/>
    </row>
    <row r="54" spans="1:4">
      <c r="A54" s="422" t="s">
        <v>108</v>
      </c>
      <c r="B54" s="436"/>
      <c r="C54" s="422" t="s">
        <v>108</v>
      </c>
      <c r="D54" s="440"/>
    </row>
    <row r="55" spans="1:4">
      <c r="A55" s="422" t="s">
        <v>109</v>
      </c>
      <c r="B55" s="436"/>
      <c r="C55" s="422" t="s">
        <v>109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110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107</v>
      </c>
      <c r="B70" s="436"/>
      <c r="C70" s="36"/>
      <c r="D70" s="440"/>
    </row>
    <row r="71" spans="1:4">
      <c r="A71" s="422" t="s">
        <v>108</v>
      </c>
      <c r="B71" s="436"/>
      <c r="C71" s="36"/>
      <c r="D71" s="440"/>
    </row>
    <row r="72" spans="1:4">
      <c r="A72" s="422" t="s">
        <v>109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110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107</v>
      </c>
      <c r="B87" s="436"/>
      <c r="C87" s="36"/>
      <c r="D87" s="440"/>
    </row>
    <row r="88" spans="1:4">
      <c r="A88" s="422" t="s">
        <v>108</v>
      </c>
      <c r="B88" s="436"/>
      <c r="C88" s="36"/>
      <c r="D88" s="440"/>
    </row>
    <row r="89" spans="1:4">
      <c r="A89" s="422" t="s">
        <v>109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110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107</v>
      </c>
      <c r="B104" s="436"/>
      <c r="C104" s="36"/>
      <c r="D104" s="440"/>
    </row>
    <row r="105" spans="1:4">
      <c r="A105" s="422" t="s">
        <v>108</v>
      </c>
      <c r="B105" s="436"/>
      <c r="C105" s="36"/>
      <c r="D105" s="440"/>
    </row>
    <row r="106" spans="1:4">
      <c r="A106" s="422" t="s">
        <v>109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149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147</v>
      </c>
      <c r="G1" s="257"/>
      <c r="H1" s="17"/>
      <c r="I1" s="17"/>
      <c r="J1" s="17"/>
      <c r="K1" s="17"/>
    </row>
    <row r="2" spans="1:11" s="18" customFormat="1" ht="12" customHeight="1">
      <c r="A2" s="490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9" t="str">
        <f>'Master list'!D9:E9</f>
        <v>Silverton Hotel &amp; Casino</v>
      </c>
      <c r="E9" s="580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7" t="str">
        <f>'Master list'!D10:E10</f>
        <v>3333 Blue Diamond Road </v>
      </c>
      <c r="E10" s="578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77" t="str">
        <f>'Master list'!D11:E11</f>
        <v>Las Vegas, NV 89139</v>
      </c>
      <c r="E11" s="578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77">
        <f>'Master list'!D12:E12</f>
        <v>0</v>
      </c>
      <c r="E12" s="578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77">
        <f>'Master list'!D13:E13</f>
        <v>0</v>
      </c>
      <c r="E13" s="578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77">
        <f>'Master list'!D14:E14</f>
        <v>0</v>
      </c>
      <c r="E14" s="578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7" t="str">
        <f>'Master list'!D15:E15</f>
        <v>Kirk Golding</v>
      </c>
      <c r="E15" s="578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77" t="str">
        <f>'Master list'!D16:E16</f>
        <v>Director of IT Opperations</v>
      </c>
      <c r="E16" s="578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41163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186</v>
      </c>
      <c r="B31" s="251">
        <f ca="1">B30+60</f>
        <v>41223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187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100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188</v>
      </c>
      <c r="B34" s="253" t="str">
        <f>'Master list'!B34</f>
        <v>1208SIL (Racks V2.0)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189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1209.51</v>
      </c>
      <c r="C39" s="458">
        <f>'Schedule of Values'!B39/'Master list'!E27</f>
        <v>0.5</v>
      </c>
      <c r="D39" s="458">
        <v>0</v>
      </c>
      <c r="E39" s="459">
        <f ca="1">'Master list'!B30</f>
        <v>41163</v>
      </c>
    </row>
    <row r="40" spans="1:10" s="28" customFormat="1" ht="40" customHeight="1">
      <c r="A40" s="460" t="s">
        <v>153</v>
      </c>
      <c r="B40" s="176">
        <f>'Master list'!B23*0.1</f>
        <v>241.90200000000002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152</v>
      </c>
      <c r="B41" s="176">
        <f>'Master list'!B23*0.3</f>
        <v>725.70600000000002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154</v>
      </c>
      <c r="B42" s="176">
        <f>'Master list'!B23*0.2</f>
        <v>483.80400000000003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241.90200000000002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2902.8240000000001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156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193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52"/>
      <c r="C30" s="653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194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42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42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42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42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189</v>
      </c>
      <c r="B31" s="609">
        <f>'Master list'!B35</f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197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50" t="s">
        <v>87</v>
      </c>
      <c r="D91" s="648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588" t="s">
        <v>56</v>
      </c>
      <c r="D105" s="63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585" t="s">
        <v>4</v>
      </c>
      <c r="D107" s="63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585" t="s">
        <v>94</v>
      </c>
      <c r="D108" s="63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585" t="s">
        <v>76</v>
      </c>
      <c r="D109" s="63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583" t="s">
        <v>2</v>
      </c>
      <c r="D110" s="64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157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159</v>
      </c>
      <c r="I1" s="257"/>
      <c r="J1" s="17"/>
      <c r="K1" s="17"/>
      <c r="L1" s="17"/>
      <c r="M1" s="17"/>
    </row>
    <row r="2" spans="1:13" s="18" customFormat="1" ht="12" customHeight="1">
      <c r="A2" s="490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631" t="str">
        <f>'Master list'!B9</f>
        <v>Silverton Hotel &amp; Casino</v>
      </c>
      <c r="C9" s="632"/>
      <c r="D9" s="331" t="s">
        <v>28</v>
      </c>
      <c r="E9" s="153"/>
      <c r="F9" s="153"/>
      <c r="G9" s="629" t="str">
        <f>'Master list'!D9</f>
        <v>Silverton Hotel &amp; Casino</v>
      </c>
      <c r="H9" s="630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604" t="str">
        <f>'Master list'!B10</f>
        <v>3333 Blue Diamond Road </v>
      </c>
      <c r="C10" s="605"/>
      <c r="D10" s="347" t="s">
        <v>111</v>
      </c>
      <c r="G10" s="607" t="str">
        <f>'Master list'!D10</f>
        <v>3333 Blue Diamond Road </v>
      </c>
      <c r="H10" s="608"/>
      <c r="I10" s="33"/>
      <c r="J10" s="258"/>
      <c r="K10" s="258"/>
      <c r="L10" s="258"/>
      <c r="M10" s="258"/>
    </row>
    <row r="11" spans="1:13" s="356" customFormat="1" ht="12" customHeight="1">
      <c r="A11" s="143"/>
      <c r="B11" s="604" t="str">
        <f>'Master list'!B11</f>
        <v>Las Vegas, NV 89139</v>
      </c>
      <c r="C11" s="605"/>
      <c r="D11" s="348"/>
      <c r="G11" s="607" t="str">
        <f>'Master list'!D11</f>
        <v>Las Vegas, NV 89139</v>
      </c>
      <c r="H11" s="608"/>
      <c r="I11" s="33"/>
      <c r="J11" s="258"/>
      <c r="K11" s="258"/>
      <c r="L11" s="258"/>
      <c r="M11" s="258"/>
    </row>
    <row r="12" spans="1:13" s="356" customFormat="1" ht="12" customHeight="1">
      <c r="A12" s="143"/>
      <c r="B12" s="604">
        <f>'Master list'!B12</f>
        <v>0</v>
      </c>
      <c r="C12" s="605"/>
      <c r="D12" s="348"/>
      <c r="G12" s="607">
        <f>'Master list'!D12</f>
        <v>0</v>
      </c>
      <c r="H12" s="608"/>
      <c r="I12" s="33"/>
      <c r="J12" s="258"/>
      <c r="K12" s="258"/>
      <c r="L12" s="258"/>
      <c r="M12" s="258"/>
    </row>
    <row r="13" spans="1:13" s="356" customFormat="1" ht="12" customHeight="1">
      <c r="A13" s="144"/>
      <c r="B13" s="604">
        <f>'Master list'!B13</f>
        <v>0</v>
      </c>
      <c r="C13" s="605"/>
      <c r="D13" s="348"/>
      <c r="G13" s="607">
        <f>'Master list'!D13</f>
        <v>0</v>
      </c>
      <c r="H13" s="608"/>
      <c r="I13" s="33"/>
      <c r="J13" s="258"/>
      <c r="K13" s="258"/>
      <c r="L13" s="258"/>
      <c r="M13" s="258"/>
    </row>
    <row r="14" spans="1:13" s="356" customFormat="1" ht="12" customHeight="1">
      <c r="A14" s="144"/>
      <c r="B14" s="604">
        <f>'Master list'!B14</f>
        <v>0</v>
      </c>
      <c r="C14" s="605"/>
      <c r="D14" s="348"/>
      <c r="G14" s="607">
        <f>'Master list'!D14</f>
        <v>0</v>
      </c>
      <c r="H14" s="608"/>
      <c r="I14" s="33"/>
      <c r="J14" s="258"/>
      <c r="K14" s="258"/>
      <c r="L14" s="258"/>
      <c r="M14" s="258"/>
    </row>
    <row r="15" spans="1:13" s="356" customFormat="1" ht="12" customHeight="1">
      <c r="A15" s="332" t="s">
        <v>110</v>
      </c>
      <c r="B15" s="604" t="str">
        <f>'Master list'!B15</f>
        <v>Kirk Golding</v>
      </c>
      <c r="C15" s="605"/>
      <c r="D15" s="332" t="s">
        <v>110</v>
      </c>
      <c r="G15" s="607" t="str">
        <f>'Master list'!D15</f>
        <v>Kirk Golding</v>
      </c>
      <c r="H15" s="608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604" t="str">
        <f>'Master list'!B16</f>
        <v>Director of IT Opperations</v>
      </c>
      <c r="C16" s="605"/>
      <c r="D16" s="332" t="s">
        <v>8</v>
      </c>
      <c r="G16" s="607" t="str">
        <f>'Master list'!D16</f>
        <v>Director of IT Opperations</v>
      </c>
      <c r="H16" s="608"/>
      <c r="I16" s="33"/>
      <c r="J16" s="258"/>
      <c r="K16" s="258"/>
      <c r="L16" s="258"/>
      <c r="M16" s="258"/>
    </row>
    <row r="17" spans="1:13" s="356" customFormat="1" ht="12" customHeight="1">
      <c r="A17" s="332" t="s">
        <v>107</v>
      </c>
      <c r="B17" s="602" t="str">
        <f>'Master list'!B17</f>
        <v>(702) 914-8580</v>
      </c>
      <c r="C17" s="606"/>
      <c r="D17" s="332" t="s">
        <v>107</v>
      </c>
      <c r="G17" s="602" t="str">
        <f>'Master list'!D17</f>
        <v>(702) 914-8580</v>
      </c>
      <c r="H17" s="603"/>
      <c r="I17" s="33"/>
      <c r="J17" s="258"/>
      <c r="K17" s="258"/>
      <c r="L17" s="258"/>
      <c r="M17" s="258"/>
    </row>
    <row r="18" spans="1:13" s="356" customFormat="1" ht="12" customHeight="1">
      <c r="A18" s="332" t="s">
        <v>108</v>
      </c>
      <c r="B18" s="602">
        <f>'Master list'!B18</f>
        <v>0</v>
      </c>
      <c r="C18" s="606"/>
      <c r="D18" s="332" t="s">
        <v>108</v>
      </c>
      <c r="G18" s="602">
        <f>'Master list'!D18</f>
        <v>0</v>
      </c>
      <c r="H18" s="603"/>
      <c r="I18" s="33"/>
      <c r="J18" s="258"/>
      <c r="K18" s="258"/>
      <c r="L18" s="258"/>
      <c r="M18" s="258"/>
    </row>
    <row r="19" spans="1:13" s="356" customFormat="1" ht="12" customHeight="1">
      <c r="A19" s="332" t="s">
        <v>109</v>
      </c>
      <c r="B19" s="602" t="str">
        <f>'Master list'!B19</f>
        <v>(702) 491-3884</v>
      </c>
      <c r="C19" s="606"/>
      <c r="D19" s="332" t="s">
        <v>109</v>
      </c>
      <c r="G19" s="602" t="str">
        <f>'Master list'!D19</f>
        <v>(702) 491-3884</v>
      </c>
      <c r="H19" s="603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5" t="str">
        <f>'Master list'!B20</f>
        <v>kirk.golding@silvertoncasino.com</v>
      </c>
      <c r="C20" s="616"/>
      <c r="D20" s="349" t="s">
        <v>5</v>
      </c>
      <c r="E20" s="149"/>
      <c r="F20" s="149"/>
      <c r="G20" s="621" t="str">
        <f>'Master list'!D20</f>
        <v>kirk.golding@silvertoncasino.com</v>
      </c>
      <c r="H20" s="622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125</v>
      </c>
      <c r="B22" s="617">
        <f>'Master list'!B22</f>
        <v>0</v>
      </c>
      <c r="C22" s="618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126</v>
      </c>
      <c r="B23" s="613">
        <f>H110</f>
        <v>0</v>
      </c>
      <c r="C23" s="614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112</v>
      </c>
      <c r="B24" s="627">
        <f>'Master list'!B24</f>
        <v>0</v>
      </c>
      <c r="C24" s="628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23">
        <f>'Master list'!B25</f>
        <v>0</v>
      </c>
      <c r="C25" s="624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25">
        <f ca="1">'Master list'!B30</f>
        <v>41163</v>
      </c>
      <c r="C26" s="626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186</v>
      </c>
      <c r="B27" s="619">
        <f ca="1">'Master list'!B31</f>
        <v>41223</v>
      </c>
      <c r="C27" s="620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187</v>
      </c>
      <c r="B28" s="611" t="str">
        <f>'Master list'!B32</f>
        <v>DG</v>
      </c>
      <c r="C28" s="612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100</v>
      </c>
      <c r="B29" s="611" t="str">
        <f>'Master list'!B33</f>
        <v>DG/MD</v>
      </c>
      <c r="C29" s="612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188</v>
      </c>
      <c r="B30" s="611"/>
      <c r="C30" s="612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189</v>
      </c>
      <c r="B31" s="609">
        <v>1</v>
      </c>
      <c r="C31" s="610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192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91" t="s">
        <v>91</v>
      </c>
      <c r="D84" s="646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7" t="s">
        <v>13</v>
      </c>
      <c r="D86" s="648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9" t="s">
        <v>14</v>
      </c>
      <c r="D87" s="644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91" t="s">
        <v>92</v>
      </c>
      <c r="D89" s="646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50" t="s">
        <v>87</v>
      </c>
      <c r="D91" s="648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641" t="s">
        <v>88</v>
      </c>
      <c r="D92" s="642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641" t="s">
        <v>117</v>
      </c>
      <c r="D93" s="642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641" t="s">
        <v>191</v>
      </c>
      <c r="D94" s="642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651" t="s">
        <v>118</v>
      </c>
      <c r="D95" s="642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651" t="s">
        <v>16</v>
      </c>
      <c r="D96" s="642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651" t="s">
        <v>15</v>
      </c>
      <c r="D97" s="642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641" t="s">
        <v>89</v>
      </c>
      <c r="D98" s="642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641" t="s">
        <v>90</v>
      </c>
      <c r="D99" s="642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3" t="s">
        <v>86</v>
      </c>
      <c r="D100" s="644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90" t="s">
        <v>127</v>
      </c>
      <c r="B102" s="645"/>
      <c r="C102" s="645"/>
      <c r="D102" s="645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192</v>
      </c>
      <c r="M102" s="327" t="s">
        <v>96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589" t="s">
        <v>119</v>
      </c>
      <c r="D104" s="58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588" t="s">
        <v>56</v>
      </c>
      <c r="D105" s="63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584" t="s">
        <v>93</v>
      </c>
      <c r="D106" s="63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585" t="s">
        <v>4</v>
      </c>
      <c r="D107" s="63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585" t="s">
        <v>94</v>
      </c>
      <c r="D108" s="63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585" t="s">
        <v>76</v>
      </c>
      <c r="D109" s="63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583" t="s">
        <v>2</v>
      </c>
      <c r="D110" s="64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2012-09-11T15:49:45Z</dcterms:modified>
  <cp:version>1</cp:version>
</cp:coreProperties>
</file>