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24800" yWindow="122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AV!$A$1:$H$63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28" l="1"/>
  <c r="K49" i="28"/>
  <c r="M46" i="28"/>
  <c r="H35" i="28"/>
  <c r="H37" i="28"/>
  <c r="H46" i="28"/>
  <c r="L47" i="28"/>
  <c r="A47" i="28"/>
  <c r="H47" i="28"/>
  <c r="H49" i="28"/>
  <c r="J50" i="28"/>
  <c r="A50" i="28"/>
  <c r="H50" i="28"/>
  <c r="F35" i="28"/>
  <c r="H44" i="28"/>
  <c r="H45" i="28"/>
  <c r="H48" i="28"/>
  <c r="H51" i="28"/>
  <c r="H52" i="28"/>
  <c r="H53" i="28"/>
  <c r="H63" i="28"/>
  <c r="C39" i="1"/>
  <c r="C61" i="1"/>
  <c r="B23" i="1"/>
  <c r="E22" i="1"/>
  <c r="F37" i="28"/>
  <c r="H37" i="35"/>
  <c r="H667" i="35"/>
  <c r="F37" i="35"/>
  <c r="F667" i="35"/>
  <c r="G696" i="35"/>
  <c r="H55" i="35"/>
  <c r="H685" i="35"/>
  <c r="F46" i="28"/>
  <c r="F47" i="28"/>
  <c r="F48" i="28"/>
  <c r="F49" i="28"/>
  <c r="F50" i="28"/>
  <c r="F44" i="28"/>
  <c r="F45" i="28"/>
  <c r="F51" i="28"/>
  <c r="F52" i="28"/>
  <c r="F53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2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69" i="28"/>
  <c r="F70" i="28"/>
  <c r="F71" i="28"/>
  <c r="G697" i="35"/>
  <c r="F66" i="28"/>
  <c r="F67" i="28"/>
  <c r="F65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6" i="28"/>
  <c r="I56" i="28"/>
  <c r="J53" i="28"/>
  <c r="I53" i="28"/>
  <c r="I50" i="28"/>
  <c r="J46" i="28"/>
  <c r="I46" i="28"/>
  <c r="J52" i="28"/>
  <c r="I52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<sst xmlns="http://schemas.openxmlformats.org/spreadsheetml/2006/main" count="3764" uniqueCount="219">
  <si>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</si>
  <si>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</si>
  <si>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</si>
  <si>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</si>
  <si>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</si>
  <si>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</si>
  <si>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</si>
  <si>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</si>
  <si>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</si>
  <si>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</si>
  <si>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</si>
  <si>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</si>
  <si>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</si>
  <si>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</si>
  <si>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</si>
  <si>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</si>
  <si>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</si>
  <si>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</si>
  <si>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</si>
  <si>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</si>
  <si>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</si>
  <si>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</si>
  <si>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</si>
  <si>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</si>
  <si>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</si>
  <si>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</si>
  <si>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</si>
  <si>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</si>
  <si>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</si>
  <si>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</si>
  <si>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</si>
  <si>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</si>
  <si>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</si>
  <si>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</si>
  <si>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</si>
  <si>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</si>
  <si>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</si>
  <si>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</si>
  <si>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</si>
  <si>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</si>
  <si>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</si>
  <si>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</si>
  <si>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</si>
  <si>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</si>
  <si>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</si>
  <si>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</si>
  <si>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</si>
  <si>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</si>
  <si>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</si>
  <si>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</si>
  <si>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</si>
  <si>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</si>
  <si>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</si>
  <si>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</si>
  <si>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</si>
  <si>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</si>
  <si>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</si>
  <si>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</si>
  <si>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</si>
  <si>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</si>
  <si>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</si>
  <si>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</si>
  <si>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</si>
  <si>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</si>
  <si>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</si>
  <si>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</si>
  <si>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</si>
  <si>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</si>
  <si>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</si>
  <si>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</si>
  <si>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</si>
  <si>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</si>
  <si>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</si>
  <si>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</si>
  <si>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</si>
  <si>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</si>
  <si>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</si>
  <si>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</si>
  <si>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</si>
  <si>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</si>
  <si>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</si>
  <si>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</si>
  <si>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</si>
  <si>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</si>
  <si>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</si>
  <si>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</si>
  <si>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</si>
  <si>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</si>
  <si>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</si>
  <si>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</si>
  <si>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</si>
  <si>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</si>
  <si>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</si>
  <si>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</si>
  <si>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</si>
  <si>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</si>
  <si>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</si>
  <si>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</si>
  <si>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</si>
  <si>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</si>
  <si>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</si>
  <si>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</si>
  <si>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</si>
  <si>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</si>
  <si>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</si>
  <si>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</si>
  <si>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</si>
  <si>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</si>
  <si>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</si>
  <si>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</si>
  <si>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</si>
  <si>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</si>
  <si>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</si>
  <si>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</si>
  <si>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</si>
  <si>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</si>
  <si>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</si>
  <si>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</si>
  <si>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</si>
  <si>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</si>
  <si>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</si>
  <si>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</si>
  <si>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</si>
  <si>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</si>
  <si>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</si>
  <si>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</si>
  <si>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</si>
  <si>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</si>
  <si>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</si>
  <si>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</si>
  <si>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</si>
  <si>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</si>
  <si>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</si>
  <si>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</si>
  <si>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</si>
  <si>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</si>
  <si>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</si>
  <si>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</si>
  <si>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</si>
  <si>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</si>
  <si>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</si>
  <si>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</si>
  <si>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</si>
  <si>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</si>
  <si>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</si>
  <si>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</si>
  <si>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</si>
  <si>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</si>
  <si>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</si>
  <si>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</si>
  <si>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</si>
  <si>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</si>
  <si>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</si>
  <si>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</si>
  <si>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</si>
  <si>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</si>
  <si>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</si>
  <si>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</si>
  <si>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</si>
  <si>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</si>
  <si>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</si>
  <si>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</si>
  <si>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</si>
  <si>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</si>
  <si>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</si>
  <si>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</si>
  <si>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</si>
  <si>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</si>
  <si>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</si>
  <si>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</si>
  <si>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</si>
  <si>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</si>
  <si>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</si>
  <si>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</si>
  <si>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</si>
  <si>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</si>
  <si>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</si>
  <si>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</si>
  <si>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</si>
  <si>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</si>
  <si>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</si>
  <si>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</si>
  <si>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</si>
  <si>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</si>
  <si>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</si>
  <si>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</si>
  <si>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</si>
  <si>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</si>
  <si>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</si>
  <si>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</si>
  <si>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</si>
  <si>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</si>
  <si>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</si>
  <si>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</si>
  <si>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</si>
  <si>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</si>
  <si>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</si>
  <si>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</si>
  <si>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</si>
  <si>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</si>
  <si>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</si>
  <si>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</si>
  <si>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</si>
  <si>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</si>
  <si>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</si>
  <si>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</si>
  <si>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</si>
  <si>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</si>
  <si>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</si>
  <si>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</si>
  <si>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</si>
  <si>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</si>
  <si>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</si>
  <si>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</si>
  <si>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All sales and use taxes are included in this Music Distribution Proposal</t>
  </si>
  <si>
    <t>Music Scheduling Proposal</t>
  </si>
  <si>
    <t>1211SIL (Music Scheduling)</t>
  </si>
  <si>
    <t>CUSPROG</t>
  </si>
  <si>
    <t>Program the Rack Mount Crestron V12 Touch Panel to Control the Music Scheduling for (8) Alcorn McBride CAM4 Digital Audio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</si>
</sst>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6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5" applyNumberFormat="0" applyAlignment="0" applyProtection="0"/>
    <xf numFmtId="0" fontId="38" fillId="22" borderId="55" applyNumberFormat="0" applyAlignment="0" applyProtection="0"/>
    <xf numFmtId="0" fontId="55" fillId="0" borderId="56" applyNumberFormat="0" applyFill="0" applyAlignment="0" applyProtection="0"/>
    <xf numFmtId="0" fontId="39" fillId="23" borderId="57" applyNumberFormat="0" applyAlignment="0" applyProtection="0"/>
    <xf numFmtId="0" fontId="10" fillId="24" borderId="58" applyNumberFormat="0" applyFont="0" applyAlignment="0" applyProtection="0"/>
    <xf numFmtId="0" fontId="56" fillId="9" borderId="55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59" applyNumberFormat="0" applyFill="0" applyAlignment="0" applyProtection="0"/>
    <xf numFmtId="0" fontId="43" fillId="0" borderId="60" applyNumberFormat="0" applyFill="0" applyAlignment="0" applyProtection="0"/>
    <xf numFmtId="0" fontId="44" fillId="0" borderId="61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5" applyNumberFormat="0" applyAlignment="0" applyProtection="0"/>
    <xf numFmtId="0" fontId="57" fillId="5" borderId="0" applyNumberFormat="0" applyBorder="0" applyAlignment="0" applyProtection="0"/>
    <xf numFmtId="0" fontId="46" fillId="0" borderId="56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8" applyNumberFormat="0" applyFont="0" applyAlignment="0" applyProtection="0"/>
    <xf numFmtId="0" fontId="48" fillId="22" borderId="62" applyNumberFormat="0" applyAlignment="0" applyProtection="0"/>
    <xf numFmtId="0" fontId="59" fillId="6" borderId="0" applyNumberFormat="0" applyBorder="0" applyAlignment="0" applyProtection="0"/>
    <xf numFmtId="0" fontId="60" fillId="22" borderId="62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59" applyNumberFormat="0" applyFill="0" applyAlignment="0" applyProtection="0"/>
    <xf numFmtId="0" fontId="63" fillId="0" borderId="60" applyNumberFormat="0" applyFill="0" applyAlignment="0" applyProtection="0"/>
    <xf numFmtId="0" fontId="64" fillId="0" borderId="61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3" applyNumberFormat="0" applyFill="0" applyAlignment="0" applyProtection="0"/>
    <xf numFmtId="0" fontId="65" fillId="23" borderId="57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0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3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1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2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4" fillId="0" borderId="52" xfId="0" applyFont="1" applyBorder="1"/>
    <xf numFmtId="0" fontId="10" fillId="0" borderId="52" xfId="0" applyFont="1" applyBorder="1" applyAlignment="1">
      <alignment vertical="top"/>
    </xf>
    <xf numFmtId="0" fontId="27" fillId="0" borderId="47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8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1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4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0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4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4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7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1" xfId="0" applyNumberFormat="1" applyFont="1" applyBorder="1" applyAlignment="1">
      <alignment vertical="top"/>
    </xf>
    <xf numFmtId="1" fontId="14" fillId="0" borderId="52" xfId="0" applyNumberFormat="1" applyFont="1" applyBorder="1" applyAlignment="1">
      <alignment vertical="top"/>
    </xf>
    <xf numFmtId="1" fontId="14" fillId="0" borderId="47" xfId="0" applyNumberFormat="1" applyFont="1" applyBorder="1" applyAlignment="1">
      <alignment vertical="top"/>
    </xf>
    <xf numFmtId="165" fontId="10" fillId="0" borderId="52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46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0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1" fontId="14" fillId="0" borderId="71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2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 wrapText="1"/>
    </xf>
    <xf numFmtId="0" fontId="10" fillId="0" borderId="65" xfId="0" applyFont="1" applyFill="1" applyBorder="1" applyAlignment="1">
      <alignment horizontal="left" vertical="top" wrapText="1"/>
    </xf>
    <xf numFmtId="43" fontId="29" fillId="0" borderId="65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5" xfId="0" applyFont="1" applyBorder="1" applyAlignment="1">
      <alignment horizontal="center" vertical="top"/>
    </xf>
    <xf numFmtId="2" fontId="14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6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6" xfId="0" applyFont="1" applyBorder="1" applyAlignment="1">
      <alignment vertical="top"/>
    </xf>
    <xf numFmtId="0" fontId="10" fillId="0" borderId="68" xfId="0" applyFont="1" applyBorder="1" applyAlignment="1"/>
    <xf numFmtId="0" fontId="10" fillId="0" borderId="73" xfId="0" applyFont="1" applyBorder="1" applyAlignment="1"/>
    <xf numFmtId="0" fontId="10" fillId="0" borderId="27" xfId="0" applyFont="1" applyBorder="1"/>
    <xf numFmtId="0" fontId="10" fillId="0" borderId="49" xfId="0" applyFont="1" applyBorder="1" applyAlignment="1">
      <alignment vertical="top"/>
    </xf>
    <xf numFmtId="44" fontId="19" fillId="0" borderId="49" xfId="1" applyFont="1" applyBorder="1" applyAlignment="1">
      <alignment vertical="top"/>
    </xf>
    <xf numFmtId="0" fontId="10" fillId="0" borderId="41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3" xfId="0" applyNumberFormat="1" applyFont="1" applyBorder="1" applyAlignment="1"/>
    <xf numFmtId="0" fontId="10" fillId="0" borderId="48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1" xfId="0" applyNumberFormat="1" applyFont="1" applyBorder="1" applyAlignment="1">
      <alignment horizontal="left"/>
    </xf>
    <xf numFmtId="0" fontId="10" fillId="0" borderId="52" xfId="0" applyNumberFormat="1" applyFont="1" applyBorder="1" applyAlignment="1">
      <alignment horizontal="left"/>
    </xf>
    <xf numFmtId="0" fontId="10" fillId="0" borderId="47" xfId="0" applyFont="1" applyBorder="1"/>
    <xf numFmtId="0" fontId="10" fillId="0" borderId="51" xfId="0" applyFont="1" applyBorder="1"/>
    <xf numFmtId="0" fontId="10" fillId="0" borderId="53" xfId="0" applyFont="1" applyBorder="1"/>
    <xf numFmtId="0" fontId="10" fillId="0" borderId="52" xfId="0" applyFont="1" applyBorder="1"/>
    <xf numFmtId="0" fontId="10" fillId="0" borderId="53" xfId="0" applyNumberFormat="1" applyFont="1" applyBorder="1" applyAlignment="1">
      <alignment horizontal="left"/>
    </xf>
    <xf numFmtId="0" fontId="14" fillId="0" borderId="70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4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8" xfId="0" applyFont="1" applyBorder="1" applyAlignment="1">
      <alignment vertical="top" wrapText="1"/>
    </xf>
    <xf numFmtId="42" fontId="10" fillId="0" borderId="73" xfId="1" applyNumberFormat="1" applyFont="1" applyBorder="1" applyAlignment="1">
      <alignment horizontal="center" vertical="top"/>
    </xf>
    <xf numFmtId="10" fontId="10" fillId="0" borderId="73" xfId="3" applyNumberFormat="1" applyFont="1" applyBorder="1" applyAlignment="1">
      <alignment horizontal="center" vertical="top"/>
    </xf>
    <xf numFmtId="10" fontId="10" fillId="0" borderId="73" xfId="0" applyNumberFormat="1" applyFont="1" applyBorder="1" applyAlignment="1">
      <alignment horizontal="center" vertical="top"/>
    </xf>
    <xf numFmtId="164" fontId="10" fillId="0" borderId="54" xfId="0" applyNumberFormat="1" applyFont="1" applyBorder="1" applyAlignment="1">
      <alignment horizontal="center" vertical="top"/>
    </xf>
    <xf numFmtId="0" fontId="10" fillId="0" borderId="75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0" fontId="10" fillId="0" borderId="29" xfId="0" applyFont="1" applyBorder="1" applyAlignment="1">
      <alignment vertical="top"/>
    </xf>
    <xf numFmtId="0" fontId="10" fillId="0" borderId="48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6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4" xfId="0" applyNumberFormat="1" applyFont="1" applyBorder="1" applyAlignment="1">
      <alignment vertical="top"/>
    </xf>
    <xf numFmtId="2" fontId="14" fillId="0" borderId="76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8" xfId="1" applyNumberFormat="1" applyFont="1" applyFill="1" applyBorder="1" applyAlignment="1">
      <alignment vertical="top" wrapText="1"/>
    </xf>
    <xf numFmtId="9" fontId="28" fillId="0" borderId="54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5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6" xfId="0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horizontal="left" vertical="top"/>
    </xf>
    <xf numFmtId="43" fontId="10" fillId="0" borderId="77" xfId="1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vertical="top"/>
    </xf>
    <xf numFmtId="43" fontId="10" fillId="0" borderId="78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4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2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8" xfId="1" applyNumberFormat="1" applyFont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/>
    </xf>
    <xf numFmtId="0" fontId="10" fillId="0" borderId="65" xfId="0" applyFont="1" applyFill="1" applyBorder="1" applyAlignment="1">
      <alignment horizontal="left" vertical="top"/>
    </xf>
    <xf numFmtId="43" fontId="22" fillId="0" borderId="65" xfId="1" applyNumberFormat="1" applyFont="1" applyFill="1" applyBorder="1" applyAlignment="1">
      <alignment vertical="top"/>
    </xf>
    <xf numFmtId="43" fontId="22" fillId="0" borderId="65" xfId="1" applyNumberFormat="1" applyFont="1" applyFill="1" applyBorder="1" applyAlignment="1">
      <alignment horizontal="center" vertical="top"/>
    </xf>
    <xf numFmtId="43" fontId="10" fillId="0" borderId="65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left" vertical="top" wrapText="1"/>
    </xf>
    <xf numFmtId="44" fontId="29" fillId="0" borderId="26" xfId="1" applyFont="1" applyFill="1" applyBorder="1" applyAlignment="1">
      <alignment horizontal="center" vertical="top"/>
    </xf>
    <xf numFmtId="44" fontId="22" fillId="0" borderId="26" xfId="1" applyFont="1" applyFill="1" applyBorder="1" applyAlignment="1">
      <alignment vertical="top" wrapText="1"/>
    </xf>
    <xf numFmtId="44" fontId="10" fillId="0" borderId="26" xfId="1" applyFont="1" applyFill="1" applyBorder="1" applyAlignment="1">
      <alignment horizontal="right" vertical="top" wrapText="1"/>
    </xf>
    <xf numFmtId="44" fontId="10" fillId="0" borderId="24" xfId="1" applyFont="1" applyFill="1" applyBorder="1" applyAlignment="1">
      <alignment vertical="top" wrapText="1"/>
    </xf>
    <xf numFmtId="44" fontId="10" fillId="0" borderId="17" xfId="1" applyNumberFormat="1" applyFont="1" applyFill="1" applyBorder="1" applyAlignment="1">
      <alignment horizontal="right" vertical="top" wrapText="1"/>
    </xf>
    <xf numFmtId="0" fontId="14" fillId="0" borderId="51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0" fillId="0" borderId="45" xfId="0" applyNumberFormat="1" applyFont="1" applyBorder="1" applyAlignment="1">
      <alignment horizontal="left" vertical="top"/>
    </xf>
    <xf numFmtId="0" fontId="10" fillId="0" borderId="44" xfId="0" applyNumberFormat="1" applyFont="1" applyBorder="1" applyAlignment="1">
      <alignment horizontal="left" vertical="top"/>
    </xf>
    <xf numFmtId="0" fontId="10" fillId="0" borderId="46" xfId="0" applyNumberFormat="1" applyFont="1" applyBorder="1" applyAlignment="1">
      <alignment horizontal="left" vertical="top"/>
    </xf>
    <xf numFmtId="0" fontId="10" fillId="0" borderId="66" xfId="0" applyNumberFormat="1" applyFont="1" applyBorder="1" applyAlignment="1">
      <alignment horizontal="left" vertical="top"/>
    </xf>
    <xf numFmtId="165" fontId="10" fillId="0" borderId="46" xfId="0" applyNumberFormat="1" applyFont="1" applyBorder="1" applyAlignment="1">
      <alignment horizontal="left" vertical="top"/>
    </xf>
    <xf numFmtId="165" fontId="10" fillId="0" borderId="66" xfId="0" applyNumberFormat="1" applyFont="1" applyBorder="1" applyAlignment="1">
      <alignment horizontal="left"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68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9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1" fillId="0" borderId="14" xfId="0" applyNumberFormat="1" applyFont="1" applyBorder="1" applyAlignment="1">
      <alignment vertical="top" wrapText="1"/>
    </xf>
    <xf numFmtId="0" fontId="10" fillId="0" borderId="16" xfId="0" applyNumberFormat="1" applyFont="1" applyBorder="1" applyAlignment="1">
      <alignment vertical="top" wrapText="1"/>
    </xf>
    <xf numFmtId="0" fontId="10" fillId="0" borderId="18" xfId="0" applyNumberFormat="1" applyFont="1" applyBorder="1" applyAlignment="1">
      <alignment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1" xfId="0" applyNumberFormat="1" applyFont="1" applyBorder="1" applyAlignment="1" applyProtection="1">
      <alignment horizontal="right" vertical="top"/>
      <protection locked="0"/>
    </xf>
    <xf numFmtId="0" fontId="14" fillId="0" borderId="50" xfId="0" applyFont="1" applyFill="1" applyBorder="1" applyAlignment="1">
      <alignment horizontal="right" vertical="top"/>
    </xf>
    <xf numFmtId="0" fontId="14" fillId="0" borderId="67" xfId="0" applyFont="1" applyFill="1" applyBorder="1" applyAlignment="1">
      <alignment horizontal="right" vertical="top"/>
    </xf>
    <xf numFmtId="49" fontId="14" fillId="0" borderId="50" xfId="0" applyNumberFormat="1" applyFont="1" applyFill="1" applyBorder="1" applyAlignment="1" applyProtection="1">
      <alignment horizontal="right" vertical="top"/>
      <protection locked="0"/>
    </xf>
    <xf numFmtId="49" fontId="14" fillId="0" borderId="67" xfId="0" applyNumberFormat="1" applyFont="1" applyFill="1" applyBorder="1" applyAlignment="1" applyProtection="1">
      <alignment horizontal="right" vertical="top"/>
      <protection locked="0"/>
    </xf>
    <xf numFmtId="0" fontId="10" fillId="0" borderId="46" xfId="0" applyNumberFormat="1" applyFont="1" applyBorder="1" applyAlignment="1">
      <alignment vertical="top" wrapText="1"/>
    </xf>
    <xf numFmtId="0" fontId="0" fillId="0" borderId="66" xfId="0" applyBorder="1"/>
    <xf numFmtId="0" fontId="10" fillId="0" borderId="45" xfId="0" applyNumberFormat="1" applyFont="1" applyBorder="1" applyAlignment="1">
      <alignment vertical="top" wrapText="1"/>
    </xf>
    <xf numFmtId="0" fontId="0" fillId="0" borderId="44" xfId="0" applyBorder="1"/>
    <xf numFmtId="0" fontId="10" fillId="0" borderId="46" xfId="0" applyNumberFormat="1" applyFont="1" applyBorder="1" applyAlignment="1">
      <alignment horizontal="left" vertical="top" wrapText="1"/>
    </xf>
    <xf numFmtId="0" fontId="11" fillId="0" borderId="66" xfId="0" applyNumberFormat="1" applyFont="1" applyBorder="1" applyAlignment="1">
      <alignment horizontal="left" vertical="top" wrapText="1"/>
    </xf>
    <xf numFmtId="0" fontId="10" fillId="0" borderId="45" xfId="0" applyNumberFormat="1" applyFont="1" applyBorder="1" applyAlignment="1">
      <alignment horizontal="left" vertical="top" wrapText="1"/>
    </xf>
    <xf numFmtId="0" fontId="11" fillId="0" borderId="44" xfId="0" applyNumberFormat="1" applyFont="1" applyBorder="1" applyAlignment="1">
      <alignment horizontal="left" vertical="top" wrapText="1"/>
    </xf>
    <xf numFmtId="0" fontId="10" fillId="0" borderId="68" xfId="0" applyNumberFormat="1" applyFont="1" applyBorder="1" applyAlignment="1">
      <alignment horizontal="left" vertical="top" wrapText="1"/>
    </xf>
    <xf numFmtId="0" fontId="11" fillId="0" borderId="54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6" xfId="1" applyFont="1" applyBorder="1" applyAlignment="1">
      <alignment horizontal="center" vertical="top"/>
    </xf>
    <xf numFmtId="0" fontId="10" fillId="0" borderId="68" xfId="0" applyNumberFormat="1" applyFont="1" applyBorder="1" applyAlignment="1">
      <alignment vertical="top" wrapText="1"/>
    </xf>
    <xf numFmtId="0" fontId="0" fillId="0" borderId="54" xfId="0" applyBorder="1"/>
    <xf numFmtId="0" fontId="10" fillId="0" borderId="65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165" fontId="10" fillId="0" borderId="46" xfId="0" applyNumberFormat="1" applyFont="1" applyBorder="1" applyAlignment="1">
      <alignment horizontal="left" vertical="top" wrapText="1"/>
    </xf>
    <xf numFmtId="165" fontId="11" fillId="0" borderId="66" xfId="0" applyNumberFormat="1" applyFont="1" applyBorder="1" applyAlignment="1">
      <alignment horizontal="left" vertical="top" wrapText="1"/>
    </xf>
    <xf numFmtId="165" fontId="0" fillId="0" borderId="66" xfId="0" applyNumberFormat="1" applyBorder="1" applyAlignment="1">
      <alignment horizontal="left"/>
    </xf>
    <xf numFmtId="0" fontId="20" fillId="0" borderId="73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49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49" fontId="14" fillId="0" borderId="48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22" xfId="0" applyNumberFormat="1" applyFont="1" applyBorder="1" applyAlignment="1">
      <alignment horizontal="right"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0" fillId="0" borderId="22" xfId="0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2" xfId="0" applyNumberFormat="1" applyFont="1" applyBorder="1" applyAlignment="1">
      <alignment horizontal="left" vertical="top" wrapText="1"/>
    </xf>
    <xf numFmtId="2" fontId="0" fillId="0" borderId="48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20" fillId="0" borderId="42" xfId="0" applyFont="1" applyBorder="1" applyAlignment="1">
      <alignment horizontal="right"/>
    </xf>
    <xf numFmtId="0" fontId="10" fillId="0" borderId="48" xfId="0" applyFont="1" applyBorder="1" applyAlignment="1"/>
    <xf numFmtId="2" fontId="14" fillId="0" borderId="43" xfId="0" applyNumberFormat="1" applyFont="1" applyBorder="1" applyAlignment="1">
      <alignment horizontal="right" vertical="top"/>
    </xf>
    <xf numFmtId="2" fontId="14" fillId="0" borderId="41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4" fillId="0" borderId="12" xfId="0" applyFont="1" applyFill="1" applyBorder="1" applyAlignment="1">
      <alignment horizontal="right" vertical="top"/>
    </xf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</cellXfs>
  <cellStyles count="506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34" sqref="B34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6"/>
      <c r="B1" s="487"/>
      <c r="C1" s="487"/>
      <c r="D1" s="487"/>
      <c r="E1" s="488" t="s">
        <v>215</v>
      </c>
      <c r="F1" s="17"/>
      <c r="G1" s="1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490"/>
      <c r="F2" s="17"/>
      <c r="G2" s="1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490"/>
      <c r="F3" s="17"/>
      <c r="G3" s="17"/>
      <c r="H3" s="17"/>
      <c r="I3" s="17"/>
    </row>
    <row r="4" spans="1:9" s="18" customFormat="1" ht="12" customHeight="1">
      <c r="A4" s="489" t="s">
        <v>121</v>
      </c>
      <c r="B4" s="307"/>
      <c r="C4" s="307"/>
      <c r="D4" s="307"/>
      <c r="E4" s="490"/>
      <c r="F4" s="17"/>
      <c r="G4" s="17"/>
      <c r="H4" s="17"/>
      <c r="I4" s="17"/>
    </row>
    <row r="5" spans="1:9" s="18" customFormat="1" ht="12" customHeight="1">
      <c r="A5" s="489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89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201</v>
      </c>
      <c r="C9" s="331" t="s">
        <v>28</v>
      </c>
      <c r="D9" s="557" t="str">
        <f>B9</f>
        <v>Silverton Hotel &amp; Casino</v>
      </c>
      <c r="E9" s="558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202</v>
      </c>
      <c r="C10" s="29" t="s">
        <v>111</v>
      </c>
      <c r="D10" s="559" t="str">
        <f>B10</f>
        <v>3333 Blue Diamond Road </v>
      </c>
      <c r="E10" s="560"/>
      <c r="F10" s="28"/>
      <c r="G10" s="28"/>
      <c r="H10" s="28"/>
      <c r="I10" s="28"/>
    </row>
    <row r="11" spans="1:9" s="26" customFormat="1" ht="12" customHeight="1">
      <c r="A11" s="143"/>
      <c r="B11" s="244" t="s">
        <v>203</v>
      </c>
      <c r="C11" s="152"/>
      <c r="D11" s="559" t="str">
        <f t="shared" ref="D11:D15" si="0">B11</f>
        <v>Las Vegas, NV 89139</v>
      </c>
      <c r="E11" s="560"/>
      <c r="F11" s="28"/>
      <c r="G11" s="28"/>
      <c r="H11" s="28"/>
      <c r="I11" s="28"/>
    </row>
    <row r="12" spans="1:9" s="26" customFormat="1" ht="12" customHeight="1">
      <c r="A12" s="143"/>
      <c r="B12" s="245"/>
      <c r="D12" s="559">
        <f t="shared" si="0"/>
        <v>0</v>
      </c>
      <c r="E12" s="560"/>
      <c r="F12" s="28"/>
      <c r="G12" s="28"/>
      <c r="H12" s="28"/>
      <c r="I12" s="28"/>
    </row>
    <row r="13" spans="1:9" s="26" customFormat="1" ht="12" customHeight="1">
      <c r="A13" s="144"/>
      <c r="B13" s="244"/>
      <c r="D13" s="559">
        <f>B13</f>
        <v>0</v>
      </c>
      <c r="E13" s="560"/>
      <c r="F13" s="28"/>
      <c r="G13" s="28"/>
      <c r="H13" s="28"/>
      <c r="I13" s="28"/>
    </row>
    <row r="14" spans="1:9" s="26" customFormat="1" ht="12" customHeight="1">
      <c r="A14" s="144"/>
      <c r="B14" s="244"/>
      <c r="D14" s="559">
        <f t="shared" si="0"/>
        <v>0</v>
      </c>
      <c r="E14" s="560"/>
      <c r="F14" s="28"/>
      <c r="G14" s="28"/>
      <c r="H14" s="28"/>
      <c r="I14" s="28"/>
    </row>
    <row r="15" spans="1:9" s="26" customFormat="1" ht="12" customHeight="1">
      <c r="A15" s="332" t="s">
        <v>110</v>
      </c>
      <c r="B15" s="439" t="s">
        <v>204</v>
      </c>
      <c r="C15" s="332" t="s">
        <v>110</v>
      </c>
      <c r="D15" s="559" t="str">
        <f t="shared" si="0"/>
        <v>Kirk Golding</v>
      </c>
      <c r="E15" s="560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205</v>
      </c>
      <c r="C16" s="29" t="s">
        <v>8</v>
      </c>
      <c r="D16" s="559" t="str">
        <f>B16</f>
        <v>Director of IT Opperations</v>
      </c>
      <c r="E16" s="560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206</v>
      </c>
      <c r="C17" s="332" t="s">
        <v>107</v>
      </c>
      <c r="D17" s="561" t="str">
        <f>B17</f>
        <v>(702) 914-8580</v>
      </c>
      <c r="E17" s="562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61">
        <f>B18</f>
        <v>0</v>
      </c>
      <c r="E18" s="562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207</v>
      </c>
      <c r="C19" s="332" t="s">
        <v>109</v>
      </c>
      <c r="D19" s="561" t="str">
        <f>B19</f>
        <v>(702) 491-3884</v>
      </c>
      <c r="E19" s="56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208</v>
      </c>
      <c r="C20" s="333" t="s">
        <v>5</v>
      </c>
      <c r="D20" s="565" t="str">
        <f>B20</f>
        <v>kirk.golding@silvertoncasino.com</v>
      </c>
      <c r="E20" s="566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63"/>
      <c r="E21" s="564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85</v>
      </c>
      <c r="E22" s="148">
        <f>B23*100%</f>
        <v>6000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6000</v>
      </c>
      <c r="C23" s="29"/>
      <c r="D23" s="322"/>
      <c r="E23" s="132"/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5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5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5"/>
      <c r="C26" s="355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5"/>
      <c r="C27" s="355"/>
      <c r="D27" s="158" t="s">
        <v>61</v>
      </c>
      <c r="E27" s="135">
        <f>SUM(E22:E26)</f>
        <v>6000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209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210</v>
      </c>
      <c r="C29" s="133"/>
      <c r="D29" s="355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41228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185</v>
      </c>
      <c r="B31" s="251">
        <f ca="1">B30+60</f>
        <v>41288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186</v>
      </c>
      <c r="B32" s="252" t="s">
        <v>211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212</v>
      </c>
      <c r="C33" s="355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187</v>
      </c>
      <c r="B34" s="253" t="s">
        <v>216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188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189</v>
      </c>
      <c r="B37" s="309" t="s">
        <v>99</v>
      </c>
      <c r="C37" s="310" t="s">
        <v>113</v>
      </c>
      <c r="D37" s="310" t="s">
        <v>183</v>
      </c>
      <c r="E37" s="311"/>
      <c r="I37" s="24"/>
    </row>
    <row r="38" spans="1:9" s="22" customFormat="1" ht="16" thickBot="1">
      <c r="A38" s="229"/>
      <c r="B38" s="229"/>
      <c r="C38" s="229"/>
      <c r="D38" s="582"/>
      <c r="E38" s="582"/>
      <c r="I38" s="28"/>
    </row>
    <row r="39" spans="1:9" s="22" customFormat="1" ht="20" customHeight="1" thickBot="1">
      <c r="A39" s="550" t="str">
        <f>AV!B30</f>
        <v>1211SIL (Music Scheduling)</v>
      </c>
      <c r="B39" s="526" t="s">
        <v>215</v>
      </c>
      <c r="C39" s="527">
        <f>AV!H63</f>
        <v>6000</v>
      </c>
      <c r="D39" s="583"/>
      <c r="E39" s="584"/>
    </row>
    <row r="40" spans="1:9" s="22" customFormat="1" ht="20" hidden="1" customHeight="1">
      <c r="A40" s="344">
        <f>Audio!B30</f>
        <v>0</v>
      </c>
      <c r="B40" s="524" t="s">
        <v>192</v>
      </c>
      <c r="C40" s="525">
        <f>Audio!H110</f>
        <v>0</v>
      </c>
      <c r="D40" s="555"/>
      <c r="E40" s="556"/>
    </row>
    <row r="41" spans="1:9" s="22" customFormat="1" ht="20" hidden="1" customHeight="1">
      <c r="A41" s="344">
        <f>Video!B30</f>
        <v>0</v>
      </c>
      <c r="B41" s="122" t="s">
        <v>193</v>
      </c>
      <c r="C41" s="387">
        <f>Video!H110</f>
        <v>0</v>
      </c>
      <c r="D41" s="555"/>
      <c r="E41" s="556"/>
    </row>
    <row r="42" spans="1:9" s="22" customFormat="1" ht="20" hidden="1" customHeight="1">
      <c r="A42" s="344">
        <f>Family!B30</f>
        <v>0</v>
      </c>
      <c r="B42" s="122" t="s">
        <v>159</v>
      </c>
      <c r="C42" s="387">
        <f>Family!H110</f>
        <v>0</v>
      </c>
      <c r="D42" s="555"/>
      <c r="E42" s="556"/>
    </row>
    <row r="43" spans="1:9" s="22" customFormat="1" ht="20" hidden="1" customHeight="1">
      <c r="A43" s="344">
        <f>Kitchen!B30</f>
        <v>0</v>
      </c>
      <c r="B43" s="122" t="s">
        <v>156</v>
      </c>
      <c r="C43" s="387">
        <f>Kitchen!H110</f>
        <v>0</v>
      </c>
      <c r="D43" s="555"/>
      <c r="E43" s="556"/>
    </row>
    <row r="44" spans="1:9" s="22" customFormat="1" ht="20" hidden="1" customHeight="1">
      <c r="A44" s="344">
        <f>Dining!B30</f>
        <v>0</v>
      </c>
      <c r="B44" s="122" t="s">
        <v>160</v>
      </c>
      <c r="C44" s="387">
        <f>Dining!H110</f>
        <v>0</v>
      </c>
      <c r="D44" s="555"/>
      <c r="E44" s="556"/>
    </row>
    <row r="45" spans="1:9" s="22" customFormat="1" ht="20" hidden="1" customHeight="1">
      <c r="A45" s="344">
        <f>Patio!B30</f>
        <v>0</v>
      </c>
      <c r="B45" s="122" t="s">
        <v>161</v>
      </c>
      <c r="C45" s="387">
        <f>Patio!H110</f>
        <v>0</v>
      </c>
      <c r="D45" s="555"/>
      <c r="E45" s="556"/>
    </row>
    <row r="46" spans="1:9" s="22" customFormat="1" ht="20" hidden="1" customHeight="1">
      <c r="A46" s="480">
        <f>'Office-Den'!B30</f>
        <v>0</v>
      </c>
      <c r="B46" s="122" t="s">
        <v>158</v>
      </c>
      <c r="C46" s="387">
        <f>'Office-Den'!H110</f>
        <v>0</v>
      </c>
      <c r="D46" s="555"/>
      <c r="E46" s="556"/>
    </row>
    <row r="47" spans="1:9" s="22" customFormat="1" ht="20" hidden="1" customHeight="1">
      <c r="A47" s="480">
        <f>Game!B30</f>
        <v>0</v>
      </c>
      <c r="B47" s="122" t="s">
        <v>157</v>
      </c>
      <c r="C47" s="387">
        <f>Game!H110</f>
        <v>0</v>
      </c>
      <c r="D47" s="555"/>
      <c r="E47" s="556"/>
    </row>
    <row r="48" spans="1:9" s="22" customFormat="1" ht="20" hidden="1" customHeight="1">
      <c r="A48" s="480">
        <f>'Master Bed'!B30</f>
        <v>0</v>
      </c>
      <c r="B48" s="122" t="s">
        <v>162</v>
      </c>
      <c r="C48" s="387">
        <f>'Master Bed'!H110</f>
        <v>0</v>
      </c>
      <c r="D48" s="555"/>
      <c r="E48" s="556"/>
    </row>
    <row r="49" spans="1:9" s="22" customFormat="1" ht="20" hidden="1" customHeight="1">
      <c r="A49" s="480">
        <f>'Master Bath'!B30</f>
        <v>0</v>
      </c>
      <c r="B49" s="122" t="s">
        <v>163</v>
      </c>
      <c r="C49" s="387">
        <f>'Master Bath'!H110</f>
        <v>0</v>
      </c>
      <c r="D49" s="555"/>
      <c r="E49" s="556"/>
    </row>
    <row r="50" spans="1:9" s="22" customFormat="1" ht="20" hidden="1" customHeight="1">
      <c r="A50" s="480">
        <f>'Bedroom 1'!B30</f>
        <v>0</v>
      </c>
      <c r="B50" s="122" t="s">
        <v>164</v>
      </c>
      <c r="C50" s="387">
        <f>'Bedroom 1'!H110</f>
        <v>0</v>
      </c>
      <c r="D50" s="555"/>
      <c r="E50" s="556"/>
    </row>
    <row r="51" spans="1:9" s="22" customFormat="1" ht="20" hidden="1" customHeight="1">
      <c r="A51" s="480">
        <f>'Bedroom 2'!B30</f>
        <v>0</v>
      </c>
      <c r="B51" s="122" t="s">
        <v>165</v>
      </c>
      <c r="C51" s="387">
        <f>'Bedroom 2'!H110</f>
        <v>0</v>
      </c>
      <c r="D51" s="555"/>
      <c r="E51" s="556"/>
    </row>
    <row r="52" spans="1:9" s="22" customFormat="1" ht="20" hidden="1" customHeight="1">
      <c r="A52" s="480">
        <f>'Bedroom 3'!B30</f>
        <v>0</v>
      </c>
      <c r="B52" s="122" t="s">
        <v>166</v>
      </c>
      <c r="C52" s="387">
        <f>'Bedroom 3'!H110</f>
        <v>0</v>
      </c>
      <c r="D52" s="555"/>
      <c r="E52" s="556"/>
    </row>
    <row r="53" spans="1:9" s="22" customFormat="1" ht="20" hidden="1" customHeight="1">
      <c r="A53" s="344">
        <f>Control!B30</f>
        <v>0</v>
      </c>
      <c r="B53" s="122" t="s">
        <v>129</v>
      </c>
      <c r="C53" s="387">
        <f>Control!H110</f>
        <v>0</v>
      </c>
      <c r="D53" s="555"/>
      <c r="E53" s="556"/>
    </row>
    <row r="54" spans="1:9" s="22" customFormat="1" ht="20" hidden="1" customHeight="1">
      <c r="A54" s="344">
        <f>Lighting!B30</f>
        <v>0</v>
      </c>
      <c r="B54" s="122" t="s">
        <v>130</v>
      </c>
      <c r="C54" s="388">
        <f>Lighting!H110</f>
        <v>0</v>
      </c>
      <c r="D54" s="555"/>
      <c r="E54" s="556"/>
    </row>
    <row r="55" spans="1:9" s="22" customFormat="1" ht="20" hidden="1" customHeight="1">
      <c r="A55" s="344">
        <f>Security!B30</f>
        <v>0</v>
      </c>
      <c r="B55" s="122" t="s">
        <v>131</v>
      </c>
      <c r="C55" s="388">
        <f>Security!H110</f>
        <v>0</v>
      </c>
      <c r="D55" s="555"/>
      <c r="E55" s="556"/>
    </row>
    <row r="56" spans="1:9" s="22" customFormat="1" ht="20" hidden="1" customHeight="1">
      <c r="A56" s="344">
        <f>Telecom!B30</f>
        <v>0</v>
      </c>
      <c r="B56" s="122" t="s">
        <v>133</v>
      </c>
      <c r="C56" s="388">
        <f>Telecom!H110</f>
        <v>0</v>
      </c>
      <c r="D56" s="555"/>
      <c r="E56" s="556"/>
    </row>
    <row r="57" spans="1:9" s="22" customFormat="1" ht="20" hidden="1" customHeight="1">
      <c r="A57" s="344">
        <f>Networking!B30</f>
        <v>0</v>
      </c>
      <c r="B57" s="122" t="s">
        <v>132</v>
      </c>
      <c r="C57" s="388">
        <f>Networking!H110</f>
        <v>0</v>
      </c>
      <c r="D57" s="555"/>
      <c r="E57" s="556"/>
    </row>
    <row r="58" spans="1:9" s="22" customFormat="1" ht="20" hidden="1" customHeight="1">
      <c r="A58" s="344">
        <f>HVAC!B30</f>
        <v>0</v>
      </c>
      <c r="B58" s="122" t="s">
        <v>167</v>
      </c>
      <c r="C58" s="388">
        <f>HVAC!H110</f>
        <v>0</v>
      </c>
      <c r="D58" s="555"/>
      <c r="E58" s="556"/>
    </row>
    <row r="59" spans="1:9" s="22" customFormat="1" ht="20" hidden="1" customHeight="1">
      <c r="A59" s="344">
        <f>Window!B30</f>
        <v>0</v>
      </c>
      <c r="B59" s="122" t="s">
        <v>168</v>
      </c>
      <c r="C59" s="388">
        <f>Window!H110</f>
        <v>0</v>
      </c>
      <c r="D59" s="555"/>
      <c r="E59" s="556"/>
    </row>
    <row r="60" spans="1:9" s="22" customFormat="1" ht="20" hidden="1" customHeight="1" thickBot="1">
      <c r="A60" s="344">
        <f>'AV Box Sale'!B30</f>
        <v>0</v>
      </c>
      <c r="B60" s="158" t="s">
        <v>63</v>
      </c>
      <c r="C60" s="389">
        <f>'AV Box Sale'!H87</f>
        <v>0</v>
      </c>
      <c r="D60" s="555"/>
      <c r="E60" s="556"/>
    </row>
    <row r="61" spans="1:9" s="125" customFormat="1" ht="22.5" customHeight="1" thickBot="1">
      <c r="A61" s="157"/>
      <c r="B61" s="123" t="s">
        <v>113</v>
      </c>
      <c r="C61" s="124">
        <f>SUM(C39:C60)</f>
        <v>6000</v>
      </c>
      <c r="D61" s="580"/>
      <c r="E61" s="58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184</v>
      </c>
      <c r="B63" s="313"/>
      <c r="C63" s="313"/>
      <c r="D63" s="313"/>
      <c r="E63" s="311"/>
      <c r="I63" s="22"/>
    </row>
    <row r="64" spans="1:9" s="28" customFormat="1" ht="12">
      <c r="A64" s="513" t="s">
        <v>77</v>
      </c>
      <c r="B64" s="569" t="s">
        <v>6</v>
      </c>
      <c r="C64" s="570"/>
      <c r="D64" s="570"/>
      <c r="E64" s="571"/>
    </row>
    <row r="65" spans="1:11" s="28" customFormat="1" ht="12">
      <c r="A65" s="159"/>
      <c r="B65" s="572" t="s">
        <v>39</v>
      </c>
      <c r="C65" s="573"/>
      <c r="D65" s="573"/>
      <c r="E65" s="574"/>
    </row>
    <row r="66" spans="1:11" s="28" customFormat="1" ht="12">
      <c r="A66" s="159"/>
      <c r="B66" s="575" t="s">
        <v>12</v>
      </c>
      <c r="C66" s="576"/>
      <c r="D66" s="576"/>
      <c r="E66" s="577"/>
    </row>
    <row r="67" spans="1:11" s="28" customFormat="1" ht="12">
      <c r="A67" s="133"/>
      <c r="B67" s="578"/>
      <c r="C67" s="578"/>
      <c r="D67" s="578"/>
      <c r="E67" s="579"/>
    </row>
    <row r="68" spans="1:11" s="28" customFormat="1" ht="12">
      <c r="A68" s="160">
        <v>1</v>
      </c>
      <c r="B68" s="551" t="s">
        <v>214</v>
      </c>
      <c r="C68" s="551"/>
      <c r="D68" s="551"/>
      <c r="E68" s="552"/>
    </row>
    <row r="69" spans="1:11" s="28" customFormat="1" ht="12">
      <c r="A69" s="159">
        <v>2</v>
      </c>
      <c r="B69" s="567"/>
      <c r="C69" s="567"/>
      <c r="D69" s="567"/>
      <c r="E69" s="568"/>
    </row>
    <row r="70" spans="1:11" s="28" customFormat="1" ht="12">
      <c r="A70" s="159"/>
      <c r="B70" s="551"/>
      <c r="C70" s="551"/>
      <c r="D70" s="551"/>
      <c r="E70" s="552"/>
    </row>
    <row r="71" spans="1:11" s="28" customFormat="1" ht="12">
      <c r="A71" s="159"/>
      <c r="B71" s="551"/>
      <c r="C71" s="551"/>
      <c r="D71" s="551"/>
      <c r="E71" s="552"/>
    </row>
    <row r="72" spans="1:11" s="28" customFormat="1" ht="12">
      <c r="A72" s="133"/>
      <c r="B72" s="551"/>
      <c r="C72" s="551"/>
      <c r="D72" s="551"/>
      <c r="E72" s="552"/>
    </row>
    <row r="73" spans="1:11" s="258" customFormat="1" ht="12">
      <c r="A73" s="159" t="s">
        <v>84</v>
      </c>
      <c r="B73" s="553"/>
      <c r="C73" s="553"/>
      <c r="D73" s="553"/>
      <c r="E73" s="554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D13:E13"/>
    <mergeCell ref="D45:E45"/>
    <mergeCell ref="D48:E48"/>
    <mergeCell ref="D49:E49"/>
    <mergeCell ref="D50:E50"/>
    <mergeCell ref="D51:E51"/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164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165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129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Zeros="0" workbookViewId="0">
      <selection activeCell="C69" sqref="C69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215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8"/>
      <c r="K10" s="28"/>
      <c r="L10" s="28"/>
      <c r="M10" s="28"/>
    </row>
    <row r="11" spans="1:13" s="26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8"/>
      <c r="K11" s="28"/>
      <c r="L11" s="28"/>
      <c r="M11" s="28"/>
    </row>
    <row r="12" spans="1:13" s="26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8"/>
      <c r="K12" s="28"/>
      <c r="L12" s="28"/>
      <c r="M12" s="28"/>
    </row>
    <row r="13" spans="1:13" s="26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8"/>
      <c r="K13" s="28"/>
      <c r="L13" s="28"/>
      <c r="M13" s="28"/>
    </row>
    <row r="14" spans="1:13" s="26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13">
        <f>H63</f>
        <v>6000</v>
      </c>
      <c r="C23" s="614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187</v>
      </c>
      <c r="B30" s="609" t="s">
        <v>216</v>
      </c>
      <c r="C30" s="610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61" thickBot="1">
      <c r="A35" s="543">
        <v>48</v>
      </c>
      <c r="B35" s="544" t="s">
        <v>120</v>
      </c>
      <c r="C35" s="544" t="s">
        <v>217</v>
      </c>
      <c r="D35" s="544" t="s">
        <v>218</v>
      </c>
      <c r="E35" s="545">
        <v>75</v>
      </c>
      <c r="F35" s="546">
        <f t="shared" ref="F35" si="0">A35*E35</f>
        <v>3600</v>
      </c>
      <c r="G35" s="547">
        <v>125</v>
      </c>
      <c r="H35" s="548">
        <f t="shared" ref="H35" si="1">SUM(A35*G35)</f>
        <v>6000</v>
      </c>
      <c r="I35" s="183"/>
      <c r="J35" s="43">
        <v>0</v>
      </c>
      <c r="K35" s="43">
        <v>8</v>
      </c>
      <c r="L35" s="43">
        <v>0</v>
      </c>
      <c r="M35" s="43">
        <v>80</v>
      </c>
    </row>
    <row r="36" spans="1:13" s="25" customFormat="1" ht="13" thickBot="1">
      <c r="A36" s="43"/>
      <c r="B36" s="51"/>
      <c r="C36" s="51"/>
      <c r="D36" s="51"/>
      <c r="E36" s="48"/>
      <c r="H36" s="50"/>
      <c r="I36" s="54"/>
      <c r="J36" s="43"/>
      <c r="K36" s="43"/>
      <c r="L36" s="43"/>
    </row>
    <row r="37" spans="1:13" s="25" customFormat="1" ht="15.75" hidden="1" customHeight="1" thickBot="1">
      <c r="A37" s="95"/>
      <c r="B37" s="96"/>
      <c r="C37" s="585" t="s">
        <v>91</v>
      </c>
      <c r="D37" s="585"/>
      <c r="E37" s="97"/>
      <c r="F37" s="98">
        <f>SUM(F35:F35)</f>
        <v>3600</v>
      </c>
      <c r="G37" s="99"/>
      <c r="H37" s="336">
        <f>SUM(H35:H35)</f>
        <v>6000</v>
      </c>
      <c r="I37" s="54"/>
      <c r="J37" s="43"/>
      <c r="K37" s="43"/>
      <c r="L37" s="43"/>
    </row>
    <row r="38" spans="1:13" s="25" customFormat="1" ht="15.75" hidden="1" customHeight="1" thickBot="1">
      <c r="A38" s="43"/>
      <c r="B38" s="51"/>
      <c r="C38" s="67"/>
      <c r="D38" s="57"/>
      <c r="E38" s="48"/>
      <c r="H38" s="126"/>
      <c r="I38" s="54"/>
      <c r="J38" s="43"/>
      <c r="K38" s="43"/>
      <c r="L38" s="43"/>
    </row>
    <row r="39" spans="1:13" s="25" customFormat="1" ht="15.75" hidden="1" customHeight="1" thickBot="1">
      <c r="A39" s="519"/>
      <c r="B39" s="520"/>
      <c r="C39" s="591" t="s">
        <v>13</v>
      </c>
      <c r="D39" s="592"/>
      <c r="E39" s="521"/>
      <c r="F39" s="522"/>
      <c r="G39" s="522"/>
      <c r="H39" s="523">
        <v>0</v>
      </c>
      <c r="I39" s="54"/>
      <c r="J39" s="43"/>
      <c r="K39" s="43"/>
      <c r="L39" s="43"/>
    </row>
    <row r="40" spans="1:13" s="25" customFormat="1" ht="15.75" hidden="1" customHeight="1" thickBot="1">
      <c r="A40" s="514"/>
      <c r="B40" s="515"/>
      <c r="C40" s="589" t="s">
        <v>14</v>
      </c>
      <c r="D40" s="590"/>
      <c r="E40" s="516"/>
      <c r="F40" s="517"/>
      <c r="G40" s="517"/>
      <c r="H40" s="518">
        <v>0</v>
      </c>
      <c r="I40" s="54"/>
      <c r="J40" s="43"/>
      <c r="K40" s="43"/>
      <c r="L40" s="43"/>
    </row>
    <row r="41" spans="1:13" s="25" customFormat="1" ht="15.75" hidden="1" customHeight="1" thickBot="1">
      <c r="A41" s="43"/>
      <c r="B41" s="51"/>
      <c r="C41" s="85"/>
      <c r="D41" s="57"/>
      <c r="E41" s="48"/>
      <c r="H41" s="69"/>
      <c r="I41" s="54"/>
      <c r="J41" s="43"/>
      <c r="K41" s="43"/>
      <c r="L41" s="43"/>
    </row>
    <row r="42" spans="1:13" s="25" customFormat="1" ht="15.75" hidden="1" customHeight="1" thickBot="1">
      <c r="A42" s="95"/>
      <c r="B42" s="96"/>
      <c r="C42" s="585" t="s">
        <v>213</v>
      </c>
      <c r="D42" s="585"/>
      <c r="E42" s="328"/>
      <c r="F42" s="335"/>
      <c r="G42" s="329"/>
      <c r="H42" s="336">
        <v>0</v>
      </c>
      <c r="I42" s="127"/>
      <c r="J42" s="127"/>
      <c r="K42" s="127"/>
      <c r="L42" s="127"/>
    </row>
    <row r="43" spans="1:13" s="25" customFormat="1" ht="13" hidden="1" thickBot="1">
      <c r="A43" s="43"/>
      <c r="B43" s="51"/>
      <c r="C43" s="51"/>
      <c r="D43" s="51"/>
      <c r="E43" s="48"/>
      <c r="F43" s="48"/>
      <c r="G43" s="49"/>
      <c r="H43" s="50"/>
      <c r="I43" s="54"/>
      <c r="J43" s="43"/>
      <c r="K43" s="43"/>
      <c r="L43" s="43"/>
    </row>
    <row r="44" spans="1:13" s="25" customFormat="1" ht="12" hidden="1">
      <c r="A44" s="100">
        <v>0</v>
      </c>
      <c r="B44" s="101" t="s">
        <v>120</v>
      </c>
      <c r="C44" s="587" t="s">
        <v>87</v>
      </c>
      <c r="D44" s="588"/>
      <c r="E44" s="111">
        <v>50</v>
      </c>
      <c r="F44" s="112">
        <f t="shared" ref="F44:F53" si="2">A44*E44</f>
        <v>0</v>
      </c>
      <c r="G44" s="239">
        <v>90</v>
      </c>
      <c r="H44" s="104">
        <f t="shared" ref="H44:H53" si="3">SUM(A44*G44)</f>
        <v>0</v>
      </c>
      <c r="I44" s="54"/>
      <c r="J44" s="46"/>
      <c r="K44" s="46"/>
      <c r="L44" s="46"/>
    </row>
    <row r="45" spans="1:13" s="25" customFormat="1" ht="15" hidden="1" customHeight="1" thickBot="1">
      <c r="A45" s="528"/>
      <c r="B45" s="529" t="s">
        <v>120</v>
      </c>
      <c r="C45" s="627" t="s">
        <v>88</v>
      </c>
      <c r="D45" s="628"/>
      <c r="E45" s="530">
        <v>50</v>
      </c>
      <c r="F45" s="531">
        <f t="shared" si="2"/>
        <v>0</v>
      </c>
      <c r="G45" s="532">
        <v>90</v>
      </c>
      <c r="H45" s="533">
        <f t="shared" si="3"/>
        <v>0</v>
      </c>
      <c r="I45" s="54"/>
      <c r="J45" s="46"/>
      <c r="K45" s="46"/>
      <c r="L45" s="46"/>
    </row>
    <row r="46" spans="1:13" s="25" customFormat="1" ht="12" hidden="1">
      <c r="A46" s="100">
        <v>0</v>
      </c>
      <c r="B46" s="101" t="s">
        <v>120</v>
      </c>
      <c r="C46" s="586" t="s">
        <v>117</v>
      </c>
      <c r="D46" s="586"/>
      <c r="E46" s="534">
        <v>0</v>
      </c>
      <c r="F46" s="535">
        <f t="shared" si="2"/>
        <v>0</v>
      </c>
      <c r="G46" s="549">
        <v>0</v>
      </c>
      <c r="H46" s="536">
        <f t="shared" si="3"/>
        <v>0</v>
      </c>
      <c r="I46" s="54">
        <f>SUM(K46*0.01)</f>
        <v>0</v>
      </c>
      <c r="J46" s="46">
        <f>SUM(K46*0.25)</f>
        <v>0</v>
      </c>
      <c r="K46" s="46">
        <v>0</v>
      </c>
      <c r="L46" s="84"/>
      <c r="M46" s="84">
        <f>SUM(M35:M35)</f>
        <v>80</v>
      </c>
    </row>
    <row r="47" spans="1:13" s="25" customFormat="1" ht="12" hidden="1">
      <c r="A47" s="105">
        <f>SUM(L47)</f>
        <v>0</v>
      </c>
      <c r="B47" s="91" t="s">
        <v>120</v>
      </c>
      <c r="C47" s="640" t="s">
        <v>190</v>
      </c>
      <c r="D47" s="640"/>
      <c r="E47" s="92">
        <v>50</v>
      </c>
      <c r="F47" s="260">
        <f t="shared" si="2"/>
        <v>0</v>
      </c>
      <c r="G47" s="181">
        <v>90</v>
      </c>
      <c r="H47" s="113">
        <f t="shared" si="3"/>
        <v>0</v>
      </c>
      <c r="I47" s="54"/>
      <c r="J47" s="46"/>
      <c r="K47" s="46"/>
      <c r="L47" s="84">
        <f>SUM(L35:L35)</f>
        <v>0</v>
      </c>
    </row>
    <row r="48" spans="1:13" s="257" customFormat="1" ht="12" hidden="1">
      <c r="A48" s="105">
        <v>0</v>
      </c>
      <c r="B48" s="91" t="s">
        <v>120</v>
      </c>
      <c r="C48" s="639" t="s">
        <v>118</v>
      </c>
      <c r="D48" s="639"/>
      <c r="E48" s="92">
        <v>50</v>
      </c>
      <c r="F48" s="260">
        <f t="shared" si="2"/>
        <v>0</v>
      </c>
      <c r="G48" s="181">
        <v>90</v>
      </c>
      <c r="H48" s="113">
        <f t="shared" si="3"/>
        <v>0</v>
      </c>
      <c r="I48" s="54"/>
      <c r="J48" s="46"/>
      <c r="K48" s="84"/>
      <c r="L48" s="46">
        <v>0</v>
      </c>
    </row>
    <row r="49" spans="1:35" s="25" customFormat="1" ht="13" hidden="1" thickBot="1">
      <c r="A49" s="107">
        <v>0</v>
      </c>
      <c r="B49" s="108" t="s">
        <v>120</v>
      </c>
      <c r="C49" s="638" t="s">
        <v>16</v>
      </c>
      <c r="D49" s="638"/>
      <c r="E49" s="114">
        <v>40</v>
      </c>
      <c r="F49" s="115">
        <f t="shared" si="2"/>
        <v>0</v>
      </c>
      <c r="G49" s="198">
        <v>80</v>
      </c>
      <c r="H49" s="117">
        <f t="shared" si="3"/>
        <v>0</v>
      </c>
      <c r="I49" s="54"/>
      <c r="J49" s="46"/>
      <c r="K49" s="84">
        <f>SUM(K35:K35)</f>
        <v>8</v>
      </c>
      <c r="L49" s="46">
        <v>0</v>
      </c>
    </row>
    <row r="50" spans="1:35" s="25" customFormat="1" ht="15" hidden="1" customHeight="1">
      <c r="A50" s="537">
        <f>SUM(J50)</f>
        <v>0</v>
      </c>
      <c r="B50" s="538" t="s">
        <v>120</v>
      </c>
      <c r="C50" s="636" t="s">
        <v>15</v>
      </c>
      <c r="D50" s="637"/>
      <c r="E50" s="539">
        <v>40</v>
      </c>
      <c r="F50" s="540">
        <f t="shared" si="2"/>
        <v>0</v>
      </c>
      <c r="G50" s="541">
        <v>80</v>
      </c>
      <c r="H50" s="542">
        <f t="shared" si="3"/>
        <v>0</v>
      </c>
      <c r="I50" s="54">
        <f>SUM(K50*0.01)</f>
        <v>0</v>
      </c>
      <c r="J50" s="84">
        <f>SUM(J35:J35)</f>
        <v>0</v>
      </c>
      <c r="K50" s="84"/>
      <c r="L50" s="46">
        <v>0</v>
      </c>
    </row>
    <row r="51" spans="1:35" s="25" customFormat="1" ht="12" hidden="1">
      <c r="A51" s="105">
        <v>0</v>
      </c>
      <c r="B51" s="91" t="s">
        <v>120</v>
      </c>
      <c r="C51" s="634" t="s">
        <v>89</v>
      </c>
      <c r="D51" s="635"/>
      <c r="E51" s="92">
        <v>50</v>
      </c>
      <c r="F51" s="88">
        <f t="shared" si="2"/>
        <v>0</v>
      </c>
      <c r="G51" s="89">
        <v>90</v>
      </c>
      <c r="H51" s="113">
        <f t="shared" si="3"/>
        <v>0</v>
      </c>
      <c r="I51" s="54"/>
      <c r="J51" s="46"/>
      <c r="K51" s="46"/>
      <c r="L51" s="46"/>
    </row>
    <row r="52" spans="1:35" s="25" customFormat="1" ht="12" hidden="1">
      <c r="A52" s="105">
        <v>0</v>
      </c>
      <c r="B52" s="91" t="s">
        <v>120</v>
      </c>
      <c r="C52" s="634" t="s">
        <v>90</v>
      </c>
      <c r="D52" s="635"/>
      <c r="E52" s="92">
        <v>50</v>
      </c>
      <c r="F52" s="88">
        <f t="shared" si="2"/>
        <v>0</v>
      </c>
      <c r="G52" s="89">
        <v>90</v>
      </c>
      <c r="H52" s="113">
        <f t="shared" si="3"/>
        <v>0</v>
      </c>
      <c r="I52" s="54">
        <f>SUM(K52*0.01)</f>
        <v>0</v>
      </c>
      <c r="J52" s="46">
        <f>SUM(K52*0.25)</f>
        <v>0</v>
      </c>
      <c r="K52" s="46">
        <v>0</v>
      </c>
      <c r="L52" s="46">
        <v>0</v>
      </c>
    </row>
    <row r="53" spans="1:35" s="25" customFormat="1" ht="13" hidden="1" thickBot="1">
      <c r="A53" s="107">
        <v>0</v>
      </c>
      <c r="B53" s="108" t="s">
        <v>120</v>
      </c>
      <c r="C53" s="632" t="s">
        <v>86</v>
      </c>
      <c r="D53" s="633"/>
      <c r="E53" s="114">
        <v>25</v>
      </c>
      <c r="F53" s="115">
        <f t="shared" si="2"/>
        <v>0</v>
      </c>
      <c r="G53" s="116">
        <v>50</v>
      </c>
      <c r="H53" s="117">
        <f t="shared" si="3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hidden="1" thickBot="1">
      <c r="A54" s="43"/>
      <c r="B54" s="51"/>
      <c r="C54" s="53"/>
      <c r="D54" s="56"/>
      <c r="E54" s="55"/>
      <c r="F54" s="52"/>
      <c r="G54" s="49"/>
      <c r="H54" s="50"/>
      <c r="I54" s="54"/>
      <c r="J54" s="43"/>
      <c r="K54" s="43"/>
      <c r="L54" s="43"/>
    </row>
    <row r="55" spans="1:35" s="25" customFormat="1" ht="15.75" hidden="1" customHeight="1" thickBot="1">
      <c r="A55" s="631" t="s">
        <v>127</v>
      </c>
      <c r="B55" s="585"/>
      <c r="C55" s="585"/>
      <c r="D55" s="585"/>
      <c r="E55" s="328"/>
      <c r="F55" s="335">
        <v>0</v>
      </c>
      <c r="G55" s="329"/>
      <c r="H55" s="336">
        <v>0</v>
      </c>
      <c r="I55" s="330"/>
      <c r="J55" s="327" t="s">
        <v>51</v>
      </c>
      <c r="K55" s="327" t="s">
        <v>52</v>
      </c>
      <c r="L55" s="327" t="s">
        <v>191</v>
      </c>
      <c r="M55" s="327" t="s">
        <v>96</v>
      </c>
    </row>
    <row r="56" spans="1:35" s="25" customFormat="1" ht="13" hidden="1" thickBot="1">
      <c r="A56" s="43"/>
      <c r="B56" s="51"/>
      <c r="C56" s="51"/>
      <c r="D56" s="51"/>
      <c r="E56" s="48"/>
      <c r="F56" s="48"/>
      <c r="G56" s="49"/>
      <c r="H56" s="50"/>
      <c r="I56" s="54">
        <f>SUM(K56*0.01)</f>
        <v>0</v>
      </c>
      <c r="J56" s="43">
        <f>SUM(K56*0.25)</f>
        <v>0</v>
      </c>
      <c r="K56" s="43">
        <v>0</v>
      </c>
      <c r="L56" s="43">
        <v>0</v>
      </c>
    </row>
    <row r="57" spans="1:35" s="4" customFormat="1">
      <c r="A57" s="395"/>
      <c r="B57" s="396"/>
      <c r="C57" s="630" t="s">
        <v>119</v>
      </c>
      <c r="D57" s="630"/>
      <c r="E57" s="405"/>
      <c r="F57" s="406"/>
      <c r="G57" s="407"/>
      <c r="H57" s="120">
        <f>SUM(H35)</f>
        <v>6000</v>
      </c>
      <c r="I57" s="6"/>
      <c r="J57" s="9"/>
      <c r="K57" s="7"/>
      <c r="L57" s="7"/>
      <c r="M57" s="7"/>
      <c r="N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4" customFormat="1">
      <c r="A58" s="397"/>
      <c r="B58" s="398"/>
      <c r="C58" s="629" t="s">
        <v>56</v>
      </c>
      <c r="D58" s="629"/>
      <c r="E58" s="398"/>
      <c r="F58" s="408"/>
      <c r="G58" s="409"/>
      <c r="H58" s="121">
        <v>0</v>
      </c>
      <c r="I58" s="128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25" customFormat="1" ht="15.75" customHeight="1">
      <c r="A59" s="399"/>
      <c r="B59" s="400"/>
      <c r="C59" s="625" t="s">
        <v>93</v>
      </c>
      <c r="D59" s="625"/>
      <c r="E59" s="410"/>
      <c r="F59" s="411"/>
      <c r="G59" s="412"/>
      <c r="H59" s="106">
        <v>0</v>
      </c>
      <c r="I59" s="54"/>
      <c r="J59" s="43"/>
      <c r="K59" s="43"/>
      <c r="L59" s="43"/>
    </row>
    <row r="60" spans="1:35" s="4" customFormat="1" ht="15" hidden="1" customHeight="1">
      <c r="A60" s="401"/>
      <c r="B60" s="398"/>
      <c r="C60" s="626" t="s">
        <v>4</v>
      </c>
      <c r="D60" s="626"/>
      <c r="E60" s="398"/>
      <c r="F60" s="413"/>
      <c r="G60" s="409"/>
      <c r="H60" s="106">
        <v>0</v>
      </c>
      <c r="I60" s="9"/>
      <c r="K60" s="8"/>
      <c r="L60" s="11"/>
      <c r="M60" s="13"/>
      <c r="N60" s="5"/>
    </row>
    <row r="61" spans="1:35" s="4" customFormat="1" ht="18" hidden="1" customHeight="1">
      <c r="A61" s="401"/>
      <c r="B61" s="398"/>
      <c r="C61" s="626" t="s">
        <v>94</v>
      </c>
      <c r="D61" s="626"/>
      <c r="E61" s="398"/>
      <c r="F61" s="413"/>
      <c r="G61" s="409"/>
      <c r="H61" s="106">
        <v>0</v>
      </c>
      <c r="I61" s="10"/>
      <c r="K61" s="8"/>
      <c r="L61" s="11"/>
      <c r="M61" s="13"/>
      <c r="N61" s="5"/>
    </row>
    <row r="62" spans="1:35" s="4" customFormat="1" ht="18" hidden="1" customHeight="1">
      <c r="A62" s="401"/>
      <c r="B62" s="398"/>
      <c r="C62" s="626" t="s">
        <v>76</v>
      </c>
      <c r="D62" s="626"/>
      <c r="E62" s="398"/>
      <c r="F62" s="413"/>
      <c r="G62" s="409"/>
      <c r="H62" s="129">
        <v>0</v>
      </c>
      <c r="I62" s="10"/>
      <c r="K62" s="8"/>
      <c r="L62" s="11"/>
      <c r="M62" s="13"/>
      <c r="N62" s="5"/>
    </row>
    <row r="63" spans="1:35" s="12" customFormat="1" ht="25.5" customHeight="1" thickBot="1">
      <c r="A63" s="402"/>
      <c r="B63" s="403"/>
      <c r="C63" s="624" t="s">
        <v>2</v>
      </c>
      <c r="D63" s="624"/>
      <c r="E63" s="403"/>
      <c r="F63" s="414"/>
      <c r="G63" s="415"/>
      <c r="H63" s="200">
        <f>SUM(H57:H62)</f>
        <v>6000</v>
      </c>
      <c r="I63" s="201"/>
      <c r="K63" s="14"/>
      <c r="L63" s="3"/>
      <c r="M63" s="15"/>
    </row>
    <row r="64" spans="1:35" s="28" customFormat="1" ht="19.5" customHeight="1"/>
    <row r="65" spans="1:14" s="163" customFormat="1" ht="20" customHeight="1">
      <c r="E65" s="58" t="s">
        <v>57</v>
      </c>
      <c r="F65" s="59">
        <f>F37</f>
        <v>3600</v>
      </c>
      <c r="G65" s="1"/>
      <c r="I65" s="2"/>
      <c r="K65" s="162"/>
      <c r="L65" s="162"/>
      <c r="M65" s="162"/>
      <c r="N65" s="164"/>
    </row>
    <row r="66" spans="1:14" s="25" customFormat="1" ht="20" customHeight="1">
      <c r="A66" s="43"/>
      <c r="B66" s="51"/>
      <c r="C66" s="51"/>
      <c r="D66" s="51"/>
      <c r="E66" s="60" t="s">
        <v>59</v>
      </c>
      <c r="F66" s="61">
        <f>H37-F37</f>
        <v>2400</v>
      </c>
      <c r="G66" s="49"/>
      <c r="H66" s="50"/>
      <c r="I66" s="54"/>
      <c r="J66" s="43"/>
      <c r="K66" s="43"/>
      <c r="L66" s="43"/>
    </row>
    <row r="67" spans="1:14" s="25" customFormat="1" ht="20" customHeight="1">
      <c r="A67" s="43"/>
      <c r="B67" s="51"/>
      <c r="C67" s="51"/>
      <c r="D67" s="51"/>
      <c r="E67" s="60" t="s">
        <v>60</v>
      </c>
      <c r="F67" s="62">
        <f>F66/H37</f>
        <v>0.4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/>
      <c r="F68" s="62"/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3" t="s">
        <v>58</v>
      </c>
      <c r="F69" s="64">
        <f>F55</f>
        <v>0</v>
      </c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0" t="s">
        <v>59</v>
      </c>
      <c r="F70" s="61">
        <f>H55-F69</f>
        <v>0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5" t="s">
        <v>60</v>
      </c>
      <c r="F71" s="66" t="e">
        <f>F70/H55</f>
        <v>#DIV/0!</v>
      </c>
      <c r="G71" s="49"/>
      <c r="H71" s="50"/>
      <c r="I71" s="54"/>
      <c r="J71" s="43"/>
      <c r="K71" s="43"/>
      <c r="L71" s="43"/>
    </row>
    <row r="72" spans="1:14" ht="16" thickBot="1">
      <c r="E72" s="211" t="s">
        <v>81</v>
      </c>
      <c r="F72" s="484">
        <f>SUM(H55/(H37+H42))</f>
        <v>0</v>
      </c>
    </row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</sheetData>
  <sortState ref="A187:IR222">
    <sortCondition ref="C187:C222"/>
  </sortState>
  <mergeCells count="56">
    <mergeCell ref="C63:D63"/>
    <mergeCell ref="C59:D59"/>
    <mergeCell ref="C60:D60"/>
    <mergeCell ref="C61:D61"/>
    <mergeCell ref="C45:D45"/>
    <mergeCell ref="C62:D62"/>
    <mergeCell ref="C58:D58"/>
    <mergeCell ref="C57:D57"/>
    <mergeCell ref="A55:D55"/>
    <mergeCell ref="C53:D53"/>
    <mergeCell ref="C52:D52"/>
    <mergeCell ref="C51:D51"/>
    <mergeCell ref="C50:D50"/>
    <mergeCell ref="C49:D49"/>
    <mergeCell ref="C48:D48"/>
    <mergeCell ref="C47:D47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B31:C31"/>
    <mergeCell ref="B29:C29"/>
    <mergeCell ref="B23:C23"/>
    <mergeCell ref="B20:C20"/>
    <mergeCell ref="B22:C22"/>
    <mergeCell ref="B27:C27"/>
    <mergeCell ref="B28:C28"/>
    <mergeCell ref="G20:H20"/>
    <mergeCell ref="B25:C25"/>
    <mergeCell ref="B26:C26"/>
    <mergeCell ref="B24:C24"/>
    <mergeCell ref="B30:C30"/>
    <mergeCell ref="G13:H13"/>
    <mergeCell ref="G9:H9"/>
    <mergeCell ref="G10:H10"/>
    <mergeCell ref="G11:H11"/>
    <mergeCell ref="G12:H12"/>
    <mergeCell ref="B13:C13"/>
    <mergeCell ref="B9:C9"/>
    <mergeCell ref="B10:C10"/>
    <mergeCell ref="B12:C12"/>
    <mergeCell ref="B11:C11"/>
    <mergeCell ref="C37:D37"/>
    <mergeCell ref="C46:D46"/>
    <mergeCell ref="C44:D44"/>
    <mergeCell ref="C42:D42"/>
    <mergeCell ref="C40:D40"/>
    <mergeCell ref="C39:D39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/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H87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5" t="s">
        <v>91</v>
      </c>
      <c r="D61" s="644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5" t="s">
        <v>13</v>
      </c>
      <c r="D63" s="646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7" t="s">
        <v>14</v>
      </c>
      <c r="D64" s="648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5" t="s">
        <v>92</v>
      </c>
      <c r="D66" s="644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586" t="s">
        <v>87</v>
      </c>
      <c r="D68" s="646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640" t="s">
        <v>88</v>
      </c>
      <c r="D69" s="643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640" t="s">
        <v>117</v>
      </c>
      <c r="D70" s="643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640" t="s">
        <v>82</v>
      </c>
      <c r="D71" s="643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639" t="s">
        <v>118</v>
      </c>
      <c r="D72" s="643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639" t="s">
        <v>16</v>
      </c>
      <c r="D73" s="643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639" t="s">
        <v>15</v>
      </c>
      <c r="D74" s="643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640" t="s">
        <v>89</v>
      </c>
      <c r="D75" s="643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640" t="s">
        <v>90</v>
      </c>
      <c r="D76" s="643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51" t="s">
        <v>86</v>
      </c>
      <c r="D77" s="648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631" t="s">
        <v>127</v>
      </c>
      <c r="B79" s="652"/>
      <c r="C79" s="652"/>
      <c r="D79" s="652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5"/>
      <c r="B81" s="396"/>
      <c r="C81" s="630" t="s">
        <v>134</v>
      </c>
      <c r="D81" s="630"/>
      <c r="E81" s="405"/>
      <c r="F81" s="406"/>
      <c r="G81" s="407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7"/>
      <c r="B82" s="398"/>
      <c r="C82" s="629" t="s">
        <v>56</v>
      </c>
      <c r="D82" s="649"/>
      <c r="E82" s="398"/>
      <c r="F82" s="408"/>
      <c r="G82" s="409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399"/>
      <c r="B83" s="400"/>
      <c r="C83" s="625" t="s">
        <v>93</v>
      </c>
      <c r="D83" s="649"/>
      <c r="E83" s="410"/>
      <c r="F83" s="411"/>
      <c r="G83" s="412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1"/>
      <c r="B84" s="398"/>
      <c r="C84" s="626" t="s">
        <v>4</v>
      </c>
      <c r="D84" s="649"/>
      <c r="E84" s="398"/>
      <c r="F84" s="413"/>
      <c r="G84" s="409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1"/>
      <c r="B85" s="398"/>
      <c r="C85" s="626" t="s">
        <v>94</v>
      </c>
      <c r="D85" s="649"/>
      <c r="E85" s="398"/>
      <c r="F85" s="413"/>
      <c r="G85" s="409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1"/>
      <c r="B86" s="398"/>
      <c r="C86" s="626" t="s">
        <v>76</v>
      </c>
      <c r="D86" s="649"/>
      <c r="E86" s="398"/>
      <c r="F86" s="413"/>
      <c r="G86" s="409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2"/>
      <c r="B87" s="403"/>
      <c r="C87" s="624" t="s">
        <v>2</v>
      </c>
      <c r="D87" s="650"/>
      <c r="E87" s="403"/>
      <c r="F87" s="414"/>
      <c r="G87" s="415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6"/>
      <c r="B1" s="487"/>
      <c r="C1" s="487"/>
      <c r="E1" s="492"/>
      <c r="F1" s="488" t="s">
        <v>135</v>
      </c>
      <c r="G1" s="25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89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89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89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3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0"/>
      <c r="B12" s="371"/>
      <c r="C12" s="371"/>
      <c r="D12" s="371"/>
      <c r="E12" s="372">
        <v>0</v>
      </c>
      <c r="F12" s="373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7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7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7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7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7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7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7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7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7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7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7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7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7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7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7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7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7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7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7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7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7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7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7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7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7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7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7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7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7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7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7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7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7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7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7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7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7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7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7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7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7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7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7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7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7">
        <f t="shared" si="0"/>
        <v>0</v>
      </c>
      <c r="G57" s="54"/>
      <c r="H57" s="43"/>
      <c r="I57" s="43"/>
    </row>
    <row r="58" spans="1:245" s="257" customFormat="1" ht="12">
      <c r="A58" s="360"/>
      <c r="B58" s="361"/>
      <c r="C58" s="362"/>
      <c r="D58" s="362"/>
      <c r="E58" s="363">
        <v>0</v>
      </c>
      <c r="F58" s="368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7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7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7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7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7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7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7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7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7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4"/>
      <c r="B68" s="214"/>
      <c r="C68" s="365"/>
      <c r="D68" s="366"/>
      <c r="E68" s="238">
        <v>0</v>
      </c>
      <c r="F68" s="369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6"/>
      <c r="B1" s="487"/>
      <c r="C1" s="487"/>
      <c r="D1" s="492"/>
      <c r="E1" s="488" t="s">
        <v>182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5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258"/>
      <c r="G9" s="258"/>
      <c r="H9" s="258"/>
      <c r="I9" s="258"/>
    </row>
    <row r="10" spans="1:11" s="355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9" t="str">
        <f>'Master list'!D10:E10</f>
        <v>3333 Blue Diamond Road </v>
      </c>
      <c r="E10" s="560"/>
      <c r="F10" s="258"/>
      <c r="G10" s="258"/>
      <c r="H10" s="258"/>
      <c r="I10" s="258"/>
    </row>
    <row r="11" spans="1:11" s="355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258"/>
      <c r="G11" s="258"/>
      <c r="H11" s="258"/>
      <c r="I11" s="258"/>
    </row>
    <row r="12" spans="1:11" s="355" customFormat="1" ht="12" customHeight="1">
      <c r="A12" s="143"/>
      <c r="B12" s="245">
        <f>'Master list'!B12</f>
        <v>0</v>
      </c>
      <c r="D12" s="559">
        <f>'Master list'!D12:E12</f>
        <v>0</v>
      </c>
      <c r="E12" s="560"/>
      <c r="F12" s="258"/>
      <c r="G12" s="258"/>
      <c r="H12" s="258"/>
      <c r="I12" s="258"/>
    </row>
    <row r="13" spans="1:11" s="355" customFormat="1" ht="12" customHeight="1">
      <c r="A13" s="144"/>
      <c r="B13" s="244">
        <f>'Master list'!B13</f>
        <v>0</v>
      </c>
      <c r="D13" s="559">
        <f>'Master list'!D13:E13</f>
        <v>0</v>
      </c>
      <c r="E13" s="560"/>
      <c r="F13" s="258"/>
      <c r="G13" s="258"/>
      <c r="H13" s="258"/>
      <c r="I13" s="258"/>
    </row>
    <row r="14" spans="1:11" s="355" customFormat="1" ht="12" customHeight="1">
      <c r="A14" s="144"/>
      <c r="B14" s="244">
        <f>'Master list'!B14</f>
        <v>0</v>
      </c>
      <c r="D14" s="559">
        <f>'Master list'!D14:E14</f>
        <v>0</v>
      </c>
      <c r="E14" s="560"/>
      <c r="F14" s="258"/>
      <c r="G14" s="258"/>
      <c r="H14" s="258"/>
      <c r="I14" s="258"/>
    </row>
    <row r="15" spans="1:11" s="355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9" t="str">
        <f>'Master list'!D15:E15</f>
        <v>Kirk Golding</v>
      </c>
      <c r="E15" s="560"/>
      <c r="F15" s="258"/>
      <c r="G15" s="258"/>
      <c r="H15" s="258"/>
      <c r="I15" s="258"/>
    </row>
    <row r="16" spans="1:11" s="355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59" t="str">
        <f>'Master list'!D16:E16</f>
        <v>Director of IT Opperations</v>
      </c>
      <c r="E16" s="560"/>
      <c r="F16" s="258"/>
      <c r="G16" s="258"/>
      <c r="H16" s="258"/>
      <c r="I16" s="258"/>
    </row>
    <row r="17" spans="1:21" s="355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61" t="str">
        <f>'Master list'!D17:E17</f>
        <v>(702) 914-8580</v>
      </c>
      <c r="E17" s="562"/>
      <c r="F17" s="258"/>
      <c r="G17" s="258"/>
      <c r="H17" s="258"/>
      <c r="I17" s="258"/>
    </row>
    <row r="18" spans="1:21" s="355" customFormat="1" ht="12" customHeight="1">
      <c r="A18" s="332" t="s">
        <v>108</v>
      </c>
      <c r="B18" s="334">
        <f>'Master list'!B18</f>
        <v>0</v>
      </c>
      <c r="C18" s="332" t="s">
        <v>108</v>
      </c>
      <c r="D18" s="561">
        <f>'Master list'!D18:E18</f>
        <v>0</v>
      </c>
      <c r="E18" s="562"/>
      <c r="F18" s="258"/>
      <c r="G18" s="258"/>
      <c r="H18" s="258"/>
      <c r="I18" s="258"/>
    </row>
    <row r="19" spans="1:21" s="355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61" t="str">
        <f>'Master list'!D19:E19</f>
        <v>(702) 491-3884</v>
      </c>
      <c r="E19" s="562"/>
      <c r="F19" s="258"/>
      <c r="G19" s="258"/>
      <c r="H19" s="258"/>
      <c r="I19" s="258"/>
    </row>
    <row r="20" spans="1:21" s="355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258"/>
      <c r="G20" s="258"/>
      <c r="H20" s="258"/>
      <c r="I20" s="258"/>
    </row>
    <row r="21" spans="1:21" s="355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5" customFormat="1" ht="12" customHeight="1">
      <c r="A22" s="131" t="s">
        <v>27</v>
      </c>
      <c r="B22" s="641">
        <f>'Master list'!B22</f>
        <v>0</v>
      </c>
      <c r="C22" s="65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5" customFormat="1" ht="12" customHeight="1">
      <c r="A23" s="131" t="s">
        <v>62</v>
      </c>
      <c r="B23" s="447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5" customFormat="1" ht="12" customHeight="1">
      <c r="A24" s="138" t="s">
        <v>38</v>
      </c>
      <c r="B24" s="641">
        <f>'Master list'!B24</f>
        <v>0</v>
      </c>
      <c r="C24" s="65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5" customFormat="1" ht="12" customHeight="1">
      <c r="A25" s="151"/>
      <c r="B25" s="653"/>
      <c r="C25" s="65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5" customFormat="1" ht="12" customHeight="1">
      <c r="A26" s="131" t="s">
        <v>30</v>
      </c>
      <c r="B26" s="358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5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5" customFormat="1" ht="12" customHeight="1">
      <c r="A28" s="136" t="s">
        <v>0</v>
      </c>
      <c r="B28" s="658">
        <f ca="1">'Master list'!B30</f>
        <v>41228</v>
      </c>
      <c r="C28" s="65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5" customFormat="1" ht="12" customHeight="1">
      <c r="A29" s="131" t="s">
        <v>185</v>
      </c>
      <c r="B29" s="658">
        <f ca="1">'Master list'!B31</f>
        <v>41288</v>
      </c>
      <c r="C29" s="65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5" customFormat="1" ht="12" customHeight="1">
      <c r="A30" s="482" t="s">
        <v>186</v>
      </c>
      <c r="B30" s="653" t="str">
        <f>'Master list'!B32</f>
        <v>DG</v>
      </c>
      <c r="C30" s="65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5" customFormat="1" ht="12" customHeight="1">
      <c r="A31" s="482" t="s">
        <v>100</v>
      </c>
      <c r="B31" s="653" t="str">
        <f>'Master list'!B33</f>
        <v>DG/MD</v>
      </c>
      <c r="C31" s="65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5" customFormat="1" ht="12" customHeight="1">
      <c r="A32" s="306" t="s">
        <v>187</v>
      </c>
      <c r="B32" s="653" t="str">
        <f>'Master list'!B34</f>
        <v>1211SIL (Music Scheduling)</v>
      </c>
      <c r="C32" s="65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5" customFormat="1" ht="12" customHeight="1" thickBot="1">
      <c r="A33" s="483" t="s">
        <v>188</v>
      </c>
      <c r="B33" s="655">
        <f>'Master list'!B35</f>
        <v>1</v>
      </c>
      <c r="C33" s="65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3"/>
      <c r="F34" s="374"/>
      <c r="G34" s="374"/>
      <c r="H34" s="374"/>
      <c r="I34" s="374"/>
      <c r="J34" s="31"/>
    </row>
    <row r="35" spans="1:22" s="258" customFormat="1" ht="13" thickBot="1">
      <c r="A35" s="377" t="s">
        <v>75</v>
      </c>
      <c r="B35" s="378"/>
      <c r="C35" s="378"/>
      <c r="D35" s="378"/>
      <c r="E35" s="378"/>
      <c r="F35" s="375"/>
      <c r="G35" s="376"/>
      <c r="H35" s="376"/>
      <c r="I35" s="376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7" t="s">
        <v>139</v>
      </c>
      <c r="B47" s="382"/>
      <c r="C47" s="383"/>
      <c r="D47" s="383"/>
      <c r="E47" s="378"/>
      <c r="F47" s="375"/>
      <c r="G47" s="376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137</v>
      </c>
      <c r="I49" s="325" t="s">
        <v>138</v>
      </c>
      <c r="J49" s="379" t="s">
        <v>53</v>
      </c>
      <c r="K49" s="379" t="s">
        <v>51</v>
      </c>
      <c r="L49" s="379" t="s">
        <v>52</v>
      </c>
      <c r="M49" s="379" t="s">
        <v>1</v>
      </c>
      <c r="N49" s="379"/>
      <c r="O49" s="380" t="s">
        <v>68</v>
      </c>
      <c r="P49" s="379" t="s">
        <v>65</v>
      </c>
      <c r="Q49" s="379" t="s">
        <v>136</v>
      </c>
      <c r="R49" s="379" t="s">
        <v>64</v>
      </c>
      <c r="S49" s="379" t="s">
        <v>66</v>
      </c>
      <c r="T49" s="381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49"/>
      <c r="C77" s="449"/>
      <c r="D77" s="449"/>
      <c r="E77" s="449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49"/>
      <c r="C78" s="449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49"/>
      <c r="C79" s="449"/>
      <c r="D79" s="272" t="s">
        <v>103</v>
      </c>
      <c r="E79" s="271"/>
      <c r="F79" s="270"/>
      <c r="G79" s="281">
        <f>AV!F37+(AV!H39*0.8)</f>
        <v>3600</v>
      </c>
      <c r="H79" s="48"/>
      <c r="I79" s="48"/>
      <c r="J79" s="72"/>
      <c r="K79" s="264"/>
      <c r="M79" s="73"/>
    </row>
    <row r="80" spans="1:20" s="257" customFormat="1" ht="12">
      <c r="A80" s="43"/>
      <c r="B80" s="449"/>
      <c r="C80" s="449"/>
      <c r="D80" s="272" t="s">
        <v>102</v>
      </c>
      <c r="E80" s="271"/>
      <c r="F80" s="270"/>
      <c r="G80" s="281">
        <f>G79-G78</f>
        <v>3600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49"/>
      <c r="C81" s="449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49"/>
      <c r="C84" s="449"/>
      <c r="D84" s="449"/>
      <c r="E84" s="449"/>
      <c r="F84" s="60" t="s">
        <v>59</v>
      </c>
      <c r="G84" s="61">
        <f>AV!H37-G83</f>
        <v>6000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49"/>
      <c r="C85" s="449"/>
      <c r="D85" s="449"/>
      <c r="E85" s="449"/>
      <c r="F85" s="60" t="s">
        <v>60</v>
      </c>
      <c r="G85" s="62">
        <f>G84/AV!H37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49"/>
      <c r="C86" s="449"/>
      <c r="D86" s="449"/>
      <c r="E86" s="449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49"/>
      <c r="C87" s="449"/>
      <c r="D87" s="449"/>
      <c r="E87" s="449"/>
      <c r="F87" s="63" t="s">
        <v>58</v>
      </c>
      <c r="G87" s="64">
        <f>SUM(AV!F55)</f>
        <v>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49"/>
      <c r="C88" s="449"/>
      <c r="D88" s="449"/>
      <c r="E88" s="449"/>
      <c r="F88" s="60" t="s">
        <v>59</v>
      </c>
      <c r="G88" s="61">
        <f>AV!H55-G87</f>
        <v>0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49"/>
      <c r="C89" s="449"/>
      <c r="D89" s="449"/>
      <c r="E89" s="449"/>
      <c r="F89" s="65" t="s">
        <v>60</v>
      </c>
      <c r="G89" s="66" t="e">
        <f>G88/AV!H55</f>
        <v>#DIV/0!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7" t="s">
        <v>194</v>
      </c>
      <c r="B91" s="382"/>
      <c r="C91" s="383"/>
      <c r="D91" s="383"/>
      <c r="E91" s="378"/>
      <c r="F91" s="375"/>
      <c r="G91" s="376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137</v>
      </c>
      <c r="I93" s="325" t="s">
        <v>138</v>
      </c>
      <c r="J93" s="379" t="s">
        <v>53</v>
      </c>
      <c r="K93" s="379" t="s">
        <v>51</v>
      </c>
      <c r="L93" s="379" t="s">
        <v>52</v>
      </c>
      <c r="M93" s="379" t="s">
        <v>1</v>
      </c>
      <c r="N93" s="379"/>
      <c r="O93" s="380" t="s">
        <v>68</v>
      </c>
      <c r="P93" s="379" t="s">
        <v>65</v>
      </c>
      <c r="Q93" s="379" t="s">
        <v>136</v>
      </c>
      <c r="R93" s="379" t="s">
        <v>64</v>
      </c>
      <c r="S93" s="379" t="s">
        <v>66</v>
      </c>
      <c r="T93" s="381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49"/>
      <c r="C120" s="449"/>
      <c r="D120" s="449"/>
      <c r="E120" s="449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49"/>
      <c r="C121" s="449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49"/>
      <c r="C122" s="449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49"/>
      <c r="C123" s="449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49"/>
      <c r="C124" s="449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49"/>
      <c r="C127" s="449"/>
      <c r="D127" s="449"/>
      <c r="E127" s="449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49"/>
      <c r="C128" s="449"/>
      <c r="D128" s="449"/>
      <c r="E128" s="449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49"/>
      <c r="C129" s="449"/>
      <c r="D129" s="449"/>
      <c r="E129" s="449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49"/>
      <c r="C130" s="449"/>
      <c r="D130" s="449"/>
      <c r="E130" s="449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49"/>
      <c r="C131" s="449"/>
      <c r="D131" s="449"/>
      <c r="E131" s="449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49"/>
      <c r="C132" s="449"/>
      <c r="D132" s="449"/>
      <c r="E132" s="449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7" t="s">
        <v>195</v>
      </c>
      <c r="B134" s="382"/>
      <c r="C134" s="383"/>
      <c r="D134" s="383"/>
      <c r="E134" s="378"/>
      <c r="F134" s="375"/>
      <c r="G134" s="376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137</v>
      </c>
      <c r="I136" s="325" t="s">
        <v>138</v>
      </c>
      <c r="J136" s="379" t="s">
        <v>53</v>
      </c>
      <c r="K136" s="379" t="s">
        <v>51</v>
      </c>
      <c r="L136" s="379" t="s">
        <v>52</v>
      </c>
      <c r="M136" s="379" t="s">
        <v>1</v>
      </c>
      <c r="N136" s="379"/>
      <c r="O136" s="380" t="s">
        <v>68</v>
      </c>
      <c r="P136" s="379" t="s">
        <v>65</v>
      </c>
      <c r="Q136" s="379" t="s">
        <v>136</v>
      </c>
      <c r="R136" s="379" t="s">
        <v>64</v>
      </c>
      <c r="S136" s="379" t="s">
        <v>66</v>
      </c>
      <c r="T136" s="381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49"/>
      <c r="C163" s="449"/>
      <c r="D163" s="449"/>
      <c r="E163" s="449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49"/>
      <c r="C164" s="449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49"/>
      <c r="C165" s="449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49"/>
      <c r="C166" s="449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49"/>
      <c r="C167" s="449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49"/>
      <c r="C170" s="449"/>
      <c r="D170" s="449"/>
      <c r="E170" s="449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49"/>
      <c r="C171" s="449"/>
      <c r="D171" s="449"/>
      <c r="E171" s="449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49"/>
      <c r="C172" s="449"/>
      <c r="D172" s="449"/>
      <c r="E172" s="449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49"/>
      <c r="C173" s="449"/>
      <c r="D173" s="449"/>
      <c r="E173" s="449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49"/>
      <c r="C174" s="449"/>
      <c r="D174" s="449"/>
      <c r="E174" s="449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49"/>
      <c r="C175" s="449"/>
      <c r="D175" s="449"/>
      <c r="E175" s="449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7" t="s">
        <v>169</v>
      </c>
      <c r="B177" s="382"/>
      <c r="C177" s="383"/>
      <c r="D177" s="383"/>
      <c r="E177" s="378"/>
      <c r="F177" s="375"/>
      <c r="G177" s="376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137</v>
      </c>
      <c r="I179" s="325" t="s">
        <v>138</v>
      </c>
      <c r="J179" s="379" t="s">
        <v>53</v>
      </c>
      <c r="K179" s="379" t="s">
        <v>51</v>
      </c>
      <c r="L179" s="379" t="s">
        <v>52</v>
      </c>
      <c r="M179" s="379" t="s">
        <v>1</v>
      </c>
      <c r="N179" s="379"/>
      <c r="O179" s="380" t="s">
        <v>68</v>
      </c>
      <c r="P179" s="379" t="s">
        <v>65</v>
      </c>
      <c r="Q179" s="379" t="s">
        <v>136</v>
      </c>
      <c r="R179" s="379" t="s">
        <v>64</v>
      </c>
      <c r="S179" s="379" t="s">
        <v>66</v>
      </c>
      <c r="T179" s="381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3"/>
      <c r="C206" s="473"/>
      <c r="D206" s="473"/>
      <c r="E206" s="473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3"/>
      <c r="C207" s="473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3"/>
      <c r="C208" s="473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3"/>
      <c r="C209" s="473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3"/>
      <c r="C210" s="473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3"/>
      <c r="C213" s="473"/>
      <c r="D213" s="473"/>
      <c r="E213" s="473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3"/>
      <c r="C214" s="473"/>
      <c r="D214" s="473"/>
      <c r="E214" s="473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3"/>
      <c r="C215" s="473"/>
      <c r="D215" s="473"/>
      <c r="E215" s="473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3"/>
      <c r="C216" s="473"/>
      <c r="D216" s="473"/>
      <c r="E216" s="473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3"/>
      <c r="C217" s="473"/>
      <c r="D217" s="473"/>
      <c r="E217" s="473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3"/>
      <c r="C218" s="473"/>
      <c r="D218" s="473"/>
      <c r="E218" s="473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7" t="s">
        <v>170</v>
      </c>
      <c r="B220" s="382"/>
      <c r="C220" s="383"/>
      <c r="D220" s="383"/>
      <c r="E220" s="378"/>
      <c r="F220" s="375"/>
      <c r="G220" s="376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137</v>
      </c>
      <c r="I222" s="325" t="s">
        <v>138</v>
      </c>
      <c r="J222" s="379" t="s">
        <v>53</v>
      </c>
      <c r="K222" s="379" t="s">
        <v>51</v>
      </c>
      <c r="L222" s="379" t="s">
        <v>52</v>
      </c>
      <c r="M222" s="379" t="s">
        <v>1</v>
      </c>
      <c r="N222" s="379"/>
      <c r="O222" s="380" t="s">
        <v>68</v>
      </c>
      <c r="P222" s="379" t="s">
        <v>65</v>
      </c>
      <c r="Q222" s="379" t="s">
        <v>136</v>
      </c>
      <c r="R222" s="379" t="s">
        <v>64</v>
      </c>
      <c r="S222" s="379" t="s">
        <v>66</v>
      </c>
      <c r="T222" s="381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3"/>
      <c r="C249" s="473"/>
      <c r="D249" s="473"/>
      <c r="E249" s="473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3"/>
      <c r="C250" s="473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3"/>
      <c r="C251" s="473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3"/>
      <c r="C252" s="473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3"/>
      <c r="C253" s="473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3"/>
      <c r="C256" s="473"/>
      <c r="D256" s="473"/>
      <c r="E256" s="473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3"/>
      <c r="C257" s="473"/>
      <c r="D257" s="473"/>
      <c r="E257" s="473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3"/>
      <c r="C258" s="473"/>
      <c r="D258" s="473"/>
      <c r="E258" s="473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3"/>
      <c r="C259" s="473"/>
      <c r="D259" s="473"/>
      <c r="E259" s="473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3"/>
      <c r="C260" s="473"/>
      <c r="D260" s="473"/>
      <c r="E260" s="473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3"/>
      <c r="C261" s="473"/>
      <c r="D261" s="473"/>
      <c r="E261" s="473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7" t="s">
        <v>171</v>
      </c>
      <c r="B263" s="382"/>
      <c r="C263" s="383"/>
      <c r="D263" s="383"/>
      <c r="E263" s="378"/>
      <c r="F263" s="375"/>
      <c r="G263" s="376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137</v>
      </c>
      <c r="I265" s="325" t="s">
        <v>138</v>
      </c>
      <c r="J265" s="379" t="s">
        <v>53</v>
      </c>
      <c r="K265" s="379" t="s">
        <v>51</v>
      </c>
      <c r="L265" s="379" t="s">
        <v>52</v>
      </c>
      <c r="M265" s="379" t="s">
        <v>1</v>
      </c>
      <c r="N265" s="379"/>
      <c r="O265" s="380" t="s">
        <v>68</v>
      </c>
      <c r="P265" s="379" t="s">
        <v>65</v>
      </c>
      <c r="Q265" s="379" t="s">
        <v>136</v>
      </c>
      <c r="R265" s="379" t="s">
        <v>64</v>
      </c>
      <c r="S265" s="379" t="s">
        <v>66</v>
      </c>
      <c r="T265" s="381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3"/>
      <c r="C292" s="473"/>
      <c r="D292" s="473"/>
      <c r="E292" s="473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3"/>
      <c r="C293" s="473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3"/>
      <c r="C294" s="473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3"/>
      <c r="C295" s="473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3"/>
      <c r="C296" s="473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3"/>
      <c r="C299" s="473"/>
      <c r="D299" s="473"/>
      <c r="E299" s="473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3"/>
      <c r="C300" s="473"/>
      <c r="D300" s="473"/>
      <c r="E300" s="473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3"/>
      <c r="C301" s="473"/>
      <c r="D301" s="473"/>
      <c r="E301" s="473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3"/>
      <c r="C302" s="473"/>
      <c r="D302" s="473"/>
      <c r="E302" s="473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3"/>
      <c r="C303" s="473"/>
      <c r="D303" s="473"/>
      <c r="E303" s="473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3"/>
      <c r="C304" s="473"/>
      <c r="D304" s="473"/>
      <c r="E304" s="473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7" t="s">
        <v>172</v>
      </c>
      <c r="B306" s="382"/>
      <c r="C306" s="383"/>
      <c r="D306" s="383"/>
      <c r="E306" s="378"/>
      <c r="F306" s="375"/>
      <c r="G306" s="376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137</v>
      </c>
      <c r="I308" s="325" t="s">
        <v>138</v>
      </c>
      <c r="J308" s="379" t="s">
        <v>53</v>
      </c>
      <c r="K308" s="379" t="s">
        <v>51</v>
      </c>
      <c r="L308" s="379" t="s">
        <v>52</v>
      </c>
      <c r="M308" s="379" t="s">
        <v>1</v>
      </c>
      <c r="N308" s="379"/>
      <c r="O308" s="380" t="s">
        <v>68</v>
      </c>
      <c r="P308" s="379" t="s">
        <v>65</v>
      </c>
      <c r="Q308" s="379" t="s">
        <v>136</v>
      </c>
      <c r="R308" s="379" t="s">
        <v>64</v>
      </c>
      <c r="S308" s="379" t="s">
        <v>66</v>
      </c>
      <c r="T308" s="381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3"/>
      <c r="C335" s="473"/>
      <c r="D335" s="473"/>
      <c r="E335" s="473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3"/>
      <c r="C336" s="473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3"/>
      <c r="C337" s="473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3"/>
      <c r="C338" s="473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3"/>
      <c r="C339" s="473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3"/>
      <c r="C342" s="473"/>
      <c r="D342" s="473"/>
      <c r="E342" s="473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3"/>
      <c r="C343" s="473"/>
      <c r="D343" s="473"/>
      <c r="E343" s="473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3"/>
      <c r="C344" s="473"/>
      <c r="D344" s="473"/>
      <c r="E344" s="473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3"/>
      <c r="C345" s="473"/>
      <c r="D345" s="473"/>
      <c r="E345" s="473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3"/>
      <c r="C346" s="473"/>
      <c r="D346" s="473"/>
      <c r="E346" s="473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3"/>
      <c r="C347" s="473"/>
      <c r="D347" s="473"/>
      <c r="E347" s="473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7" t="s">
        <v>173</v>
      </c>
      <c r="B349" s="382"/>
      <c r="C349" s="383"/>
      <c r="D349" s="383"/>
      <c r="E349" s="378"/>
      <c r="F349" s="375"/>
      <c r="G349" s="376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137</v>
      </c>
      <c r="I351" s="325" t="s">
        <v>138</v>
      </c>
      <c r="J351" s="379" t="s">
        <v>53</v>
      </c>
      <c r="K351" s="379" t="s">
        <v>51</v>
      </c>
      <c r="L351" s="379" t="s">
        <v>52</v>
      </c>
      <c r="M351" s="379" t="s">
        <v>1</v>
      </c>
      <c r="N351" s="379"/>
      <c r="O351" s="380" t="s">
        <v>68</v>
      </c>
      <c r="P351" s="379" t="s">
        <v>65</v>
      </c>
      <c r="Q351" s="379" t="s">
        <v>136</v>
      </c>
      <c r="R351" s="379" t="s">
        <v>64</v>
      </c>
      <c r="S351" s="379" t="s">
        <v>66</v>
      </c>
      <c r="T351" s="381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3"/>
      <c r="C378" s="473"/>
      <c r="D378" s="473"/>
      <c r="E378" s="473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3"/>
      <c r="C379" s="473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3"/>
      <c r="C380" s="473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3"/>
      <c r="C381" s="473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3"/>
      <c r="C382" s="473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3"/>
      <c r="C385" s="473"/>
      <c r="D385" s="473"/>
      <c r="E385" s="473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3"/>
      <c r="C386" s="473"/>
      <c r="D386" s="473"/>
      <c r="E386" s="473"/>
      <c r="F386" s="60" t="s">
        <v>60</v>
      </c>
      <c r="G386" s="385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3"/>
      <c r="C387" s="473"/>
      <c r="D387" s="473"/>
      <c r="E387" s="473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3"/>
      <c r="C388" s="473"/>
      <c r="D388" s="473"/>
      <c r="E388" s="473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3"/>
      <c r="C389" s="473"/>
      <c r="D389" s="473"/>
      <c r="E389" s="473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3"/>
      <c r="C390" s="473"/>
      <c r="D390" s="473"/>
      <c r="E390" s="473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7" t="s">
        <v>174</v>
      </c>
      <c r="B392" s="382"/>
      <c r="C392" s="383"/>
      <c r="D392" s="383"/>
      <c r="E392" s="378"/>
      <c r="F392" s="375"/>
      <c r="G392" s="376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137</v>
      </c>
      <c r="I394" s="325" t="s">
        <v>138</v>
      </c>
      <c r="J394" s="379" t="s">
        <v>53</v>
      </c>
      <c r="K394" s="379" t="s">
        <v>51</v>
      </c>
      <c r="L394" s="379" t="s">
        <v>52</v>
      </c>
      <c r="M394" s="379" t="s">
        <v>1</v>
      </c>
      <c r="N394" s="379"/>
      <c r="O394" s="380" t="s">
        <v>68</v>
      </c>
      <c r="P394" s="379" t="s">
        <v>65</v>
      </c>
      <c r="Q394" s="379" t="s">
        <v>136</v>
      </c>
      <c r="R394" s="379" t="s">
        <v>64</v>
      </c>
      <c r="S394" s="379" t="s">
        <v>66</v>
      </c>
      <c r="T394" s="381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3"/>
      <c r="C421" s="473"/>
      <c r="D421" s="473"/>
      <c r="E421" s="473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3"/>
      <c r="C422" s="473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3"/>
      <c r="C423" s="473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3"/>
      <c r="C424" s="473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3"/>
      <c r="C425" s="473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3"/>
      <c r="C428" s="473"/>
      <c r="D428" s="473"/>
      <c r="E428" s="473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3"/>
      <c r="C429" s="473"/>
      <c r="D429" s="473"/>
      <c r="E429" s="473"/>
      <c r="F429" s="60" t="s">
        <v>60</v>
      </c>
      <c r="G429" s="385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3"/>
      <c r="C430" s="473"/>
      <c r="D430" s="473"/>
      <c r="E430" s="473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3"/>
      <c r="C431" s="473"/>
      <c r="D431" s="473"/>
      <c r="E431" s="473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3"/>
      <c r="C432" s="473"/>
      <c r="D432" s="473"/>
      <c r="E432" s="473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3"/>
      <c r="C433" s="473"/>
      <c r="D433" s="473"/>
      <c r="E433" s="473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7" t="s">
        <v>175</v>
      </c>
      <c r="B435" s="382"/>
      <c r="C435" s="383"/>
      <c r="D435" s="383"/>
      <c r="E435" s="378"/>
      <c r="F435" s="375"/>
      <c r="G435" s="376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137</v>
      </c>
      <c r="I437" s="325" t="s">
        <v>138</v>
      </c>
      <c r="J437" s="379" t="s">
        <v>53</v>
      </c>
      <c r="K437" s="379" t="s">
        <v>51</v>
      </c>
      <c r="L437" s="379" t="s">
        <v>52</v>
      </c>
      <c r="M437" s="379" t="s">
        <v>1</v>
      </c>
      <c r="N437" s="379"/>
      <c r="O437" s="380" t="s">
        <v>68</v>
      </c>
      <c r="P437" s="379" t="s">
        <v>65</v>
      </c>
      <c r="Q437" s="379" t="s">
        <v>136</v>
      </c>
      <c r="R437" s="379" t="s">
        <v>64</v>
      </c>
      <c r="S437" s="379" t="s">
        <v>66</v>
      </c>
      <c r="T437" s="381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3"/>
      <c r="C464" s="473"/>
      <c r="D464" s="473"/>
      <c r="E464" s="473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3"/>
      <c r="C465" s="473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3"/>
      <c r="C466" s="473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3"/>
      <c r="C467" s="473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3"/>
      <c r="C468" s="473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3"/>
      <c r="C471" s="473"/>
      <c r="D471" s="473"/>
      <c r="E471" s="473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3"/>
      <c r="C472" s="473"/>
      <c r="D472" s="473"/>
      <c r="E472" s="473"/>
      <c r="F472" s="60" t="s">
        <v>60</v>
      </c>
      <c r="G472" s="385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3"/>
      <c r="C473" s="473"/>
      <c r="D473" s="473"/>
      <c r="E473" s="473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3"/>
      <c r="C474" s="473"/>
      <c r="D474" s="473"/>
      <c r="E474" s="473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3"/>
      <c r="C475" s="473"/>
      <c r="D475" s="473"/>
      <c r="E475" s="473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3"/>
      <c r="C476" s="473"/>
      <c r="D476" s="473"/>
      <c r="E476" s="473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7" t="s">
        <v>176</v>
      </c>
      <c r="B478" s="382"/>
      <c r="C478" s="383"/>
      <c r="D478" s="383"/>
      <c r="E478" s="378"/>
      <c r="F478" s="375"/>
      <c r="G478" s="376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137</v>
      </c>
      <c r="I480" s="325" t="s">
        <v>138</v>
      </c>
      <c r="J480" s="379" t="s">
        <v>53</v>
      </c>
      <c r="K480" s="379" t="s">
        <v>51</v>
      </c>
      <c r="L480" s="379" t="s">
        <v>52</v>
      </c>
      <c r="M480" s="379" t="s">
        <v>1</v>
      </c>
      <c r="N480" s="379"/>
      <c r="O480" s="380" t="s">
        <v>68</v>
      </c>
      <c r="P480" s="379" t="s">
        <v>65</v>
      </c>
      <c r="Q480" s="379" t="s">
        <v>136</v>
      </c>
      <c r="R480" s="379" t="s">
        <v>64</v>
      </c>
      <c r="S480" s="379" t="s">
        <v>66</v>
      </c>
      <c r="T480" s="381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3"/>
      <c r="C507" s="473"/>
      <c r="D507" s="473"/>
      <c r="E507" s="473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3"/>
      <c r="C508" s="473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3"/>
      <c r="C509" s="473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3"/>
      <c r="C510" s="473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3"/>
      <c r="C511" s="473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3"/>
      <c r="C514" s="473"/>
      <c r="D514" s="473"/>
      <c r="E514" s="473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3"/>
      <c r="C515" s="473"/>
      <c r="D515" s="473"/>
      <c r="E515" s="473"/>
      <c r="F515" s="60" t="s">
        <v>60</v>
      </c>
      <c r="G515" s="385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3"/>
      <c r="C516" s="473"/>
      <c r="D516" s="473"/>
      <c r="E516" s="473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3"/>
      <c r="C517" s="473"/>
      <c r="D517" s="473"/>
      <c r="E517" s="473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3"/>
      <c r="C518" s="473"/>
      <c r="D518" s="473"/>
      <c r="E518" s="473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3"/>
      <c r="C519" s="473"/>
      <c r="D519" s="473"/>
      <c r="E519" s="473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7" t="s">
        <v>177</v>
      </c>
      <c r="B521" s="382"/>
      <c r="C521" s="383"/>
      <c r="D521" s="383"/>
      <c r="E521" s="378"/>
      <c r="F521" s="375"/>
      <c r="G521" s="376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137</v>
      </c>
      <c r="I523" s="325" t="s">
        <v>138</v>
      </c>
      <c r="J523" s="379" t="s">
        <v>53</v>
      </c>
      <c r="K523" s="379" t="s">
        <v>51</v>
      </c>
      <c r="L523" s="379" t="s">
        <v>52</v>
      </c>
      <c r="M523" s="379" t="s">
        <v>1</v>
      </c>
      <c r="N523" s="379"/>
      <c r="O523" s="380" t="s">
        <v>68</v>
      </c>
      <c r="P523" s="379" t="s">
        <v>65</v>
      </c>
      <c r="Q523" s="379" t="s">
        <v>136</v>
      </c>
      <c r="R523" s="379" t="s">
        <v>64</v>
      </c>
      <c r="S523" s="379" t="s">
        <v>66</v>
      </c>
      <c r="T523" s="381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3"/>
      <c r="C550" s="473"/>
      <c r="D550" s="473"/>
      <c r="E550" s="473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3"/>
      <c r="C551" s="473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3"/>
      <c r="C552" s="473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3"/>
      <c r="C553" s="473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3"/>
      <c r="C554" s="473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3"/>
      <c r="C557" s="473"/>
      <c r="D557" s="473"/>
      <c r="E557" s="473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3"/>
      <c r="C558" s="473"/>
      <c r="D558" s="473"/>
      <c r="E558" s="473"/>
      <c r="F558" s="60" t="s">
        <v>60</v>
      </c>
      <c r="G558" s="385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3"/>
      <c r="C559" s="473"/>
      <c r="D559" s="473"/>
      <c r="E559" s="473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3"/>
      <c r="C560" s="473"/>
      <c r="D560" s="473"/>
      <c r="E560" s="473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3"/>
      <c r="C561" s="473"/>
      <c r="D561" s="473"/>
      <c r="E561" s="473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3"/>
      <c r="C562" s="473"/>
      <c r="D562" s="473"/>
      <c r="E562" s="473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7" t="s">
        <v>178</v>
      </c>
      <c r="B564" s="382"/>
      <c r="C564" s="383"/>
      <c r="D564" s="383"/>
      <c r="E564" s="378"/>
      <c r="F564" s="375"/>
      <c r="G564" s="376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137</v>
      </c>
      <c r="I566" s="325" t="s">
        <v>138</v>
      </c>
      <c r="J566" s="379" t="s">
        <v>53</v>
      </c>
      <c r="K566" s="379" t="s">
        <v>51</v>
      </c>
      <c r="L566" s="379" t="s">
        <v>52</v>
      </c>
      <c r="M566" s="379" t="s">
        <v>1</v>
      </c>
      <c r="N566" s="379"/>
      <c r="O566" s="380" t="s">
        <v>68</v>
      </c>
      <c r="P566" s="379" t="s">
        <v>65</v>
      </c>
      <c r="Q566" s="379" t="s">
        <v>136</v>
      </c>
      <c r="R566" s="379" t="s">
        <v>64</v>
      </c>
      <c r="S566" s="379" t="s">
        <v>66</v>
      </c>
      <c r="T566" s="381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3"/>
      <c r="C593" s="473"/>
      <c r="D593" s="473"/>
      <c r="E593" s="473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3"/>
      <c r="C594" s="473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3"/>
      <c r="C595" s="473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3"/>
      <c r="C596" s="473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3"/>
      <c r="C597" s="473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3"/>
      <c r="C600" s="473"/>
      <c r="D600" s="473"/>
      <c r="E600" s="473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3"/>
      <c r="C601" s="473"/>
      <c r="D601" s="473"/>
      <c r="E601" s="473"/>
      <c r="F601" s="60" t="s">
        <v>60</v>
      </c>
      <c r="G601" s="385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3"/>
      <c r="C602" s="473"/>
      <c r="D602" s="473"/>
      <c r="E602" s="473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3"/>
      <c r="C603" s="473"/>
      <c r="D603" s="473"/>
      <c r="E603" s="473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3"/>
      <c r="C604" s="473"/>
      <c r="D604" s="473"/>
      <c r="E604" s="473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3"/>
      <c r="C605" s="473"/>
      <c r="D605" s="473"/>
      <c r="E605" s="473"/>
      <c r="F605" s="65" t="s">
        <v>60</v>
      </c>
      <c r="G605" s="386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7" t="s">
        <v>179</v>
      </c>
      <c r="B607" s="382"/>
      <c r="C607" s="383"/>
      <c r="D607" s="383"/>
      <c r="E607" s="378"/>
      <c r="F607" s="375"/>
      <c r="G607" s="376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137</v>
      </c>
      <c r="I609" s="325" t="s">
        <v>138</v>
      </c>
      <c r="J609" s="379" t="s">
        <v>53</v>
      </c>
      <c r="K609" s="379" t="s">
        <v>51</v>
      </c>
      <c r="L609" s="379" t="s">
        <v>52</v>
      </c>
      <c r="M609" s="379" t="s">
        <v>1</v>
      </c>
      <c r="N609" s="379"/>
      <c r="O609" s="380" t="s">
        <v>68</v>
      </c>
      <c r="P609" s="379" t="s">
        <v>65</v>
      </c>
      <c r="Q609" s="379" t="s">
        <v>136</v>
      </c>
      <c r="R609" s="379" t="s">
        <v>64</v>
      </c>
      <c r="S609" s="379" t="s">
        <v>66</v>
      </c>
      <c r="T609" s="381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3"/>
      <c r="C636" s="473"/>
      <c r="D636" s="473"/>
      <c r="E636" s="473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3"/>
      <c r="C637" s="473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3"/>
      <c r="C638" s="473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3"/>
      <c r="C639" s="473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3"/>
      <c r="C640" s="473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3"/>
      <c r="C643" s="473"/>
      <c r="D643" s="473"/>
      <c r="E643" s="473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3"/>
      <c r="C644" s="473"/>
      <c r="D644" s="473"/>
      <c r="E644" s="473"/>
      <c r="F644" s="60" t="s">
        <v>60</v>
      </c>
      <c r="G644" s="385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3"/>
      <c r="C645" s="473"/>
      <c r="D645" s="473"/>
      <c r="E645" s="473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3"/>
      <c r="C646" s="473"/>
      <c r="D646" s="473"/>
      <c r="E646" s="473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3"/>
      <c r="C647" s="473"/>
      <c r="D647" s="473"/>
      <c r="E647" s="473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3"/>
      <c r="C648" s="473"/>
      <c r="D648" s="473"/>
      <c r="E648" s="473"/>
      <c r="F648" s="65" t="s">
        <v>60</v>
      </c>
      <c r="G648" s="386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7" t="s">
        <v>18</v>
      </c>
      <c r="B650" s="382"/>
      <c r="C650" s="383"/>
      <c r="D650" s="383"/>
      <c r="E650" s="378"/>
      <c r="F650" s="375"/>
      <c r="G650" s="376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137</v>
      </c>
      <c r="I652" s="325" t="s">
        <v>138</v>
      </c>
      <c r="J652" s="379" t="s">
        <v>53</v>
      </c>
      <c r="K652" s="379" t="s">
        <v>51</v>
      </c>
      <c r="L652" s="379" t="s">
        <v>52</v>
      </c>
      <c r="M652" s="379" t="s">
        <v>1</v>
      </c>
      <c r="N652" s="379"/>
      <c r="O652" s="380" t="s">
        <v>68</v>
      </c>
      <c r="P652" s="379" t="s">
        <v>65</v>
      </c>
      <c r="Q652" s="379" t="s">
        <v>136</v>
      </c>
      <c r="R652" s="379" t="s">
        <v>64</v>
      </c>
      <c r="S652" s="379" t="s">
        <v>66</v>
      </c>
      <c r="T652" s="381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49"/>
      <c r="C679" s="449"/>
      <c r="D679" s="449"/>
      <c r="E679" s="449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49"/>
      <c r="C680" s="449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49"/>
      <c r="C681" s="449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49"/>
      <c r="C682" s="449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49"/>
      <c r="C683" s="449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49"/>
      <c r="C686" s="449"/>
      <c r="D686" s="449"/>
      <c r="E686" s="449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49"/>
      <c r="C687" s="449"/>
      <c r="D687" s="449"/>
      <c r="E687" s="449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49"/>
      <c r="C688" s="449"/>
      <c r="D688" s="449"/>
      <c r="E688" s="449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49"/>
      <c r="C689" s="449"/>
      <c r="D689" s="449"/>
      <c r="E689" s="449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49"/>
      <c r="C690" s="449"/>
      <c r="D690" s="449"/>
      <c r="E690" s="449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49"/>
      <c r="C691" s="449"/>
      <c r="D691" s="449"/>
      <c r="E691" s="449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7" t="s">
        <v>69</v>
      </c>
      <c r="B693" s="382"/>
      <c r="C693" s="383"/>
      <c r="D693" s="383"/>
      <c r="E693" s="378"/>
      <c r="F693" s="375"/>
      <c r="G693" s="376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137</v>
      </c>
      <c r="I695" s="325" t="s">
        <v>138</v>
      </c>
      <c r="J695" s="379" t="s">
        <v>53</v>
      </c>
      <c r="K695" s="379" t="s">
        <v>51</v>
      </c>
      <c r="L695" s="379" t="s">
        <v>52</v>
      </c>
      <c r="M695" s="379" t="s">
        <v>1</v>
      </c>
      <c r="N695" s="379"/>
      <c r="O695" s="380" t="s">
        <v>68</v>
      </c>
      <c r="P695" s="379" t="s">
        <v>65</v>
      </c>
      <c r="Q695" s="379" t="s">
        <v>136</v>
      </c>
      <c r="R695" s="379" t="s">
        <v>64</v>
      </c>
      <c r="S695" s="379" t="s">
        <v>66</v>
      </c>
      <c r="T695" s="381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49"/>
      <c r="C722" s="449"/>
      <c r="D722" s="449"/>
      <c r="E722" s="449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49"/>
      <c r="C723" s="449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49"/>
      <c r="C724" s="449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49"/>
      <c r="C725" s="449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49"/>
      <c r="C726" s="449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49"/>
      <c r="C729" s="449"/>
      <c r="D729" s="449"/>
      <c r="E729" s="449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49"/>
      <c r="C730" s="449"/>
      <c r="D730" s="449"/>
      <c r="E730" s="449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49"/>
      <c r="C731" s="449"/>
      <c r="D731" s="449"/>
      <c r="E731" s="449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49"/>
      <c r="C732" s="449"/>
      <c r="D732" s="449"/>
      <c r="E732" s="449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49"/>
      <c r="C733" s="449"/>
      <c r="D733" s="449"/>
      <c r="E733" s="449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49"/>
      <c r="C734" s="449"/>
      <c r="D734" s="449"/>
      <c r="E734" s="449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7" t="s">
        <v>140</v>
      </c>
      <c r="B736" s="382"/>
      <c r="C736" s="383"/>
      <c r="D736" s="383"/>
      <c r="E736" s="378"/>
      <c r="F736" s="375"/>
      <c r="G736" s="376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137</v>
      </c>
      <c r="I738" s="325" t="s">
        <v>138</v>
      </c>
      <c r="J738" s="379" t="s">
        <v>53</v>
      </c>
      <c r="K738" s="379" t="s">
        <v>51</v>
      </c>
      <c r="L738" s="379" t="s">
        <v>52</v>
      </c>
      <c r="M738" s="379" t="s">
        <v>1</v>
      </c>
      <c r="N738" s="379"/>
      <c r="O738" s="380" t="s">
        <v>68</v>
      </c>
      <c r="P738" s="379" t="s">
        <v>65</v>
      </c>
      <c r="Q738" s="379" t="s">
        <v>136</v>
      </c>
      <c r="R738" s="379" t="s">
        <v>64</v>
      </c>
      <c r="S738" s="379" t="s">
        <v>66</v>
      </c>
      <c r="T738" s="381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49"/>
      <c r="C765" s="449"/>
      <c r="D765" s="449"/>
      <c r="E765" s="449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49"/>
      <c r="C766" s="449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49"/>
      <c r="C767" s="449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49"/>
      <c r="C768" s="449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49"/>
      <c r="C769" s="449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49"/>
      <c r="C772" s="449"/>
      <c r="D772" s="449"/>
      <c r="E772" s="449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49"/>
      <c r="C773" s="449"/>
      <c r="D773" s="449"/>
      <c r="E773" s="449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49"/>
      <c r="C774" s="449"/>
      <c r="D774" s="449"/>
      <c r="E774" s="449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49"/>
      <c r="C775" s="449"/>
      <c r="D775" s="449"/>
      <c r="E775" s="449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49"/>
      <c r="C776" s="449"/>
      <c r="D776" s="449"/>
      <c r="E776" s="449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49"/>
      <c r="C777" s="449"/>
      <c r="D777" s="449"/>
      <c r="E777" s="449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7" t="s">
        <v>141</v>
      </c>
      <c r="B779" s="382"/>
      <c r="C779" s="383"/>
      <c r="D779" s="383"/>
      <c r="E779" s="378"/>
      <c r="F779" s="375"/>
      <c r="G779" s="376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137</v>
      </c>
      <c r="I781" s="325" t="s">
        <v>138</v>
      </c>
      <c r="J781" s="379" t="s">
        <v>53</v>
      </c>
      <c r="K781" s="379" t="s">
        <v>51</v>
      </c>
      <c r="L781" s="379" t="s">
        <v>52</v>
      </c>
      <c r="M781" s="379" t="s">
        <v>1</v>
      </c>
      <c r="N781" s="379"/>
      <c r="O781" s="380" t="s">
        <v>68</v>
      </c>
      <c r="P781" s="379" t="s">
        <v>65</v>
      </c>
      <c r="Q781" s="379" t="s">
        <v>136</v>
      </c>
      <c r="R781" s="379" t="s">
        <v>64</v>
      </c>
      <c r="S781" s="379" t="s">
        <v>66</v>
      </c>
      <c r="T781" s="381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49"/>
      <c r="C808" s="449"/>
      <c r="D808" s="449"/>
      <c r="E808" s="449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49"/>
      <c r="C809" s="449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49"/>
      <c r="C810" s="449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49"/>
      <c r="C811" s="449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49"/>
      <c r="C812" s="449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49"/>
      <c r="C815" s="449"/>
      <c r="D815" s="449"/>
      <c r="E815" s="449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49"/>
      <c r="C816" s="449"/>
      <c r="D816" s="449"/>
      <c r="E816" s="449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49"/>
      <c r="C817" s="449"/>
      <c r="D817" s="449"/>
      <c r="E817" s="449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49"/>
      <c r="C818" s="449"/>
      <c r="D818" s="449"/>
      <c r="E818" s="449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49"/>
      <c r="C819" s="449"/>
      <c r="D819" s="449"/>
      <c r="E819" s="449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49"/>
      <c r="C820" s="449"/>
      <c r="D820" s="449"/>
      <c r="E820" s="449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7" t="s">
        <v>142</v>
      </c>
      <c r="B822" s="382"/>
      <c r="C822" s="383"/>
      <c r="D822" s="383"/>
      <c r="E822" s="378"/>
      <c r="F822" s="375"/>
      <c r="G822" s="376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137</v>
      </c>
      <c r="I824" s="325" t="s">
        <v>138</v>
      </c>
      <c r="J824" s="379" t="s">
        <v>53</v>
      </c>
      <c r="K824" s="379" t="s">
        <v>51</v>
      </c>
      <c r="L824" s="379" t="s">
        <v>52</v>
      </c>
      <c r="M824" s="379" t="s">
        <v>1</v>
      </c>
      <c r="N824" s="379"/>
      <c r="O824" s="380" t="s">
        <v>68</v>
      </c>
      <c r="P824" s="379" t="s">
        <v>65</v>
      </c>
      <c r="Q824" s="379" t="s">
        <v>136</v>
      </c>
      <c r="R824" s="379" t="s">
        <v>64</v>
      </c>
      <c r="S824" s="379" t="s">
        <v>66</v>
      </c>
      <c r="T824" s="381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49"/>
      <c r="C851" s="449"/>
      <c r="D851" s="449"/>
      <c r="E851" s="449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49"/>
      <c r="C852" s="449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49"/>
      <c r="C853" s="449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49"/>
      <c r="C854" s="449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49"/>
      <c r="C855" s="449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49"/>
      <c r="C858" s="449"/>
      <c r="D858" s="449"/>
      <c r="E858" s="449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49"/>
      <c r="C859" s="449"/>
      <c r="D859" s="449"/>
      <c r="E859" s="449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49"/>
      <c r="C860" s="449"/>
      <c r="D860" s="449"/>
      <c r="E860" s="449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49"/>
      <c r="C861" s="449"/>
      <c r="D861" s="449"/>
      <c r="E861" s="449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49"/>
      <c r="C862" s="449"/>
      <c r="D862" s="449"/>
      <c r="E862" s="449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49"/>
      <c r="C863" s="449"/>
      <c r="D863" s="449"/>
      <c r="E863" s="449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7" t="s">
        <v>180</v>
      </c>
      <c r="B865" s="382"/>
      <c r="C865" s="383"/>
      <c r="D865" s="383"/>
      <c r="E865" s="378"/>
      <c r="F865" s="375"/>
      <c r="G865" s="376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137</v>
      </c>
      <c r="I867" s="325" t="s">
        <v>138</v>
      </c>
      <c r="J867" s="379" t="s">
        <v>53</v>
      </c>
      <c r="K867" s="379" t="s">
        <v>51</v>
      </c>
      <c r="L867" s="379" t="s">
        <v>52</v>
      </c>
      <c r="M867" s="379" t="s">
        <v>1</v>
      </c>
      <c r="N867" s="379"/>
      <c r="O867" s="380" t="s">
        <v>68</v>
      </c>
      <c r="P867" s="379" t="s">
        <v>65</v>
      </c>
      <c r="Q867" s="379" t="s">
        <v>136</v>
      </c>
      <c r="R867" s="379" t="s">
        <v>64</v>
      </c>
      <c r="S867" s="379" t="s">
        <v>66</v>
      </c>
      <c r="T867" s="381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3"/>
      <c r="C894" s="473"/>
      <c r="D894" s="473"/>
      <c r="E894" s="473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3"/>
      <c r="C895" s="473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3"/>
      <c r="C896" s="473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3"/>
      <c r="C897" s="473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3"/>
      <c r="C898" s="473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3"/>
      <c r="C901" s="473"/>
      <c r="D901" s="473"/>
      <c r="E901" s="473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3"/>
      <c r="C902" s="473"/>
      <c r="D902" s="473"/>
      <c r="E902" s="473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3"/>
      <c r="C903" s="473"/>
      <c r="D903" s="473"/>
      <c r="E903" s="473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3"/>
      <c r="C904" s="473"/>
      <c r="D904" s="473"/>
      <c r="E904" s="473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3"/>
      <c r="C905" s="473"/>
      <c r="D905" s="473"/>
      <c r="E905" s="473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3"/>
      <c r="C906" s="473"/>
      <c r="D906" s="473"/>
      <c r="E906" s="473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7" t="s">
        <v>181</v>
      </c>
      <c r="B908" s="382"/>
      <c r="C908" s="383"/>
      <c r="D908" s="383"/>
      <c r="E908" s="378"/>
      <c r="F908" s="375"/>
      <c r="G908" s="376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137</v>
      </c>
      <c r="I910" s="325" t="s">
        <v>138</v>
      </c>
      <c r="J910" s="379" t="s">
        <v>53</v>
      </c>
      <c r="K910" s="379" t="s">
        <v>51</v>
      </c>
      <c r="L910" s="379" t="s">
        <v>52</v>
      </c>
      <c r="M910" s="379" t="s">
        <v>1</v>
      </c>
      <c r="N910" s="379"/>
      <c r="O910" s="380" t="s">
        <v>68</v>
      </c>
      <c r="P910" s="379" t="s">
        <v>65</v>
      </c>
      <c r="Q910" s="379" t="s">
        <v>136</v>
      </c>
      <c r="R910" s="379" t="s">
        <v>64</v>
      </c>
      <c r="S910" s="379" t="s">
        <v>66</v>
      </c>
      <c r="T910" s="381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3"/>
      <c r="C937" s="473"/>
      <c r="D937" s="473"/>
      <c r="E937" s="473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3"/>
      <c r="C938" s="473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3"/>
      <c r="C939" s="473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3"/>
      <c r="C940" s="473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3"/>
      <c r="C941" s="473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3"/>
      <c r="C944" s="473"/>
      <c r="D944" s="473"/>
      <c r="E944" s="473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3"/>
      <c r="C945" s="473"/>
      <c r="D945" s="473"/>
      <c r="E945" s="473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3"/>
      <c r="C946" s="473"/>
      <c r="D946" s="473"/>
      <c r="E946" s="473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3"/>
      <c r="C947" s="473"/>
      <c r="D947" s="473"/>
      <c r="E947" s="473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3"/>
      <c r="C948" s="473"/>
      <c r="D948" s="473"/>
      <c r="E948" s="473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3"/>
      <c r="C949" s="473"/>
      <c r="D949" s="473"/>
      <c r="E949" s="473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7" t="s">
        <v>143</v>
      </c>
      <c r="B951" s="382"/>
      <c r="C951" s="383"/>
      <c r="D951" s="383"/>
      <c r="E951" s="378"/>
      <c r="F951" s="375"/>
      <c r="G951" s="376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137</v>
      </c>
      <c r="I953" s="325" t="s">
        <v>138</v>
      </c>
      <c r="J953" s="379" t="s">
        <v>53</v>
      </c>
      <c r="K953" s="379" t="s">
        <v>51</v>
      </c>
      <c r="L953" s="379" t="s">
        <v>52</v>
      </c>
      <c r="M953" s="379" t="s">
        <v>1</v>
      </c>
      <c r="N953" s="379"/>
      <c r="O953" s="380" t="s">
        <v>68</v>
      </c>
      <c r="P953" s="379" t="s">
        <v>65</v>
      </c>
      <c r="Q953" s="379" t="s">
        <v>136</v>
      </c>
      <c r="R953" s="379" t="s">
        <v>64</v>
      </c>
      <c r="S953" s="379" t="s">
        <v>66</v>
      </c>
      <c r="T953" s="381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49"/>
      <c r="C980" s="449"/>
      <c r="D980" s="449"/>
      <c r="E980" s="449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49"/>
      <c r="C981" s="449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49"/>
      <c r="C982" s="449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49"/>
      <c r="C983" s="449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49"/>
      <c r="C984" s="449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49"/>
      <c r="C987" s="449"/>
      <c r="D987" s="449"/>
      <c r="E987" s="449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49"/>
      <c r="C988" s="449"/>
      <c r="D988" s="449"/>
      <c r="E988" s="449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49"/>
      <c r="C989" s="449"/>
      <c r="D989" s="449"/>
      <c r="E989" s="449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49"/>
      <c r="C990" s="449"/>
      <c r="D990" s="449"/>
      <c r="E990" s="449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49"/>
      <c r="C991" s="449"/>
      <c r="D991" s="449"/>
      <c r="E991" s="449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49"/>
      <c r="C992" s="449"/>
      <c r="D992" s="449"/>
      <c r="E992" s="449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7" t="s">
        <v>145</v>
      </c>
      <c r="B994" s="382"/>
      <c r="C994" s="383"/>
      <c r="D994" s="383"/>
      <c r="E994" s="378"/>
      <c r="F994" s="375"/>
      <c r="G994" s="376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49"/>
      <c r="C996" s="449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49"/>
      <c r="C997" s="449"/>
      <c r="D997" s="272" t="s">
        <v>103</v>
      </c>
      <c r="E997" s="271"/>
      <c r="F997" s="270"/>
      <c r="G997" s="269">
        <f>G79+G122+G165+G681+G724+G767+G810+G853+G982</f>
        <v>3600</v>
      </c>
      <c r="H997" s="48"/>
      <c r="I997" s="48"/>
      <c r="J997" s="72"/>
      <c r="K997" s="264"/>
      <c r="M997" s="73"/>
    </row>
    <row r="998" spans="1:22" s="257" customFormat="1" ht="12">
      <c r="A998" s="43"/>
      <c r="B998" s="449"/>
      <c r="C998" s="449"/>
      <c r="D998" s="272" t="s">
        <v>102</v>
      </c>
      <c r="E998" s="271"/>
      <c r="F998" s="270"/>
      <c r="G998" s="269">
        <f>G80+G123+G166+G682+G725+G768+G811+G854+G983</f>
        <v>3600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49"/>
      <c r="C999" s="449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4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49"/>
      <c r="C1003" s="449"/>
      <c r="D1003" s="449"/>
      <c r="E1003" s="449"/>
      <c r="F1003" s="60" t="s">
        <v>59</v>
      </c>
      <c r="G1003" s="61">
        <f>SUM(AV!H37+Audio!H84+Video!H84+Family!H84+Kitchen!H84+Dining!H84+Patio!H84+'Office-Den'!H84+Game!H84+'Master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6000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49"/>
      <c r="C1004" s="449"/>
      <c r="D1004" s="449"/>
      <c r="E1004" s="449"/>
      <c r="F1004" s="60" t="s">
        <v>60</v>
      </c>
      <c r="G1004" s="385">
        <f>G1003/(AV!H37+Audio!H84+Video!H84+Family!H84+Kitchen!H84+Dining!H84+Patio!H84+'Office-Den'!H84+Game!H84+'Master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49"/>
      <c r="C1005" s="449"/>
      <c r="D1005" s="449"/>
      <c r="E1005" s="449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49"/>
      <c r="C1006" s="449"/>
      <c r="D1006" s="449"/>
      <c r="E1006" s="449"/>
      <c r="F1006" s="63" t="s">
        <v>58</v>
      </c>
      <c r="G1006" s="64">
        <f>SUM(AV!F55+Audio!F102+Video!F102+Family!F102+Kitchen!F102+Dining!F102+Patio!F102+'Office-Den'!F102+Game!F102+'Master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49"/>
      <c r="C1007" s="449"/>
      <c r="D1007" s="449"/>
      <c r="E1007" s="449"/>
      <c r="F1007" s="60" t="s">
        <v>59</v>
      </c>
      <c r="G1007" s="61">
        <f>SUM(AV!H55+Audio!H102+Video!H102+Family!H102+Kitchen!H102+Dining!H102+Patio!H102+'Office-Den'!H102+Game!H102+'Master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0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49"/>
      <c r="C1008" s="449"/>
      <c r="D1008" s="449"/>
      <c r="E1008" s="449"/>
      <c r="F1008" s="65" t="s">
        <v>60</v>
      </c>
      <c r="G1008" s="481" t="e">
        <f>G1007/(AV!H55+Audio!H102+Video!H102+Family!H102+Kitchen!H102+Dining!H102+Patio!H102+'Office-Den'!H102+Game!H102+'Master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#DIV/0!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 t="s">
        <v>154</v>
      </c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49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258"/>
      <c r="G9" s="258"/>
      <c r="H9" s="258"/>
      <c r="I9" s="258"/>
    </row>
    <row r="10" spans="1:11" s="349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9" t="str">
        <f>'Master list'!D10:E10</f>
        <v>3333 Blue Diamond Road </v>
      </c>
      <c r="E10" s="560"/>
      <c r="F10" s="258"/>
      <c r="G10" s="258"/>
      <c r="H10" s="258"/>
      <c r="I10" s="258"/>
    </row>
    <row r="11" spans="1:11" s="349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258"/>
      <c r="G11" s="258"/>
      <c r="H11" s="258"/>
      <c r="I11" s="258"/>
    </row>
    <row r="12" spans="1:11" s="349" customFormat="1" ht="12" customHeight="1">
      <c r="A12" s="143"/>
      <c r="B12" s="245">
        <f>'Master list'!B12</f>
        <v>0</v>
      </c>
      <c r="D12" s="559">
        <f>'Master list'!D12:E12</f>
        <v>0</v>
      </c>
      <c r="E12" s="560"/>
      <c r="F12" s="258"/>
      <c r="G12" s="258"/>
      <c r="H12" s="258"/>
      <c r="I12" s="258"/>
    </row>
    <row r="13" spans="1:11" s="349" customFormat="1" ht="12" customHeight="1">
      <c r="A13" s="144"/>
      <c r="B13" s="244">
        <f>'Master list'!B13</f>
        <v>0</v>
      </c>
      <c r="D13" s="559">
        <f>'Master list'!D13:E13</f>
        <v>0</v>
      </c>
      <c r="E13" s="560"/>
      <c r="F13" s="258"/>
      <c r="G13" s="258"/>
      <c r="H13" s="258"/>
      <c r="I13" s="258"/>
    </row>
    <row r="14" spans="1:11" s="349" customFormat="1" ht="12" customHeight="1">
      <c r="A14" s="144"/>
      <c r="B14" s="244">
        <f>'Master list'!B14</f>
        <v>0</v>
      </c>
      <c r="D14" s="559">
        <f>'Master list'!D14:E14</f>
        <v>0</v>
      </c>
      <c r="E14" s="560"/>
      <c r="F14" s="258"/>
      <c r="G14" s="258"/>
      <c r="H14" s="258"/>
      <c r="I14" s="258"/>
    </row>
    <row r="15" spans="1:11" s="349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9" t="str">
        <f>'Master list'!D15:E15</f>
        <v>Kirk Golding</v>
      </c>
      <c r="E15" s="560"/>
      <c r="F15" s="258"/>
      <c r="G15" s="258"/>
      <c r="H15" s="258"/>
      <c r="I15" s="258"/>
    </row>
    <row r="16" spans="1:11" s="349" customFormat="1" ht="12" customHeight="1">
      <c r="A16" s="143" t="s">
        <v>8</v>
      </c>
      <c r="B16" s="247" t="str">
        <f>'Master list'!B16</f>
        <v>Director of IT Opperations</v>
      </c>
      <c r="C16" s="349" t="s">
        <v>8</v>
      </c>
      <c r="D16" s="559" t="str">
        <f>'Master list'!D16:E16</f>
        <v>Director of IT Opperations</v>
      </c>
      <c r="E16" s="560"/>
      <c r="F16" s="258"/>
      <c r="G16" s="258"/>
      <c r="H16" s="258"/>
      <c r="I16" s="258"/>
    </row>
    <row r="17" spans="1:21" s="349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61" t="str">
        <f>'Master list'!D17:E17</f>
        <v>(702) 914-8580</v>
      </c>
      <c r="E17" s="562"/>
      <c r="F17" s="258"/>
      <c r="G17" s="258"/>
      <c r="H17" s="258"/>
      <c r="I17" s="258"/>
    </row>
    <row r="18" spans="1:21" s="349" customFormat="1" ht="12" customHeight="1">
      <c r="A18" s="332" t="s">
        <v>108</v>
      </c>
      <c r="B18" s="334">
        <f>'Master list'!B18</f>
        <v>0</v>
      </c>
      <c r="C18" s="332" t="s">
        <v>108</v>
      </c>
      <c r="D18" s="561">
        <f>'Master list'!D18:E18</f>
        <v>0</v>
      </c>
      <c r="E18" s="562"/>
      <c r="F18" s="258"/>
      <c r="G18" s="258"/>
      <c r="H18" s="258"/>
      <c r="I18" s="258"/>
    </row>
    <row r="19" spans="1:21" s="349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61" t="str">
        <f>'Master list'!D19:E19</f>
        <v>(702) 491-3884</v>
      </c>
      <c r="E19" s="562"/>
      <c r="F19" s="258"/>
      <c r="G19" s="258"/>
      <c r="H19" s="258"/>
      <c r="I19" s="258"/>
    </row>
    <row r="20" spans="1:21" s="349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258"/>
      <c r="G20" s="258"/>
      <c r="H20" s="258"/>
      <c r="I20" s="258"/>
    </row>
    <row r="21" spans="1:21" s="349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49" customFormat="1" ht="12" customHeight="1">
      <c r="A22" s="131" t="s">
        <v>27</v>
      </c>
      <c r="B22" s="641">
        <f>'Master list'!B22</f>
        <v>0</v>
      </c>
      <c r="C22" s="65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49" customFormat="1" ht="12" customHeight="1">
      <c r="A23" s="131" t="s">
        <v>62</v>
      </c>
      <c r="B23" s="68">
        <f>H693</f>
        <v>6000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49" customFormat="1" ht="12" customHeight="1">
      <c r="A24" s="138" t="s">
        <v>38</v>
      </c>
      <c r="B24" s="641">
        <f>'Master list'!B24</f>
        <v>0</v>
      </c>
      <c r="C24" s="65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49" customFormat="1" ht="12" customHeight="1">
      <c r="A25" s="151"/>
      <c r="B25" s="653"/>
      <c r="C25" s="65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49" customFormat="1" ht="12" customHeight="1">
      <c r="A26" s="131" t="s">
        <v>30</v>
      </c>
      <c r="B26" s="350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49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49" customFormat="1" ht="12" customHeight="1">
      <c r="A28" s="136" t="s">
        <v>0</v>
      </c>
      <c r="B28" s="658">
        <f ca="1">'Master list'!B30</f>
        <v>41228</v>
      </c>
      <c r="C28" s="65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49" customFormat="1" ht="12" customHeight="1">
      <c r="A29" s="131" t="s">
        <v>185</v>
      </c>
      <c r="B29" s="658">
        <f ca="1">'Master list'!B31</f>
        <v>41288</v>
      </c>
      <c r="C29" s="65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49" customFormat="1" ht="12" customHeight="1">
      <c r="A30" s="482" t="s">
        <v>186</v>
      </c>
      <c r="B30" s="653" t="str">
        <f>'Master list'!B32</f>
        <v>DG</v>
      </c>
      <c r="C30" s="65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49" customFormat="1" ht="12" customHeight="1">
      <c r="A31" s="482" t="s">
        <v>100</v>
      </c>
      <c r="B31" s="653" t="str">
        <f>'Master list'!B33</f>
        <v>DG/MD</v>
      </c>
      <c r="C31" s="65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49" customFormat="1" ht="12" customHeight="1">
      <c r="A32" s="306" t="s">
        <v>187</v>
      </c>
      <c r="B32" s="653" t="str">
        <f>'Master list'!B34</f>
        <v>1211SIL (Music Scheduling)</v>
      </c>
      <c r="C32" s="65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49" customFormat="1" ht="12" customHeight="1" thickBot="1">
      <c r="A33" s="483" t="s">
        <v>188</v>
      </c>
      <c r="B33" s="655">
        <f>'Master list'!B35</f>
        <v>1</v>
      </c>
      <c r="C33" s="65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4"/>
      <c r="F34" s="374"/>
      <c r="G34" s="374"/>
      <c r="H34" s="374"/>
      <c r="I34" s="374"/>
      <c r="J34" s="31"/>
    </row>
    <row r="35" spans="1:21" s="25" customFormat="1" ht="13" thickBot="1">
      <c r="A35" s="377" t="s">
        <v>139</v>
      </c>
      <c r="B35" s="382"/>
      <c r="C35" s="383"/>
      <c r="D35" s="383"/>
      <c r="E35" s="383"/>
      <c r="F35" s="383"/>
      <c r="G35" s="383"/>
      <c r="H35" s="416"/>
    </row>
    <row r="36" spans="1:21" ht="16" thickBot="1">
      <c r="A36" s="417"/>
      <c r="B36" s="417"/>
      <c r="C36" s="417"/>
      <c r="D36" s="417"/>
      <c r="E36" s="417"/>
      <c r="F36" s="418"/>
      <c r="G36" s="417"/>
      <c r="H36" s="417"/>
    </row>
    <row r="37" spans="1:21" s="25" customFormat="1" ht="15.75" customHeight="1" thickBot="1">
      <c r="A37" s="95"/>
      <c r="B37" s="96"/>
      <c r="C37" s="585" t="s">
        <v>91</v>
      </c>
      <c r="D37" s="644"/>
      <c r="E37" s="97"/>
      <c r="F37" s="98">
        <f>AV!F37</f>
        <v>3600</v>
      </c>
      <c r="G37" s="210"/>
      <c r="H37" s="216">
        <f>AV!H37</f>
        <v>6000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5" t="s">
        <v>13</v>
      </c>
      <c r="D39" s="646"/>
      <c r="E39" s="102"/>
      <c r="F39" s="103"/>
      <c r="G39" s="103"/>
      <c r="H39" s="104">
        <f>AV!H39</f>
        <v>0</v>
      </c>
    </row>
    <row r="40" spans="1:21" s="25" customFormat="1" ht="15.75" customHeight="1" thickBot="1">
      <c r="A40" s="107"/>
      <c r="B40" s="108"/>
      <c r="C40" s="647" t="s">
        <v>14</v>
      </c>
      <c r="D40" s="648"/>
      <c r="E40" s="109"/>
      <c r="F40" s="110"/>
      <c r="G40" s="110"/>
      <c r="H40" s="117">
        <f>AV!H40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5" t="s">
        <v>92</v>
      </c>
      <c r="D42" s="644"/>
      <c r="E42" s="668"/>
      <c r="F42" s="669"/>
      <c r="G42" s="669"/>
      <c r="H42" s="216">
        <f>AV!H42</f>
        <v>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AV!A44</f>
        <v>0</v>
      </c>
      <c r="B44" s="101" t="s">
        <v>120</v>
      </c>
      <c r="C44" s="586" t="s">
        <v>87</v>
      </c>
      <c r="D44" s="646"/>
      <c r="E44" s="111">
        <v>50</v>
      </c>
      <c r="F44" s="112">
        <f>AV!F44</f>
        <v>0</v>
      </c>
      <c r="G44" s="239">
        <v>90</v>
      </c>
      <c r="H44" s="104">
        <f>AV!H44</f>
        <v>0</v>
      </c>
    </row>
    <row r="45" spans="1:21" s="25" customFormat="1">
      <c r="A45" s="105">
        <f>AV!A45</f>
        <v>0</v>
      </c>
      <c r="B45" s="91" t="s">
        <v>120</v>
      </c>
      <c r="C45" s="640" t="s">
        <v>88</v>
      </c>
      <c r="D45" s="643"/>
      <c r="E45" s="92">
        <v>50</v>
      </c>
      <c r="F45" s="88">
        <f>AV!F45</f>
        <v>0</v>
      </c>
      <c r="G45" s="89">
        <v>90</v>
      </c>
      <c r="H45" s="113">
        <f>AV!H45</f>
        <v>0</v>
      </c>
    </row>
    <row r="46" spans="1:21" s="25" customFormat="1">
      <c r="A46" s="105">
        <f>AV!A46</f>
        <v>0</v>
      </c>
      <c r="B46" s="91" t="s">
        <v>120</v>
      </c>
      <c r="C46" s="640" t="s">
        <v>117</v>
      </c>
      <c r="D46" s="643"/>
      <c r="E46" s="92">
        <v>75</v>
      </c>
      <c r="F46" s="88">
        <f>AV!F46</f>
        <v>0</v>
      </c>
      <c r="G46" s="89">
        <v>125</v>
      </c>
      <c r="H46" s="113">
        <f>AV!H46</f>
        <v>0</v>
      </c>
    </row>
    <row r="47" spans="1:21" s="25" customFormat="1">
      <c r="A47" s="105">
        <f>AV!A47</f>
        <v>0</v>
      </c>
      <c r="B47" s="91" t="s">
        <v>120</v>
      </c>
      <c r="C47" s="640" t="s">
        <v>190</v>
      </c>
      <c r="D47" s="643"/>
      <c r="E47" s="92">
        <v>50</v>
      </c>
      <c r="F47" s="88">
        <f>AV!F47</f>
        <v>0</v>
      </c>
      <c r="G47" s="89">
        <v>90</v>
      </c>
      <c r="H47" s="113">
        <f>AV!H47</f>
        <v>0</v>
      </c>
    </row>
    <row r="48" spans="1:21" s="257" customFormat="1">
      <c r="A48" s="105">
        <f>AV!A48</f>
        <v>0</v>
      </c>
      <c r="B48" s="91" t="s">
        <v>120</v>
      </c>
      <c r="C48" s="639" t="s">
        <v>118</v>
      </c>
      <c r="D48" s="643"/>
      <c r="E48" s="92">
        <v>50</v>
      </c>
      <c r="F48" s="260">
        <f>AV!F48</f>
        <v>0</v>
      </c>
      <c r="G48" s="89">
        <v>90</v>
      </c>
      <c r="H48" s="113">
        <f>AV!H48</f>
        <v>0</v>
      </c>
    </row>
    <row r="49" spans="1:31" s="25" customFormat="1">
      <c r="A49" s="105">
        <f>AV!A49</f>
        <v>0</v>
      </c>
      <c r="B49" s="91" t="s">
        <v>120</v>
      </c>
      <c r="C49" s="639" t="s">
        <v>16</v>
      </c>
      <c r="D49" s="643"/>
      <c r="E49" s="92">
        <v>40</v>
      </c>
      <c r="F49" s="88">
        <f>AV!F49</f>
        <v>0</v>
      </c>
      <c r="G49" s="89">
        <v>80</v>
      </c>
      <c r="H49" s="113">
        <f>AV!H49</f>
        <v>0</v>
      </c>
    </row>
    <row r="50" spans="1:31" s="25" customFormat="1">
      <c r="A50" s="105">
        <f>AV!A50</f>
        <v>0</v>
      </c>
      <c r="B50" s="91" t="s">
        <v>120</v>
      </c>
      <c r="C50" s="639" t="s">
        <v>15</v>
      </c>
      <c r="D50" s="643"/>
      <c r="E50" s="92">
        <v>40</v>
      </c>
      <c r="F50" s="88">
        <f>AV!F50</f>
        <v>0</v>
      </c>
      <c r="G50" s="89">
        <v>80</v>
      </c>
      <c r="H50" s="113">
        <f>AV!H50</f>
        <v>0</v>
      </c>
    </row>
    <row r="51" spans="1:31" s="25" customFormat="1">
      <c r="A51" s="105">
        <f>AV!A51</f>
        <v>0</v>
      </c>
      <c r="B51" s="91" t="s">
        <v>120</v>
      </c>
      <c r="C51" s="640" t="s">
        <v>89</v>
      </c>
      <c r="D51" s="643"/>
      <c r="E51" s="92">
        <v>50</v>
      </c>
      <c r="F51" s="88">
        <f>AV!F51</f>
        <v>0</v>
      </c>
      <c r="G51" s="89">
        <v>90</v>
      </c>
      <c r="H51" s="113">
        <f>AV!H51</f>
        <v>0</v>
      </c>
    </row>
    <row r="52" spans="1:31" s="25" customFormat="1">
      <c r="A52" s="105">
        <f>AV!A52</f>
        <v>0</v>
      </c>
      <c r="B52" s="91" t="s">
        <v>120</v>
      </c>
      <c r="C52" s="640" t="s">
        <v>90</v>
      </c>
      <c r="D52" s="643"/>
      <c r="E52" s="92">
        <v>50</v>
      </c>
      <c r="F52" s="88">
        <f>AV!F52</f>
        <v>0</v>
      </c>
      <c r="G52" s="89">
        <v>90</v>
      </c>
      <c r="H52" s="113">
        <f>AV!H52</f>
        <v>0</v>
      </c>
    </row>
    <row r="53" spans="1:31" s="25" customFormat="1" ht="16" thickBot="1">
      <c r="A53" s="107">
        <f>AV!A53</f>
        <v>0</v>
      </c>
      <c r="B53" s="108" t="s">
        <v>120</v>
      </c>
      <c r="C53" s="651" t="s">
        <v>86</v>
      </c>
      <c r="D53" s="648"/>
      <c r="E53" s="114">
        <v>25</v>
      </c>
      <c r="F53" s="115">
        <f>AV!F53</f>
        <v>0</v>
      </c>
      <c r="G53" s="116">
        <v>50</v>
      </c>
      <c r="H53" s="117">
        <f>AV!H53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631" t="s">
        <v>127</v>
      </c>
      <c r="B55" s="652"/>
      <c r="C55" s="652"/>
      <c r="D55" s="652"/>
      <c r="E55" s="328"/>
      <c r="F55" s="335">
        <f>AV!F55</f>
        <v>0</v>
      </c>
      <c r="G55" s="448"/>
      <c r="H55" s="451">
        <f>AV!H55</f>
        <v>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64" t="s">
        <v>119</v>
      </c>
      <c r="D57" s="665"/>
      <c r="E57" s="209"/>
      <c r="F57" s="119"/>
      <c r="G57" s="209"/>
      <c r="H57" s="218">
        <f>AV!H57</f>
        <v>6000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66" t="s">
        <v>56</v>
      </c>
      <c r="D58" s="661"/>
      <c r="E58" s="207"/>
      <c r="F58" s="93"/>
      <c r="G58" s="207"/>
      <c r="H58" s="113">
        <f>AV!H58</f>
        <v>0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67" t="s">
        <v>93</v>
      </c>
      <c r="D59" s="661"/>
      <c r="E59" s="90"/>
      <c r="F59" s="94"/>
      <c r="G59" s="94"/>
      <c r="H59" s="113">
        <f>AV!H59</f>
        <v>0</v>
      </c>
    </row>
    <row r="60" spans="1:31" s="4" customFormat="1">
      <c r="A60" s="151"/>
      <c r="B60" s="207"/>
      <c r="C60" s="660" t="s">
        <v>4</v>
      </c>
      <c r="D60" s="661"/>
      <c r="E60" s="207"/>
      <c r="F60" s="205"/>
      <c r="G60" s="207"/>
      <c r="H60" s="113">
        <f>AV!H60</f>
        <v>0</v>
      </c>
    </row>
    <row r="61" spans="1:31" s="4" customFormat="1">
      <c r="A61" s="151"/>
      <c r="B61" s="207"/>
      <c r="C61" s="660" t="s">
        <v>94</v>
      </c>
      <c r="D61" s="661"/>
      <c r="E61" s="207"/>
      <c r="F61" s="205"/>
      <c r="G61" s="207"/>
      <c r="H61" s="113">
        <f>AV!H61</f>
        <v>0</v>
      </c>
    </row>
    <row r="62" spans="1:31" s="4" customFormat="1">
      <c r="A62" s="151"/>
      <c r="B62" s="207"/>
      <c r="C62" s="660" t="s">
        <v>76</v>
      </c>
      <c r="D62" s="661"/>
      <c r="E62" s="207"/>
      <c r="F62" s="205"/>
      <c r="G62" s="207"/>
      <c r="H62" s="113">
        <f>AV!H62</f>
        <v>0</v>
      </c>
    </row>
    <row r="63" spans="1:31" s="12" customFormat="1" ht="25.5" customHeight="1" thickBot="1">
      <c r="A63" s="206"/>
      <c r="B63" s="208"/>
      <c r="C63" s="662" t="s">
        <v>2</v>
      </c>
      <c r="D63" s="663"/>
      <c r="E63" s="208"/>
      <c r="F63" s="202"/>
      <c r="G63" s="208"/>
      <c r="H63" s="217">
        <f>AV!H63</f>
        <v>6000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7" t="s">
        <v>194</v>
      </c>
      <c r="B65" s="382"/>
      <c r="C65" s="383"/>
      <c r="D65" s="383"/>
      <c r="E65" s="383"/>
      <c r="F65" s="383"/>
      <c r="G65" s="383"/>
      <c r="H65" s="416"/>
    </row>
    <row r="66" spans="1:8" s="256" customFormat="1" ht="16" thickBot="1">
      <c r="A66" s="417"/>
      <c r="B66" s="417"/>
      <c r="C66" s="417"/>
      <c r="D66" s="417"/>
      <c r="E66" s="417"/>
      <c r="F66" s="418"/>
      <c r="G66" s="417"/>
      <c r="H66" s="417"/>
    </row>
    <row r="67" spans="1:8" s="257" customFormat="1" ht="15.75" customHeight="1" thickBot="1">
      <c r="A67" s="95"/>
      <c r="B67" s="96"/>
      <c r="C67" s="585" t="s">
        <v>91</v>
      </c>
      <c r="D67" s="644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1"/>
      <c r="C68" s="67"/>
      <c r="D68" s="57"/>
      <c r="E68" s="48"/>
      <c r="H68" s="126"/>
    </row>
    <row r="69" spans="1:8" s="257" customFormat="1" ht="15.75" customHeight="1">
      <c r="A69" s="100"/>
      <c r="B69" s="101"/>
      <c r="C69" s="645" t="s">
        <v>13</v>
      </c>
      <c r="D69" s="646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47" t="s">
        <v>14</v>
      </c>
      <c r="D70" s="648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1"/>
      <c r="C71" s="357"/>
      <c r="D71" s="57"/>
      <c r="E71" s="48"/>
      <c r="H71" s="69"/>
    </row>
    <row r="72" spans="1:8" s="257" customFormat="1" ht="15.75" customHeight="1" thickBot="1">
      <c r="A72" s="95"/>
      <c r="B72" s="96"/>
      <c r="C72" s="585" t="s">
        <v>92</v>
      </c>
      <c r="D72" s="644"/>
      <c r="E72" s="668"/>
      <c r="F72" s="669"/>
      <c r="G72" s="669"/>
      <c r="H72" s="216">
        <f>Audio!H89</f>
        <v>0</v>
      </c>
    </row>
    <row r="73" spans="1:8" s="257" customFormat="1" ht="13" thickBot="1">
      <c r="A73" s="43"/>
      <c r="B73" s="351"/>
      <c r="C73" s="351"/>
      <c r="D73" s="351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586" t="s">
        <v>87</v>
      </c>
      <c r="D74" s="646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640" t="s">
        <v>88</v>
      </c>
      <c r="D75" s="643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640" t="s">
        <v>117</v>
      </c>
      <c r="D76" s="643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640" t="s">
        <v>190</v>
      </c>
      <c r="D77" s="643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639" t="s">
        <v>118</v>
      </c>
      <c r="D78" s="643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639" t="s">
        <v>16</v>
      </c>
      <c r="D79" s="643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639" t="s">
        <v>15</v>
      </c>
      <c r="D80" s="643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640" t="s">
        <v>89</v>
      </c>
      <c r="D81" s="643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640" t="s">
        <v>90</v>
      </c>
      <c r="D82" s="643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51" t="s">
        <v>86</v>
      </c>
      <c r="D83" s="648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1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631" t="s">
        <v>127</v>
      </c>
      <c r="B85" s="652"/>
      <c r="C85" s="652"/>
      <c r="D85" s="652"/>
      <c r="E85" s="328"/>
      <c r="F85" s="335">
        <f>Audio!F102</f>
        <v>0</v>
      </c>
      <c r="G85" s="448"/>
      <c r="H85" s="451">
        <f>Audio!H102</f>
        <v>0</v>
      </c>
    </row>
    <row r="86" spans="1:31" s="257" customFormat="1" ht="13" thickBot="1">
      <c r="A86" s="43"/>
      <c r="B86" s="351"/>
      <c r="C86" s="351"/>
      <c r="D86" s="351"/>
      <c r="E86" s="48"/>
      <c r="F86" s="48"/>
      <c r="G86" s="49"/>
      <c r="H86" s="50"/>
    </row>
    <row r="87" spans="1:31" s="4" customFormat="1" ht="15" customHeight="1">
      <c r="A87" s="203"/>
      <c r="B87" s="209"/>
      <c r="C87" s="664" t="s">
        <v>119</v>
      </c>
      <c r="D87" s="665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8"/>
      <c r="C88" s="666" t="s">
        <v>56</v>
      </c>
      <c r="D88" s="661"/>
      <c r="E88" s="358"/>
      <c r="F88" s="93"/>
      <c r="G88" s="358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67" t="s">
        <v>93</v>
      </c>
      <c r="D89" s="661"/>
      <c r="E89" s="90"/>
      <c r="F89" s="94"/>
      <c r="G89" s="94"/>
      <c r="H89" s="113">
        <f>Audio!H106</f>
        <v>0</v>
      </c>
    </row>
    <row r="90" spans="1:31" s="4" customFormat="1">
      <c r="A90" s="151"/>
      <c r="B90" s="358"/>
      <c r="C90" s="660" t="s">
        <v>4</v>
      </c>
      <c r="D90" s="661"/>
      <c r="E90" s="358"/>
      <c r="F90" s="205"/>
      <c r="G90" s="358"/>
      <c r="H90" s="113">
        <f>Audio!H107</f>
        <v>0</v>
      </c>
    </row>
    <row r="91" spans="1:31" s="4" customFormat="1">
      <c r="A91" s="151"/>
      <c r="B91" s="358"/>
      <c r="C91" s="660" t="s">
        <v>94</v>
      </c>
      <c r="D91" s="661"/>
      <c r="E91" s="358"/>
      <c r="F91" s="205"/>
      <c r="G91" s="358"/>
      <c r="H91" s="113">
        <f>Audio!H108</f>
        <v>0</v>
      </c>
    </row>
    <row r="92" spans="1:31" s="4" customFormat="1">
      <c r="A92" s="151"/>
      <c r="B92" s="358"/>
      <c r="C92" s="660" t="s">
        <v>76</v>
      </c>
      <c r="D92" s="661"/>
      <c r="E92" s="358"/>
      <c r="F92" s="205"/>
      <c r="G92" s="358"/>
      <c r="H92" s="113">
        <f>Audio!H109</f>
        <v>0</v>
      </c>
    </row>
    <row r="93" spans="1:31" s="12" customFormat="1" ht="25.5" customHeight="1" thickBot="1">
      <c r="A93" s="206"/>
      <c r="B93" s="359"/>
      <c r="C93" s="662" t="s">
        <v>2</v>
      </c>
      <c r="D93" s="663"/>
      <c r="E93" s="359"/>
      <c r="F93" s="202"/>
      <c r="G93" s="359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7" t="s">
        <v>195</v>
      </c>
      <c r="B95" s="382"/>
      <c r="C95" s="383"/>
      <c r="D95" s="383"/>
      <c r="E95" s="383"/>
      <c r="F95" s="383"/>
      <c r="G95" s="383"/>
      <c r="H95" s="416"/>
    </row>
    <row r="96" spans="1:31" s="256" customFormat="1" ht="16" thickBot="1">
      <c r="A96" s="417"/>
      <c r="B96" s="417"/>
      <c r="C96" s="417"/>
      <c r="D96" s="417"/>
      <c r="E96" s="417"/>
      <c r="F96" s="418"/>
      <c r="G96" s="417"/>
      <c r="H96" s="417"/>
    </row>
    <row r="97" spans="1:8" s="257" customFormat="1" ht="15.75" customHeight="1" thickBot="1">
      <c r="A97" s="95"/>
      <c r="B97" s="96"/>
      <c r="C97" s="585" t="s">
        <v>91</v>
      </c>
      <c r="D97" s="644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1"/>
      <c r="C98" s="67"/>
      <c r="D98" s="57"/>
      <c r="E98" s="48"/>
      <c r="H98" s="126"/>
    </row>
    <row r="99" spans="1:8" s="257" customFormat="1" ht="15.75" customHeight="1">
      <c r="A99" s="100"/>
      <c r="B99" s="101"/>
      <c r="C99" s="645" t="s">
        <v>13</v>
      </c>
      <c r="D99" s="646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7" t="s">
        <v>14</v>
      </c>
      <c r="D100" s="648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1"/>
      <c r="C101" s="357"/>
      <c r="D101" s="57"/>
      <c r="E101" s="48"/>
      <c r="H101" s="69"/>
    </row>
    <row r="102" spans="1:8" s="257" customFormat="1" ht="15.75" customHeight="1" thickBot="1">
      <c r="A102" s="95"/>
      <c r="B102" s="96"/>
      <c r="C102" s="585" t="s">
        <v>92</v>
      </c>
      <c r="D102" s="644"/>
      <c r="E102" s="668"/>
      <c r="F102" s="669"/>
      <c r="G102" s="669"/>
      <c r="H102" s="216">
        <f>Video!H89</f>
        <v>0</v>
      </c>
    </row>
    <row r="103" spans="1:8" s="257" customFormat="1" ht="13" thickBot="1">
      <c r="A103" s="43"/>
      <c r="B103" s="351"/>
      <c r="C103" s="351"/>
      <c r="D103" s="351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586" t="s">
        <v>87</v>
      </c>
      <c r="D104" s="646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640" t="s">
        <v>88</v>
      </c>
      <c r="D105" s="643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640" t="s">
        <v>117</v>
      </c>
      <c r="D106" s="643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640" t="s">
        <v>190</v>
      </c>
      <c r="D107" s="643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639" t="s">
        <v>118</v>
      </c>
      <c r="D108" s="643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639" t="s">
        <v>16</v>
      </c>
      <c r="D109" s="643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639" t="s">
        <v>15</v>
      </c>
      <c r="D110" s="643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640" t="s">
        <v>89</v>
      </c>
      <c r="D111" s="643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640" t="s">
        <v>90</v>
      </c>
      <c r="D112" s="643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51" t="s">
        <v>86</v>
      </c>
      <c r="D113" s="648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1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631" t="s">
        <v>127</v>
      </c>
      <c r="B115" s="652"/>
      <c r="C115" s="652"/>
      <c r="D115" s="652"/>
      <c r="E115" s="328"/>
      <c r="F115" s="335">
        <f>Video!F102</f>
        <v>0</v>
      </c>
      <c r="G115" s="450"/>
      <c r="H115" s="451">
        <f>Video!H102</f>
        <v>0</v>
      </c>
    </row>
    <row r="116" spans="1:31" s="257" customFormat="1" ht="13" thickBot="1">
      <c r="A116" s="43"/>
      <c r="B116" s="351"/>
      <c r="C116" s="351"/>
      <c r="D116" s="351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64" t="s">
        <v>119</v>
      </c>
      <c r="D117" s="665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8"/>
      <c r="C118" s="666" t="s">
        <v>56</v>
      </c>
      <c r="D118" s="661"/>
      <c r="E118" s="358"/>
      <c r="F118" s="93"/>
      <c r="G118" s="358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67" t="s">
        <v>93</v>
      </c>
      <c r="D119" s="661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8"/>
      <c r="C120" s="660" t="s">
        <v>4</v>
      </c>
      <c r="D120" s="661"/>
      <c r="E120" s="358"/>
      <c r="F120" s="205"/>
      <c r="G120" s="358"/>
      <c r="H120" s="113">
        <f>Video!H107</f>
        <v>0</v>
      </c>
    </row>
    <row r="121" spans="1:31" s="4" customFormat="1">
      <c r="A121" s="151"/>
      <c r="B121" s="358"/>
      <c r="C121" s="660" t="s">
        <v>94</v>
      </c>
      <c r="D121" s="661"/>
      <c r="E121" s="358"/>
      <c r="F121" s="205"/>
      <c r="G121" s="358"/>
      <c r="H121" s="113">
        <f>Video!H108</f>
        <v>0</v>
      </c>
    </row>
    <row r="122" spans="1:31" s="4" customFormat="1">
      <c r="A122" s="151"/>
      <c r="B122" s="358"/>
      <c r="C122" s="660" t="s">
        <v>76</v>
      </c>
      <c r="D122" s="661"/>
      <c r="E122" s="358"/>
      <c r="F122" s="205"/>
      <c r="G122" s="358"/>
      <c r="H122" s="113">
        <f>Video!H109</f>
        <v>0</v>
      </c>
    </row>
    <row r="123" spans="1:31" s="12" customFormat="1" ht="25.5" customHeight="1" thickBot="1">
      <c r="A123" s="206"/>
      <c r="B123" s="359"/>
      <c r="C123" s="662" t="s">
        <v>2</v>
      </c>
      <c r="D123" s="663"/>
      <c r="E123" s="359"/>
      <c r="F123" s="202"/>
      <c r="G123" s="359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7" t="s">
        <v>169</v>
      </c>
      <c r="B125" s="382"/>
      <c r="C125" s="383"/>
      <c r="D125" s="383"/>
      <c r="E125" s="383"/>
      <c r="F125" s="383"/>
      <c r="G125" s="383"/>
      <c r="H125" s="416"/>
    </row>
    <row r="126" spans="1:31" s="256" customFormat="1" ht="16" hidden="1" thickBot="1">
      <c r="A126" s="417"/>
      <c r="B126" s="417"/>
      <c r="C126" s="417"/>
      <c r="D126" s="417"/>
      <c r="E126" s="417"/>
      <c r="F126" s="418"/>
      <c r="G126" s="417"/>
      <c r="H126" s="417"/>
    </row>
    <row r="127" spans="1:31" s="257" customFormat="1" ht="15.75" hidden="1" customHeight="1" thickBot="1">
      <c r="A127" s="95"/>
      <c r="B127" s="96"/>
      <c r="C127" s="585" t="s">
        <v>91</v>
      </c>
      <c r="D127" s="644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8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5" t="s">
        <v>13</v>
      </c>
      <c r="D129" s="646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7" t="s">
        <v>14</v>
      </c>
      <c r="D130" s="648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8"/>
      <c r="C131" s="357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5" t="s">
        <v>92</v>
      </c>
      <c r="D132" s="644"/>
      <c r="E132" s="668"/>
      <c r="F132" s="669"/>
      <c r="G132" s="669"/>
      <c r="H132" s="216">
        <f>Family!H89</f>
        <v>0</v>
      </c>
    </row>
    <row r="133" spans="1:8" s="257" customFormat="1" ht="13" hidden="1" thickBot="1">
      <c r="A133" s="43"/>
      <c r="B133" s="478"/>
      <c r="C133" s="478"/>
      <c r="D133" s="478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586" t="s">
        <v>87</v>
      </c>
      <c r="D134" s="646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640" t="s">
        <v>88</v>
      </c>
      <c r="D135" s="643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640" t="s">
        <v>117</v>
      </c>
      <c r="D136" s="643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640" t="s">
        <v>190</v>
      </c>
      <c r="D137" s="643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639" t="s">
        <v>118</v>
      </c>
      <c r="D138" s="643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639" t="s">
        <v>16</v>
      </c>
      <c r="D139" s="643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639" t="s">
        <v>15</v>
      </c>
      <c r="D140" s="643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640" t="s">
        <v>89</v>
      </c>
      <c r="D141" s="643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640" t="s">
        <v>90</v>
      </c>
      <c r="D142" s="643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51" t="s">
        <v>86</v>
      </c>
      <c r="D143" s="648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8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631" t="s">
        <v>127</v>
      </c>
      <c r="B145" s="652"/>
      <c r="C145" s="652"/>
      <c r="D145" s="652"/>
      <c r="E145" s="328"/>
      <c r="F145" s="335">
        <f>Family!F102</f>
        <v>0</v>
      </c>
      <c r="G145" s="479"/>
      <c r="H145" s="451">
        <f>Family!H102</f>
        <v>0</v>
      </c>
    </row>
    <row r="146" spans="1:31" s="257" customFormat="1" ht="13" hidden="1" thickBot="1">
      <c r="A146" s="43"/>
      <c r="B146" s="478"/>
      <c r="C146" s="478"/>
      <c r="D146" s="478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64" t="s">
        <v>119</v>
      </c>
      <c r="D147" s="665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8"/>
      <c r="C148" s="666" t="s">
        <v>56</v>
      </c>
      <c r="D148" s="661"/>
      <c r="E148" s="358"/>
      <c r="F148" s="93"/>
      <c r="G148" s="358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67" t="s">
        <v>93</v>
      </c>
      <c r="D149" s="661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8"/>
      <c r="C150" s="660" t="s">
        <v>4</v>
      </c>
      <c r="D150" s="661"/>
      <c r="E150" s="358"/>
      <c r="F150" s="205"/>
      <c r="G150" s="358"/>
      <c r="H150" s="113">
        <f>Family!H107</f>
        <v>0</v>
      </c>
    </row>
    <row r="151" spans="1:31" s="4" customFormat="1" hidden="1">
      <c r="A151" s="151"/>
      <c r="B151" s="358"/>
      <c r="C151" s="660" t="s">
        <v>94</v>
      </c>
      <c r="D151" s="661"/>
      <c r="E151" s="358"/>
      <c r="F151" s="205"/>
      <c r="G151" s="358"/>
      <c r="H151" s="113">
        <f>Family!H108</f>
        <v>0</v>
      </c>
    </row>
    <row r="152" spans="1:31" s="4" customFormat="1" hidden="1">
      <c r="A152" s="151"/>
      <c r="B152" s="358"/>
      <c r="C152" s="660" t="s">
        <v>76</v>
      </c>
      <c r="D152" s="661"/>
      <c r="E152" s="358"/>
      <c r="F152" s="205"/>
      <c r="G152" s="358"/>
      <c r="H152" s="113">
        <f>Family!H109</f>
        <v>0</v>
      </c>
    </row>
    <row r="153" spans="1:31" s="12" customFormat="1" ht="25.5" hidden="1" customHeight="1" thickBot="1">
      <c r="A153" s="206"/>
      <c r="B153" s="359"/>
      <c r="C153" s="662" t="s">
        <v>2</v>
      </c>
      <c r="D153" s="663"/>
      <c r="E153" s="359"/>
      <c r="F153" s="202"/>
      <c r="G153" s="359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7" t="s">
        <v>170</v>
      </c>
      <c r="B155" s="382"/>
      <c r="C155" s="383"/>
      <c r="D155" s="383"/>
      <c r="E155" s="383"/>
      <c r="F155" s="383"/>
      <c r="G155" s="383"/>
      <c r="H155" s="416"/>
    </row>
    <row r="156" spans="1:31" s="256" customFormat="1" ht="16" hidden="1" thickBot="1">
      <c r="A156" s="417"/>
      <c r="B156" s="417"/>
      <c r="C156" s="417"/>
      <c r="D156" s="417"/>
      <c r="E156" s="417"/>
      <c r="F156" s="418"/>
      <c r="G156" s="417"/>
      <c r="H156" s="417"/>
    </row>
    <row r="157" spans="1:31" s="257" customFormat="1" ht="15.75" hidden="1" customHeight="1" thickBot="1">
      <c r="A157" s="95"/>
      <c r="B157" s="96"/>
      <c r="C157" s="585" t="s">
        <v>91</v>
      </c>
      <c r="D157" s="644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8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5" t="s">
        <v>13</v>
      </c>
      <c r="D159" s="646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7" t="s">
        <v>14</v>
      </c>
      <c r="D160" s="648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8"/>
      <c r="C161" s="357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5" t="s">
        <v>92</v>
      </c>
      <c r="D162" s="644"/>
      <c r="E162" s="668"/>
      <c r="F162" s="669"/>
      <c r="G162" s="669"/>
      <c r="H162" s="216">
        <f>Kitchen!H89</f>
        <v>0</v>
      </c>
    </row>
    <row r="163" spans="1:8" s="257" customFormat="1" ht="13" hidden="1" thickBot="1">
      <c r="A163" s="43"/>
      <c r="B163" s="478"/>
      <c r="C163" s="478"/>
      <c r="D163" s="478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586" t="s">
        <v>87</v>
      </c>
      <c r="D164" s="646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640" t="s">
        <v>88</v>
      </c>
      <c r="D165" s="643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640" t="s">
        <v>117</v>
      </c>
      <c r="D166" s="643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640" t="s">
        <v>190</v>
      </c>
      <c r="D167" s="643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639" t="s">
        <v>118</v>
      </c>
      <c r="D168" s="643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639" t="s">
        <v>16</v>
      </c>
      <c r="D169" s="643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639" t="s">
        <v>15</v>
      </c>
      <c r="D170" s="643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640" t="s">
        <v>89</v>
      </c>
      <c r="D171" s="643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640" t="s">
        <v>90</v>
      </c>
      <c r="D172" s="643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51" t="s">
        <v>86</v>
      </c>
      <c r="D173" s="648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8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631" t="s">
        <v>127</v>
      </c>
      <c r="B175" s="652"/>
      <c r="C175" s="652"/>
      <c r="D175" s="652"/>
      <c r="E175" s="328"/>
      <c r="F175" s="335">
        <f>Kitchen!F102</f>
        <v>0</v>
      </c>
      <c r="G175" s="479"/>
      <c r="H175" s="451">
        <f>Kitchen!H102</f>
        <v>0</v>
      </c>
    </row>
    <row r="176" spans="1:8" s="257" customFormat="1" ht="13" hidden="1" thickBot="1">
      <c r="A176" s="43"/>
      <c r="B176" s="478"/>
      <c r="C176" s="478"/>
      <c r="D176" s="478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64" t="s">
        <v>119</v>
      </c>
      <c r="D177" s="665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8"/>
      <c r="C178" s="666" t="s">
        <v>56</v>
      </c>
      <c r="D178" s="661"/>
      <c r="E178" s="358"/>
      <c r="F178" s="93"/>
      <c r="G178" s="358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67" t="s">
        <v>93</v>
      </c>
      <c r="D179" s="661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8"/>
      <c r="C180" s="660" t="s">
        <v>4</v>
      </c>
      <c r="D180" s="661"/>
      <c r="E180" s="358"/>
      <c r="F180" s="205"/>
      <c r="G180" s="358"/>
      <c r="H180" s="113">
        <f>Kitchen!H107</f>
        <v>0</v>
      </c>
    </row>
    <row r="181" spans="1:31" s="4" customFormat="1" hidden="1">
      <c r="A181" s="151"/>
      <c r="B181" s="358"/>
      <c r="C181" s="660" t="s">
        <v>94</v>
      </c>
      <c r="D181" s="661"/>
      <c r="E181" s="358"/>
      <c r="F181" s="205"/>
      <c r="G181" s="358"/>
      <c r="H181" s="113">
        <f>Kitchen!H108</f>
        <v>0</v>
      </c>
    </row>
    <row r="182" spans="1:31" s="4" customFormat="1" hidden="1">
      <c r="A182" s="151"/>
      <c r="B182" s="358"/>
      <c r="C182" s="660" t="s">
        <v>76</v>
      </c>
      <c r="D182" s="661"/>
      <c r="E182" s="358"/>
      <c r="F182" s="205"/>
      <c r="G182" s="358"/>
      <c r="H182" s="113">
        <f>Kitchen!H109</f>
        <v>0</v>
      </c>
    </row>
    <row r="183" spans="1:31" s="12" customFormat="1" ht="25.5" hidden="1" customHeight="1" thickBot="1">
      <c r="A183" s="206"/>
      <c r="B183" s="359"/>
      <c r="C183" s="662" t="s">
        <v>2</v>
      </c>
      <c r="D183" s="663"/>
      <c r="E183" s="359"/>
      <c r="F183" s="202"/>
      <c r="G183" s="359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7" t="s">
        <v>171</v>
      </c>
      <c r="B185" s="382"/>
      <c r="C185" s="383"/>
      <c r="D185" s="383"/>
      <c r="E185" s="383"/>
      <c r="F185" s="383"/>
      <c r="G185" s="383"/>
      <c r="H185" s="416"/>
    </row>
    <row r="186" spans="1:31" s="256" customFormat="1" ht="16" hidden="1" thickBot="1">
      <c r="A186" s="417"/>
      <c r="B186" s="417"/>
      <c r="C186" s="417"/>
      <c r="D186" s="417"/>
      <c r="E186" s="417"/>
      <c r="F186" s="418"/>
      <c r="G186" s="417"/>
      <c r="H186" s="417"/>
    </row>
    <row r="187" spans="1:31" s="257" customFormat="1" ht="15.75" hidden="1" customHeight="1" thickBot="1">
      <c r="A187" s="95"/>
      <c r="B187" s="96"/>
      <c r="C187" s="585" t="s">
        <v>91</v>
      </c>
      <c r="D187" s="644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8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5" t="s">
        <v>13</v>
      </c>
      <c r="D189" s="646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7" t="s">
        <v>14</v>
      </c>
      <c r="D190" s="648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8"/>
      <c r="C191" s="357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5" t="s">
        <v>92</v>
      </c>
      <c r="D192" s="644"/>
      <c r="E192" s="668"/>
      <c r="F192" s="669"/>
      <c r="G192" s="669"/>
      <c r="H192" s="216">
        <f>Dining!H89</f>
        <v>0</v>
      </c>
    </row>
    <row r="193" spans="1:31" s="257" customFormat="1" ht="13" hidden="1" thickBot="1">
      <c r="A193" s="43"/>
      <c r="B193" s="478"/>
      <c r="C193" s="478"/>
      <c r="D193" s="478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586" t="s">
        <v>87</v>
      </c>
      <c r="D194" s="646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640" t="s">
        <v>88</v>
      </c>
      <c r="D195" s="643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640" t="s">
        <v>117</v>
      </c>
      <c r="D196" s="643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640" t="s">
        <v>190</v>
      </c>
      <c r="D197" s="643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639" t="s">
        <v>118</v>
      </c>
      <c r="D198" s="643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639" t="s">
        <v>16</v>
      </c>
      <c r="D199" s="643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639" t="s">
        <v>15</v>
      </c>
      <c r="D200" s="643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640" t="s">
        <v>89</v>
      </c>
      <c r="D201" s="643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640" t="s">
        <v>90</v>
      </c>
      <c r="D202" s="643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51" t="s">
        <v>86</v>
      </c>
      <c r="D203" s="648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8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631" t="s">
        <v>127</v>
      </c>
      <c r="B205" s="652"/>
      <c r="C205" s="652"/>
      <c r="D205" s="652"/>
      <c r="E205" s="328"/>
      <c r="F205" s="335">
        <f>Dining!F102</f>
        <v>0</v>
      </c>
      <c r="G205" s="479"/>
      <c r="H205" s="451">
        <f>Dining!H102</f>
        <v>0</v>
      </c>
    </row>
    <row r="206" spans="1:31" s="257" customFormat="1" ht="13" hidden="1" thickBot="1">
      <c r="A206" s="43"/>
      <c r="B206" s="478"/>
      <c r="C206" s="478"/>
      <c r="D206" s="478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64" t="s">
        <v>119</v>
      </c>
      <c r="D207" s="665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8"/>
      <c r="C208" s="666" t="s">
        <v>56</v>
      </c>
      <c r="D208" s="661"/>
      <c r="E208" s="358"/>
      <c r="F208" s="93"/>
      <c r="G208" s="358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67" t="s">
        <v>93</v>
      </c>
      <c r="D209" s="661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8"/>
      <c r="C210" s="660" t="s">
        <v>4</v>
      </c>
      <c r="D210" s="661"/>
      <c r="E210" s="358"/>
      <c r="F210" s="205"/>
      <c r="G210" s="358"/>
      <c r="H210" s="113">
        <f>Dining!H107</f>
        <v>0</v>
      </c>
    </row>
    <row r="211" spans="1:8" s="4" customFormat="1" hidden="1">
      <c r="A211" s="151"/>
      <c r="B211" s="358"/>
      <c r="C211" s="660" t="s">
        <v>94</v>
      </c>
      <c r="D211" s="661"/>
      <c r="E211" s="358"/>
      <c r="F211" s="205"/>
      <c r="G211" s="358"/>
      <c r="H211" s="113">
        <f>Dining!H108</f>
        <v>0</v>
      </c>
    </row>
    <row r="212" spans="1:8" s="4" customFormat="1" hidden="1">
      <c r="A212" s="151"/>
      <c r="B212" s="358"/>
      <c r="C212" s="660" t="s">
        <v>76</v>
      </c>
      <c r="D212" s="661"/>
      <c r="E212" s="358"/>
      <c r="F212" s="205"/>
      <c r="G212" s="358"/>
      <c r="H212" s="113">
        <f>Dining!H109</f>
        <v>0</v>
      </c>
    </row>
    <row r="213" spans="1:8" s="12" customFormat="1" ht="25.5" hidden="1" customHeight="1" thickBot="1">
      <c r="A213" s="206"/>
      <c r="B213" s="359"/>
      <c r="C213" s="662" t="s">
        <v>2</v>
      </c>
      <c r="D213" s="663"/>
      <c r="E213" s="359"/>
      <c r="F213" s="202"/>
      <c r="G213" s="359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7" t="s">
        <v>172</v>
      </c>
      <c r="B215" s="382"/>
      <c r="C215" s="383"/>
      <c r="D215" s="383"/>
      <c r="E215" s="383"/>
      <c r="F215" s="383"/>
      <c r="G215" s="383"/>
      <c r="H215" s="416"/>
    </row>
    <row r="216" spans="1:8" s="256" customFormat="1" ht="16" hidden="1" thickBot="1">
      <c r="A216" s="417"/>
      <c r="B216" s="417"/>
      <c r="C216" s="417"/>
      <c r="D216" s="417"/>
      <c r="E216" s="417"/>
      <c r="F216" s="418"/>
      <c r="G216" s="417"/>
      <c r="H216" s="417"/>
    </row>
    <row r="217" spans="1:8" s="257" customFormat="1" ht="15.75" hidden="1" customHeight="1" thickBot="1">
      <c r="A217" s="95"/>
      <c r="B217" s="96"/>
      <c r="C217" s="585" t="s">
        <v>91</v>
      </c>
      <c r="D217" s="644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8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5" t="s">
        <v>13</v>
      </c>
      <c r="D219" s="646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7" t="s">
        <v>14</v>
      </c>
      <c r="D220" s="648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8"/>
      <c r="C221" s="357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5" t="s">
        <v>92</v>
      </c>
      <c r="D222" s="644"/>
      <c r="E222" s="668"/>
      <c r="F222" s="669"/>
      <c r="G222" s="669"/>
      <c r="H222" s="216">
        <f>Patio!H89</f>
        <v>0</v>
      </c>
    </row>
    <row r="223" spans="1:8" s="257" customFormat="1" ht="13" hidden="1" thickBot="1">
      <c r="A223" s="43"/>
      <c r="B223" s="478"/>
      <c r="C223" s="478"/>
      <c r="D223" s="478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586" t="s">
        <v>87</v>
      </c>
      <c r="D224" s="646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640" t="s">
        <v>88</v>
      </c>
      <c r="D225" s="643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640" t="s">
        <v>117</v>
      </c>
      <c r="D226" s="643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640" t="s">
        <v>190</v>
      </c>
      <c r="D227" s="643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639" t="s">
        <v>118</v>
      </c>
      <c r="D228" s="643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639" t="s">
        <v>16</v>
      </c>
      <c r="D229" s="643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639" t="s">
        <v>15</v>
      </c>
      <c r="D230" s="643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640" t="s">
        <v>89</v>
      </c>
      <c r="D231" s="643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640" t="s">
        <v>90</v>
      </c>
      <c r="D232" s="643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51" t="s">
        <v>86</v>
      </c>
      <c r="D233" s="648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8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631" t="s">
        <v>127</v>
      </c>
      <c r="B235" s="652"/>
      <c r="C235" s="652"/>
      <c r="D235" s="652"/>
      <c r="E235" s="328"/>
      <c r="F235" s="335">
        <f>Patio!F102</f>
        <v>0</v>
      </c>
      <c r="G235" s="479"/>
      <c r="H235" s="451">
        <f>Patio!H102</f>
        <v>0</v>
      </c>
    </row>
    <row r="236" spans="1:31" s="257" customFormat="1" ht="13" hidden="1" thickBot="1">
      <c r="A236" s="43"/>
      <c r="B236" s="478"/>
      <c r="C236" s="478"/>
      <c r="D236" s="478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64" t="s">
        <v>119</v>
      </c>
      <c r="D237" s="665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8"/>
      <c r="C238" s="666" t="s">
        <v>56</v>
      </c>
      <c r="D238" s="661"/>
      <c r="E238" s="358"/>
      <c r="F238" s="93"/>
      <c r="G238" s="358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67" t="s">
        <v>93</v>
      </c>
      <c r="D239" s="661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8"/>
      <c r="C240" s="660" t="s">
        <v>4</v>
      </c>
      <c r="D240" s="661"/>
      <c r="E240" s="358"/>
      <c r="F240" s="205"/>
      <c r="G240" s="358"/>
      <c r="H240" s="113">
        <f>Patio!H107</f>
        <v>0</v>
      </c>
    </row>
    <row r="241" spans="1:8" s="4" customFormat="1" hidden="1">
      <c r="A241" s="151"/>
      <c r="B241" s="358"/>
      <c r="C241" s="660" t="s">
        <v>94</v>
      </c>
      <c r="D241" s="661"/>
      <c r="E241" s="358"/>
      <c r="F241" s="205"/>
      <c r="G241" s="358"/>
      <c r="H241" s="113">
        <f>Patio!H108</f>
        <v>0</v>
      </c>
    </row>
    <row r="242" spans="1:8" s="4" customFormat="1" hidden="1">
      <c r="A242" s="151"/>
      <c r="B242" s="358"/>
      <c r="C242" s="660" t="s">
        <v>76</v>
      </c>
      <c r="D242" s="661"/>
      <c r="E242" s="358"/>
      <c r="F242" s="205"/>
      <c r="G242" s="358"/>
      <c r="H242" s="113">
        <f>Patio!H109</f>
        <v>0</v>
      </c>
    </row>
    <row r="243" spans="1:8" s="12" customFormat="1" ht="25.5" hidden="1" customHeight="1" thickBot="1">
      <c r="A243" s="206"/>
      <c r="B243" s="359"/>
      <c r="C243" s="662" t="s">
        <v>2</v>
      </c>
      <c r="D243" s="663"/>
      <c r="E243" s="359"/>
      <c r="F243" s="202"/>
      <c r="G243" s="359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7" t="s">
        <v>173</v>
      </c>
      <c r="B245" s="382"/>
      <c r="C245" s="383"/>
      <c r="D245" s="383"/>
      <c r="E245" s="383"/>
      <c r="F245" s="383"/>
      <c r="G245" s="383"/>
      <c r="H245" s="416"/>
    </row>
    <row r="246" spans="1:8" s="256" customFormat="1" ht="16" hidden="1" thickBot="1">
      <c r="A246" s="417"/>
      <c r="B246" s="417"/>
      <c r="C246" s="417"/>
      <c r="D246" s="417"/>
      <c r="E246" s="417"/>
      <c r="F246" s="418"/>
      <c r="G246" s="417"/>
      <c r="H246" s="417"/>
    </row>
    <row r="247" spans="1:8" s="257" customFormat="1" ht="15.75" hidden="1" customHeight="1" thickBot="1">
      <c r="A247" s="95"/>
      <c r="B247" s="96"/>
      <c r="C247" s="585" t="s">
        <v>91</v>
      </c>
      <c r="D247" s="644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8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5" t="s">
        <v>13</v>
      </c>
      <c r="D249" s="646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7" t="s">
        <v>14</v>
      </c>
      <c r="D250" s="648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8"/>
      <c r="C251" s="357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5" t="s">
        <v>92</v>
      </c>
      <c r="D252" s="644"/>
      <c r="E252" s="668"/>
      <c r="F252" s="669"/>
      <c r="G252" s="669"/>
      <c r="H252" s="216">
        <f>'Office-Den'!H89</f>
        <v>0</v>
      </c>
    </row>
    <row r="253" spans="1:8" s="257" customFormat="1" ht="13" hidden="1" thickBot="1">
      <c r="A253" s="43"/>
      <c r="B253" s="478"/>
      <c r="C253" s="478"/>
      <c r="D253" s="478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586" t="s">
        <v>87</v>
      </c>
      <c r="D254" s="646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640" t="s">
        <v>88</v>
      </c>
      <c r="D255" s="643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640" t="s">
        <v>117</v>
      </c>
      <c r="D256" s="643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640" t="s">
        <v>190</v>
      </c>
      <c r="D257" s="643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639" t="s">
        <v>118</v>
      </c>
      <c r="D258" s="643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639" t="s">
        <v>16</v>
      </c>
      <c r="D259" s="643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639" t="s">
        <v>15</v>
      </c>
      <c r="D260" s="643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640" t="s">
        <v>89</v>
      </c>
      <c r="D261" s="643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640" t="s">
        <v>90</v>
      </c>
      <c r="D262" s="643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51" t="s">
        <v>86</v>
      </c>
      <c r="D263" s="648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8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631" t="s">
        <v>127</v>
      </c>
      <c r="B265" s="652"/>
      <c r="C265" s="652"/>
      <c r="D265" s="652"/>
      <c r="E265" s="328"/>
      <c r="F265" s="335">
        <f>'Office-Den'!F102</f>
        <v>0</v>
      </c>
      <c r="G265" s="479"/>
      <c r="H265" s="451">
        <f>'Office-Den'!H102</f>
        <v>0</v>
      </c>
    </row>
    <row r="266" spans="1:31" s="257" customFormat="1" ht="13" hidden="1" thickBot="1">
      <c r="A266" s="43"/>
      <c r="B266" s="478"/>
      <c r="C266" s="478"/>
      <c r="D266" s="478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64" t="s">
        <v>119</v>
      </c>
      <c r="D267" s="665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8"/>
      <c r="C268" s="666" t="s">
        <v>56</v>
      </c>
      <c r="D268" s="661"/>
      <c r="E268" s="358"/>
      <c r="F268" s="93"/>
      <c r="G268" s="358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67" t="s">
        <v>93</v>
      </c>
      <c r="D269" s="661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8"/>
      <c r="C270" s="660" t="s">
        <v>4</v>
      </c>
      <c r="D270" s="661"/>
      <c r="E270" s="358"/>
      <c r="F270" s="205"/>
      <c r="G270" s="358"/>
      <c r="H270" s="113">
        <f>'Office-Den'!H107</f>
        <v>0</v>
      </c>
    </row>
    <row r="271" spans="1:31" s="4" customFormat="1" hidden="1">
      <c r="A271" s="151"/>
      <c r="B271" s="358"/>
      <c r="C271" s="660" t="s">
        <v>94</v>
      </c>
      <c r="D271" s="661"/>
      <c r="E271" s="358"/>
      <c r="F271" s="205"/>
      <c r="G271" s="358"/>
      <c r="H271" s="113">
        <f>'Office-Den'!H108</f>
        <v>0</v>
      </c>
    </row>
    <row r="272" spans="1:31" s="4" customFormat="1" hidden="1">
      <c r="A272" s="151"/>
      <c r="B272" s="358"/>
      <c r="C272" s="660" t="s">
        <v>76</v>
      </c>
      <c r="D272" s="661"/>
      <c r="E272" s="358"/>
      <c r="F272" s="205"/>
      <c r="G272" s="358"/>
      <c r="H272" s="113">
        <f>'Office-Den'!H109</f>
        <v>0</v>
      </c>
    </row>
    <row r="273" spans="1:8" s="12" customFormat="1" ht="25.5" hidden="1" customHeight="1" thickBot="1">
      <c r="A273" s="206"/>
      <c r="B273" s="359"/>
      <c r="C273" s="662" t="s">
        <v>2</v>
      </c>
      <c r="D273" s="663"/>
      <c r="E273" s="359"/>
      <c r="F273" s="202"/>
      <c r="G273" s="359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7" t="s">
        <v>174</v>
      </c>
      <c r="B275" s="382"/>
      <c r="C275" s="383"/>
      <c r="D275" s="383"/>
      <c r="E275" s="383"/>
      <c r="F275" s="383"/>
      <c r="G275" s="383"/>
      <c r="H275" s="416"/>
    </row>
    <row r="276" spans="1:8" s="256" customFormat="1" ht="16" hidden="1" thickBot="1">
      <c r="A276" s="417"/>
      <c r="B276" s="417"/>
      <c r="C276" s="417"/>
      <c r="D276" s="417"/>
      <c r="E276" s="417"/>
      <c r="F276" s="418"/>
      <c r="G276" s="417"/>
      <c r="H276" s="417"/>
    </row>
    <row r="277" spans="1:8" s="257" customFormat="1" ht="15.75" hidden="1" customHeight="1" thickBot="1">
      <c r="A277" s="95"/>
      <c r="B277" s="96"/>
      <c r="C277" s="585" t="s">
        <v>91</v>
      </c>
      <c r="D277" s="644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8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5" t="s">
        <v>13</v>
      </c>
      <c r="D279" s="646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7" t="s">
        <v>14</v>
      </c>
      <c r="D280" s="648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8"/>
      <c r="C281" s="357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5" t="s">
        <v>92</v>
      </c>
      <c r="D282" s="644"/>
      <c r="E282" s="668"/>
      <c r="F282" s="669"/>
      <c r="G282" s="669"/>
      <c r="H282" s="216">
        <f>Game!H89</f>
        <v>0</v>
      </c>
    </row>
    <row r="283" spans="1:8" s="257" customFormat="1" ht="13" hidden="1" thickBot="1">
      <c r="A283" s="43"/>
      <c r="B283" s="478"/>
      <c r="C283" s="478"/>
      <c r="D283" s="478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586" t="s">
        <v>87</v>
      </c>
      <c r="D284" s="646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640" t="s">
        <v>88</v>
      </c>
      <c r="D285" s="643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640" t="s">
        <v>117</v>
      </c>
      <c r="D286" s="643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640" t="s">
        <v>190</v>
      </c>
      <c r="D287" s="643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639" t="s">
        <v>118</v>
      </c>
      <c r="D288" s="643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639" t="s">
        <v>16</v>
      </c>
      <c r="D289" s="643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639" t="s">
        <v>15</v>
      </c>
      <c r="D290" s="643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640" t="s">
        <v>89</v>
      </c>
      <c r="D291" s="643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640" t="s">
        <v>90</v>
      </c>
      <c r="D292" s="643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51" t="s">
        <v>86</v>
      </c>
      <c r="D293" s="648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8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631" t="s">
        <v>127</v>
      </c>
      <c r="B295" s="652"/>
      <c r="C295" s="652"/>
      <c r="D295" s="652"/>
      <c r="E295" s="328"/>
      <c r="F295" s="335">
        <f>Game!F102</f>
        <v>0</v>
      </c>
      <c r="G295" s="479"/>
      <c r="H295" s="451">
        <f>Game!H102</f>
        <v>0</v>
      </c>
    </row>
    <row r="296" spans="1:31" s="257" customFormat="1" ht="13" hidden="1" thickBot="1">
      <c r="A296" s="43"/>
      <c r="B296" s="478"/>
      <c r="C296" s="478"/>
      <c r="D296" s="478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64" t="s">
        <v>119</v>
      </c>
      <c r="D297" s="665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8"/>
      <c r="C298" s="666" t="s">
        <v>56</v>
      </c>
      <c r="D298" s="661"/>
      <c r="E298" s="358"/>
      <c r="F298" s="93"/>
      <c r="G298" s="358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67" t="s">
        <v>93</v>
      </c>
      <c r="D299" s="661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8"/>
      <c r="C300" s="660" t="s">
        <v>4</v>
      </c>
      <c r="D300" s="661"/>
      <c r="E300" s="358"/>
      <c r="F300" s="205"/>
      <c r="G300" s="358"/>
      <c r="H300" s="113">
        <f>Game!H107</f>
        <v>0</v>
      </c>
    </row>
    <row r="301" spans="1:31" s="4" customFormat="1" hidden="1">
      <c r="A301" s="151"/>
      <c r="B301" s="358"/>
      <c r="C301" s="660" t="s">
        <v>94</v>
      </c>
      <c r="D301" s="661"/>
      <c r="E301" s="358"/>
      <c r="F301" s="205"/>
      <c r="G301" s="358"/>
      <c r="H301" s="113">
        <f>Game!H108</f>
        <v>0</v>
      </c>
    </row>
    <row r="302" spans="1:31" s="4" customFormat="1" hidden="1">
      <c r="A302" s="151"/>
      <c r="B302" s="358"/>
      <c r="C302" s="660" t="s">
        <v>76</v>
      </c>
      <c r="D302" s="661"/>
      <c r="E302" s="358"/>
      <c r="F302" s="205"/>
      <c r="G302" s="358"/>
      <c r="H302" s="113">
        <f>Game!H109</f>
        <v>0</v>
      </c>
    </row>
    <row r="303" spans="1:31" s="12" customFormat="1" ht="25.5" hidden="1" customHeight="1" thickBot="1">
      <c r="A303" s="206"/>
      <c r="B303" s="359"/>
      <c r="C303" s="662" t="s">
        <v>2</v>
      </c>
      <c r="D303" s="663"/>
      <c r="E303" s="359"/>
      <c r="F303" s="202"/>
      <c r="G303" s="359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7" t="s">
        <v>175</v>
      </c>
      <c r="B305" s="382"/>
      <c r="C305" s="383"/>
      <c r="D305" s="383"/>
      <c r="E305" s="383"/>
      <c r="F305" s="383"/>
      <c r="G305" s="383"/>
      <c r="H305" s="416"/>
    </row>
    <row r="306" spans="1:8" s="256" customFormat="1" ht="16" hidden="1" thickBot="1">
      <c r="A306" s="417"/>
      <c r="B306" s="417"/>
      <c r="C306" s="417"/>
      <c r="D306" s="417"/>
      <c r="E306" s="417"/>
      <c r="F306" s="418"/>
      <c r="G306" s="417"/>
      <c r="H306" s="417"/>
    </row>
    <row r="307" spans="1:8" s="257" customFormat="1" ht="15.75" hidden="1" customHeight="1" thickBot="1">
      <c r="A307" s="95"/>
      <c r="B307" s="96"/>
      <c r="C307" s="585" t="s">
        <v>91</v>
      </c>
      <c r="D307" s="644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8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5" t="s">
        <v>13</v>
      </c>
      <c r="D309" s="646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7" t="s">
        <v>14</v>
      </c>
      <c r="D310" s="648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8"/>
      <c r="C311" s="357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5" t="s">
        <v>92</v>
      </c>
      <c r="D312" s="644"/>
      <c r="E312" s="668"/>
      <c r="F312" s="669"/>
      <c r="G312" s="669"/>
      <c r="H312" s="216">
        <f>'Master Bed'!H89</f>
        <v>0</v>
      </c>
    </row>
    <row r="313" spans="1:8" s="257" customFormat="1" ht="13" hidden="1" thickBot="1">
      <c r="A313" s="43"/>
      <c r="B313" s="478"/>
      <c r="C313" s="478"/>
      <c r="D313" s="478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586" t="s">
        <v>87</v>
      </c>
      <c r="D314" s="646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640" t="s">
        <v>88</v>
      </c>
      <c r="D315" s="643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640" t="s">
        <v>117</v>
      </c>
      <c r="D316" s="643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640" t="s">
        <v>190</v>
      </c>
      <c r="D317" s="643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639" t="s">
        <v>118</v>
      </c>
      <c r="D318" s="643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639" t="s">
        <v>16</v>
      </c>
      <c r="D319" s="643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639" t="s">
        <v>15</v>
      </c>
      <c r="D320" s="643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640" t="s">
        <v>89</v>
      </c>
      <c r="D321" s="643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640" t="s">
        <v>90</v>
      </c>
      <c r="D322" s="643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51" t="s">
        <v>86</v>
      </c>
      <c r="D323" s="648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8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631" t="s">
        <v>127</v>
      </c>
      <c r="B325" s="652"/>
      <c r="C325" s="652"/>
      <c r="D325" s="652"/>
      <c r="E325" s="328"/>
      <c r="F325" s="335">
        <f>'Master Bed'!F102</f>
        <v>0</v>
      </c>
      <c r="G325" s="479"/>
      <c r="H325" s="451">
        <f>'Master Bed'!H102</f>
        <v>0</v>
      </c>
    </row>
    <row r="326" spans="1:31" s="257" customFormat="1" ht="13" hidden="1" thickBot="1">
      <c r="A326" s="43"/>
      <c r="B326" s="478"/>
      <c r="C326" s="478"/>
      <c r="D326" s="478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64" t="s">
        <v>119</v>
      </c>
      <c r="D327" s="665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8"/>
      <c r="C328" s="666" t="s">
        <v>56</v>
      </c>
      <c r="D328" s="661"/>
      <c r="E328" s="358"/>
      <c r="F328" s="93"/>
      <c r="G328" s="358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67" t="s">
        <v>93</v>
      </c>
      <c r="D329" s="661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8"/>
      <c r="C330" s="660" t="s">
        <v>4</v>
      </c>
      <c r="D330" s="661"/>
      <c r="E330" s="358"/>
      <c r="F330" s="205"/>
      <c r="G330" s="358"/>
      <c r="H330" s="113">
        <f>'Master Bed'!H107</f>
        <v>0</v>
      </c>
    </row>
    <row r="331" spans="1:31" s="4" customFormat="1" hidden="1">
      <c r="A331" s="151"/>
      <c r="B331" s="358"/>
      <c r="C331" s="660" t="s">
        <v>94</v>
      </c>
      <c r="D331" s="661"/>
      <c r="E331" s="358"/>
      <c r="F331" s="205"/>
      <c r="G331" s="358"/>
      <c r="H331" s="113">
        <f>'Master Bed'!H108</f>
        <v>0</v>
      </c>
    </row>
    <row r="332" spans="1:31" s="4" customFormat="1" hidden="1">
      <c r="A332" s="151"/>
      <c r="B332" s="358"/>
      <c r="C332" s="660" t="s">
        <v>76</v>
      </c>
      <c r="D332" s="661"/>
      <c r="E332" s="358"/>
      <c r="F332" s="205"/>
      <c r="G332" s="358"/>
      <c r="H332" s="113">
        <f>'Master Bed'!H109</f>
        <v>0</v>
      </c>
    </row>
    <row r="333" spans="1:31" s="12" customFormat="1" ht="25.5" hidden="1" customHeight="1" thickBot="1">
      <c r="A333" s="206"/>
      <c r="B333" s="359"/>
      <c r="C333" s="662" t="s">
        <v>2</v>
      </c>
      <c r="D333" s="663"/>
      <c r="E333" s="359"/>
      <c r="F333" s="202"/>
      <c r="G333" s="359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7" t="s">
        <v>176</v>
      </c>
      <c r="B335" s="382"/>
      <c r="C335" s="383"/>
      <c r="D335" s="383"/>
      <c r="E335" s="383"/>
      <c r="F335" s="383"/>
      <c r="G335" s="383"/>
      <c r="H335" s="416"/>
    </row>
    <row r="336" spans="1:31" s="256" customFormat="1" ht="16" hidden="1" thickBot="1">
      <c r="A336" s="417"/>
      <c r="B336" s="417"/>
      <c r="C336" s="417"/>
      <c r="D336" s="417"/>
      <c r="E336" s="417"/>
      <c r="F336" s="418"/>
      <c r="G336" s="417"/>
      <c r="H336" s="417"/>
    </row>
    <row r="337" spans="1:8" s="257" customFormat="1" ht="15.75" hidden="1" customHeight="1" thickBot="1">
      <c r="A337" s="95"/>
      <c r="B337" s="96"/>
      <c r="C337" s="585" t="s">
        <v>91</v>
      </c>
      <c r="D337" s="644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8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5" t="s">
        <v>13</v>
      </c>
      <c r="D339" s="646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7" t="s">
        <v>14</v>
      </c>
      <c r="D340" s="648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8"/>
      <c r="C341" s="357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5" t="s">
        <v>92</v>
      </c>
      <c r="D342" s="644"/>
      <c r="E342" s="668"/>
      <c r="F342" s="669"/>
      <c r="G342" s="669"/>
      <c r="H342" s="216">
        <f>'Master Bath'!H89</f>
        <v>0</v>
      </c>
    </row>
    <row r="343" spans="1:8" s="257" customFormat="1" ht="13" hidden="1" thickBot="1">
      <c r="A343" s="43"/>
      <c r="B343" s="478"/>
      <c r="C343" s="478"/>
      <c r="D343" s="478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586" t="s">
        <v>87</v>
      </c>
      <c r="D344" s="646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640" t="s">
        <v>88</v>
      </c>
      <c r="D345" s="643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640" t="s">
        <v>117</v>
      </c>
      <c r="D346" s="643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640" t="s">
        <v>190</v>
      </c>
      <c r="D347" s="643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639" t="s">
        <v>118</v>
      </c>
      <c r="D348" s="643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639" t="s">
        <v>16</v>
      </c>
      <c r="D349" s="643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639" t="s">
        <v>15</v>
      </c>
      <c r="D350" s="643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640" t="s">
        <v>89</v>
      </c>
      <c r="D351" s="643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640" t="s">
        <v>90</v>
      </c>
      <c r="D352" s="643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51" t="s">
        <v>86</v>
      </c>
      <c r="D353" s="648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8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631" t="s">
        <v>127</v>
      </c>
      <c r="B355" s="652"/>
      <c r="C355" s="652"/>
      <c r="D355" s="652"/>
      <c r="E355" s="328"/>
      <c r="F355" s="335">
        <f>'Master Bath'!F102</f>
        <v>0</v>
      </c>
      <c r="G355" s="479"/>
      <c r="H355" s="451">
        <f>'Master Bath'!H102</f>
        <v>0</v>
      </c>
    </row>
    <row r="356" spans="1:31" s="257" customFormat="1" ht="13" hidden="1" thickBot="1">
      <c r="A356" s="43"/>
      <c r="B356" s="478"/>
      <c r="C356" s="478"/>
      <c r="D356" s="478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64" t="s">
        <v>119</v>
      </c>
      <c r="D357" s="665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8"/>
      <c r="C358" s="666" t="s">
        <v>56</v>
      </c>
      <c r="D358" s="661"/>
      <c r="E358" s="358"/>
      <c r="F358" s="93"/>
      <c r="G358" s="358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67" t="s">
        <v>93</v>
      </c>
      <c r="D359" s="661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8"/>
      <c r="C360" s="660" t="s">
        <v>4</v>
      </c>
      <c r="D360" s="661"/>
      <c r="E360" s="358"/>
      <c r="F360" s="205"/>
      <c r="G360" s="358"/>
      <c r="H360" s="113">
        <f>'Master Bath'!H107</f>
        <v>0</v>
      </c>
    </row>
    <row r="361" spans="1:31" s="4" customFormat="1" hidden="1">
      <c r="A361" s="151"/>
      <c r="B361" s="358"/>
      <c r="C361" s="660" t="s">
        <v>94</v>
      </c>
      <c r="D361" s="661"/>
      <c r="E361" s="358"/>
      <c r="F361" s="205"/>
      <c r="G361" s="358"/>
      <c r="H361" s="113">
        <f>'Master Bath'!H108</f>
        <v>0</v>
      </c>
    </row>
    <row r="362" spans="1:31" s="4" customFormat="1" hidden="1">
      <c r="A362" s="151"/>
      <c r="B362" s="358"/>
      <c r="C362" s="660" t="s">
        <v>76</v>
      </c>
      <c r="D362" s="661"/>
      <c r="E362" s="358"/>
      <c r="F362" s="205"/>
      <c r="G362" s="358"/>
      <c r="H362" s="113">
        <f>'Master Bath'!H109</f>
        <v>0</v>
      </c>
    </row>
    <row r="363" spans="1:31" s="12" customFormat="1" ht="25.5" hidden="1" customHeight="1" thickBot="1">
      <c r="A363" s="206"/>
      <c r="B363" s="359"/>
      <c r="C363" s="662" t="s">
        <v>2</v>
      </c>
      <c r="D363" s="663"/>
      <c r="E363" s="359"/>
      <c r="F363" s="202"/>
      <c r="G363" s="359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7" t="s">
        <v>177</v>
      </c>
      <c r="B365" s="382"/>
      <c r="C365" s="383"/>
      <c r="D365" s="383"/>
      <c r="E365" s="383"/>
      <c r="F365" s="383"/>
      <c r="G365" s="383"/>
      <c r="H365" s="416"/>
    </row>
    <row r="366" spans="1:31" s="256" customFormat="1" ht="16" hidden="1" thickBot="1">
      <c r="A366" s="417"/>
      <c r="B366" s="417"/>
      <c r="C366" s="417"/>
      <c r="D366" s="417"/>
      <c r="E366" s="417"/>
      <c r="F366" s="418"/>
      <c r="G366" s="417"/>
      <c r="H366" s="417"/>
    </row>
    <row r="367" spans="1:31" s="257" customFormat="1" ht="15.75" hidden="1" customHeight="1" thickBot="1">
      <c r="A367" s="95"/>
      <c r="B367" s="96"/>
      <c r="C367" s="585" t="s">
        <v>91</v>
      </c>
      <c r="D367" s="644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8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5" t="s">
        <v>13</v>
      </c>
      <c r="D369" s="646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7" t="s">
        <v>14</v>
      </c>
      <c r="D370" s="648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8"/>
      <c r="C371" s="357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5" t="s">
        <v>92</v>
      </c>
      <c r="D372" s="644"/>
      <c r="E372" s="668"/>
      <c r="F372" s="669"/>
      <c r="G372" s="669"/>
      <c r="H372" s="216">
        <f>'Bedroom 1'!H89</f>
        <v>0</v>
      </c>
    </row>
    <row r="373" spans="1:8" s="257" customFormat="1" ht="13" hidden="1" thickBot="1">
      <c r="A373" s="43"/>
      <c r="B373" s="478"/>
      <c r="C373" s="478"/>
      <c r="D373" s="478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586" t="s">
        <v>87</v>
      </c>
      <c r="D374" s="646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640" t="s">
        <v>88</v>
      </c>
      <c r="D375" s="643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640" t="s">
        <v>117</v>
      </c>
      <c r="D376" s="643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640" t="s">
        <v>190</v>
      </c>
      <c r="D377" s="643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639" t="s">
        <v>118</v>
      </c>
      <c r="D378" s="643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639" t="s">
        <v>16</v>
      </c>
      <c r="D379" s="643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639" t="s">
        <v>15</v>
      </c>
      <c r="D380" s="643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640" t="s">
        <v>89</v>
      </c>
      <c r="D381" s="643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640" t="s">
        <v>90</v>
      </c>
      <c r="D382" s="643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51" t="s">
        <v>86</v>
      </c>
      <c r="D383" s="648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8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631" t="s">
        <v>127</v>
      </c>
      <c r="B385" s="652"/>
      <c r="C385" s="652"/>
      <c r="D385" s="652"/>
      <c r="E385" s="328"/>
      <c r="F385" s="335">
        <f>'Bedroom 1'!F102</f>
        <v>0</v>
      </c>
      <c r="G385" s="479"/>
      <c r="H385" s="451">
        <f>'Bedroom 1'!H102</f>
        <v>0</v>
      </c>
    </row>
    <row r="386" spans="1:31" s="257" customFormat="1" ht="13" hidden="1" thickBot="1">
      <c r="A386" s="43"/>
      <c r="B386" s="478"/>
      <c r="C386" s="478"/>
      <c r="D386" s="478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64" t="s">
        <v>119</v>
      </c>
      <c r="D387" s="665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8"/>
      <c r="C388" s="666" t="s">
        <v>56</v>
      </c>
      <c r="D388" s="661"/>
      <c r="E388" s="358"/>
      <c r="F388" s="93"/>
      <c r="G388" s="358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67" t="s">
        <v>93</v>
      </c>
      <c r="D389" s="661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8"/>
      <c r="C390" s="660" t="s">
        <v>4</v>
      </c>
      <c r="D390" s="661"/>
      <c r="E390" s="358"/>
      <c r="F390" s="205"/>
      <c r="G390" s="358"/>
      <c r="H390" s="113">
        <f>'Bedroom 1'!H107</f>
        <v>0</v>
      </c>
    </row>
    <row r="391" spans="1:31" s="4" customFormat="1" hidden="1">
      <c r="A391" s="151"/>
      <c r="B391" s="358"/>
      <c r="C391" s="660" t="s">
        <v>94</v>
      </c>
      <c r="D391" s="661"/>
      <c r="E391" s="358"/>
      <c r="F391" s="205"/>
      <c r="G391" s="358"/>
      <c r="H391" s="113">
        <f>'Bedroom 1'!H108</f>
        <v>0</v>
      </c>
    </row>
    <row r="392" spans="1:31" s="4" customFormat="1" hidden="1">
      <c r="A392" s="151"/>
      <c r="B392" s="358"/>
      <c r="C392" s="660" t="s">
        <v>76</v>
      </c>
      <c r="D392" s="661"/>
      <c r="E392" s="358"/>
      <c r="F392" s="205"/>
      <c r="G392" s="358"/>
      <c r="H392" s="113">
        <f>'Bedroom 1'!H109</f>
        <v>0</v>
      </c>
    </row>
    <row r="393" spans="1:31" s="12" customFormat="1" ht="25.5" hidden="1" customHeight="1" thickBot="1">
      <c r="A393" s="206"/>
      <c r="B393" s="359"/>
      <c r="C393" s="662" t="s">
        <v>2</v>
      </c>
      <c r="D393" s="663"/>
      <c r="E393" s="359"/>
      <c r="F393" s="202"/>
      <c r="G393" s="359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7" t="s">
        <v>178</v>
      </c>
      <c r="B395" s="382"/>
      <c r="C395" s="383"/>
      <c r="D395" s="383"/>
      <c r="E395" s="383"/>
      <c r="F395" s="383"/>
      <c r="G395" s="383"/>
      <c r="H395" s="416"/>
    </row>
    <row r="396" spans="1:31" s="256" customFormat="1" ht="16" hidden="1" thickBot="1">
      <c r="A396" s="417"/>
      <c r="B396" s="417"/>
      <c r="C396" s="417"/>
      <c r="D396" s="417"/>
      <c r="E396" s="417"/>
      <c r="F396" s="418"/>
      <c r="G396" s="417"/>
      <c r="H396" s="417"/>
    </row>
    <row r="397" spans="1:31" s="257" customFormat="1" ht="15.75" hidden="1" customHeight="1" thickBot="1">
      <c r="A397" s="95"/>
      <c r="B397" s="96"/>
      <c r="C397" s="585" t="s">
        <v>91</v>
      </c>
      <c r="D397" s="644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8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5" t="s">
        <v>13</v>
      </c>
      <c r="D399" s="646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7" t="s">
        <v>14</v>
      </c>
      <c r="D400" s="648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8"/>
      <c r="C401" s="357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5" t="s">
        <v>92</v>
      </c>
      <c r="D402" s="644"/>
      <c r="E402" s="668"/>
      <c r="F402" s="669"/>
      <c r="G402" s="669"/>
      <c r="H402" s="216">
        <f>'Bedroom 2'!H89</f>
        <v>0</v>
      </c>
    </row>
    <row r="403" spans="1:8" s="257" customFormat="1" ht="13" hidden="1" thickBot="1">
      <c r="A403" s="43"/>
      <c r="B403" s="478"/>
      <c r="C403" s="478"/>
      <c r="D403" s="478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586" t="s">
        <v>87</v>
      </c>
      <c r="D404" s="646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640" t="s">
        <v>88</v>
      </c>
      <c r="D405" s="643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640" t="s">
        <v>117</v>
      </c>
      <c r="D406" s="643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640" t="s">
        <v>190</v>
      </c>
      <c r="D407" s="643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639" t="s">
        <v>118</v>
      </c>
      <c r="D408" s="643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639" t="s">
        <v>16</v>
      </c>
      <c r="D409" s="643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639" t="s">
        <v>15</v>
      </c>
      <c r="D410" s="643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640" t="s">
        <v>89</v>
      </c>
      <c r="D411" s="643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640" t="s">
        <v>90</v>
      </c>
      <c r="D412" s="643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51" t="s">
        <v>86</v>
      </c>
      <c r="D413" s="648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8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631" t="s">
        <v>127</v>
      </c>
      <c r="B415" s="652"/>
      <c r="C415" s="652"/>
      <c r="D415" s="652"/>
      <c r="E415" s="328"/>
      <c r="F415" s="335">
        <f>'Bedroom 2'!F102</f>
        <v>0</v>
      </c>
      <c r="G415" s="479"/>
      <c r="H415" s="451">
        <f>'Bedroom 2'!H102</f>
        <v>0</v>
      </c>
    </row>
    <row r="416" spans="1:8" s="257" customFormat="1" ht="13" hidden="1" thickBot="1">
      <c r="A416" s="43"/>
      <c r="B416" s="478"/>
      <c r="C416" s="478"/>
      <c r="D416" s="478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64" t="s">
        <v>119</v>
      </c>
      <c r="D417" s="665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8"/>
      <c r="C418" s="666" t="s">
        <v>56</v>
      </c>
      <c r="D418" s="661"/>
      <c r="E418" s="358"/>
      <c r="F418" s="93"/>
      <c r="G418" s="358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67" t="s">
        <v>93</v>
      </c>
      <c r="D419" s="661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8"/>
      <c r="C420" s="660" t="s">
        <v>4</v>
      </c>
      <c r="D420" s="661"/>
      <c r="E420" s="358"/>
      <c r="F420" s="205"/>
      <c r="G420" s="358"/>
      <c r="H420" s="113">
        <f>'Bedroom 2'!H107</f>
        <v>0</v>
      </c>
    </row>
    <row r="421" spans="1:31" s="4" customFormat="1" hidden="1">
      <c r="A421" s="151"/>
      <c r="B421" s="358"/>
      <c r="C421" s="660" t="s">
        <v>94</v>
      </c>
      <c r="D421" s="661"/>
      <c r="E421" s="358"/>
      <c r="F421" s="205"/>
      <c r="G421" s="358"/>
      <c r="H421" s="113">
        <f>'Bedroom 2'!H108</f>
        <v>0</v>
      </c>
    </row>
    <row r="422" spans="1:31" s="4" customFormat="1" hidden="1">
      <c r="A422" s="151"/>
      <c r="B422" s="358"/>
      <c r="C422" s="660" t="s">
        <v>76</v>
      </c>
      <c r="D422" s="661"/>
      <c r="E422" s="358"/>
      <c r="F422" s="205"/>
      <c r="G422" s="358"/>
      <c r="H422" s="113">
        <f>'Bedroom 2'!H109</f>
        <v>0</v>
      </c>
    </row>
    <row r="423" spans="1:31" s="12" customFormat="1" ht="25.5" hidden="1" customHeight="1" thickBot="1">
      <c r="A423" s="206"/>
      <c r="B423" s="359"/>
      <c r="C423" s="662" t="s">
        <v>2</v>
      </c>
      <c r="D423" s="663"/>
      <c r="E423" s="359"/>
      <c r="F423" s="202"/>
      <c r="G423" s="359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7" t="s">
        <v>179</v>
      </c>
      <c r="B425" s="382"/>
      <c r="C425" s="383"/>
      <c r="D425" s="383"/>
      <c r="E425" s="383"/>
      <c r="F425" s="383"/>
      <c r="G425" s="383"/>
      <c r="H425" s="416"/>
    </row>
    <row r="426" spans="1:31" s="256" customFormat="1" ht="16" hidden="1" thickBot="1">
      <c r="A426" s="417"/>
      <c r="B426" s="417"/>
      <c r="C426" s="417"/>
      <c r="D426" s="417"/>
      <c r="E426" s="417"/>
      <c r="F426" s="418"/>
      <c r="G426" s="417"/>
      <c r="H426" s="417"/>
    </row>
    <row r="427" spans="1:31" s="257" customFormat="1" ht="15.75" hidden="1" customHeight="1" thickBot="1">
      <c r="A427" s="95"/>
      <c r="B427" s="96"/>
      <c r="C427" s="585" t="s">
        <v>91</v>
      </c>
      <c r="D427" s="644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8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5" t="s">
        <v>13</v>
      </c>
      <c r="D429" s="646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7" t="s">
        <v>14</v>
      </c>
      <c r="D430" s="648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8"/>
      <c r="C431" s="357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5" t="s">
        <v>92</v>
      </c>
      <c r="D432" s="644"/>
      <c r="E432" s="668"/>
      <c r="F432" s="669"/>
      <c r="G432" s="669"/>
      <c r="H432" s="216">
        <f>'Bedroom 3'!H89</f>
        <v>0</v>
      </c>
    </row>
    <row r="433" spans="1:31" s="257" customFormat="1" ht="13" hidden="1" thickBot="1">
      <c r="A433" s="43"/>
      <c r="B433" s="478"/>
      <c r="C433" s="478"/>
      <c r="D433" s="478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586" t="s">
        <v>87</v>
      </c>
      <c r="D434" s="646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640" t="s">
        <v>88</v>
      </c>
      <c r="D435" s="643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640" t="s">
        <v>117</v>
      </c>
      <c r="D436" s="643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640" t="s">
        <v>190</v>
      </c>
      <c r="D437" s="643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639" t="s">
        <v>118</v>
      </c>
      <c r="D438" s="643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639" t="s">
        <v>16</v>
      </c>
      <c r="D439" s="643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639" t="s">
        <v>15</v>
      </c>
      <c r="D440" s="643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640" t="s">
        <v>89</v>
      </c>
      <c r="D441" s="643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640" t="s">
        <v>90</v>
      </c>
      <c r="D442" s="643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51" t="s">
        <v>86</v>
      </c>
      <c r="D443" s="648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8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631" t="s">
        <v>127</v>
      </c>
      <c r="B445" s="652"/>
      <c r="C445" s="652"/>
      <c r="D445" s="652"/>
      <c r="E445" s="328"/>
      <c r="F445" s="335">
        <f>'Bedroom 3'!F102</f>
        <v>0</v>
      </c>
      <c r="G445" s="479"/>
      <c r="H445" s="451">
        <f>'Bedroom 3'!H102</f>
        <v>0</v>
      </c>
    </row>
    <row r="446" spans="1:31" s="257" customFormat="1" ht="13" hidden="1" thickBot="1">
      <c r="A446" s="43"/>
      <c r="B446" s="478"/>
      <c r="C446" s="478"/>
      <c r="D446" s="478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64" t="s">
        <v>119</v>
      </c>
      <c r="D447" s="665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8"/>
      <c r="C448" s="666" t="s">
        <v>56</v>
      </c>
      <c r="D448" s="661"/>
      <c r="E448" s="358"/>
      <c r="F448" s="93"/>
      <c r="G448" s="358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67" t="s">
        <v>93</v>
      </c>
      <c r="D449" s="661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8"/>
      <c r="C450" s="660" t="s">
        <v>4</v>
      </c>
      <c r="D450" s="661"/>
      <c r="E450" s="358"/>
      <c r="F450" s="205"/>
      <c r="G450" s="358"/>
      <c r="H450" s="113">
        <f>'Bedroom 3'!H107</f>
        <v>0</v>
      </c>
    </row>
    <row r="451" spans="1:8" s="4" customFormat="1" hidden="1">
      <c r="A451" s="151"/>
      <c r="B451" s="358"/>
      <c r="C451" s="660" t="s">
        <v>94</v>
      </c>
      <c r="D451" s="661"/>
      <c r="E451" s="358"/>
      <c r="F451" s="205"/>
      <c r="G451" s="358"/>
      <c r="H451" s="113">
        <f>'Bedroom 3'!H108</f>
        <v>0</v>
      </c>
    </row>
    <row r="452" spans="1:8" s="4" customFormat="1" hidden="1">
      <c r="A452" s="151"/>
      <c r="B452" s="358"/>
      <c r="C452" s="660" t="s">
        <v>76</v>
      </c>
      <c r="D452" s="661"/>
      <c r="E452" s="358"/>
      <c r="F452" s="205"/>
      <c r="G452" s="358"/>
      <c r="H452" s="113">
        <f>'Bedroom 3'!H109</f>
        <v>0</v>
      </c>
    </row>
    <row r="453" spans="1:8" s="12" customFormat="1" ht="25.5" hidden="1" customHeight="1" thickBot="1">
      <c r="A453" s="206"/>
      <c r="B453" s="359"/>
      <c r="C453" s="662" t="s">
        <v>2</v>
      </c>
      <c r="D453" s="663"/>
      <c r="E453" s="359"/>
      <c r="F453" s="202"/>
      <c r="G453" s="359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7" t="s">
        <v>18</v>
      </c>
      <c r="B455" s="382"/>
      <c r="C455" s="383"/>
      <c r="D455" s="383"/>
      <c r="E455" s="383"/>
      <c r="F455" s="383"/>
      <c r="G455" s="383"/>
      <c r="H455" s="416"/>
    </row>
    <row r="456" spans="1:8" s="256" customFormat="1" ht="16" thickBot="1">
      <c r="A456" s="417"/>
      <c r="B456" s="417"/>
      <c r="C456" s="417"/>
      <c r="D456" s="417"/>
      <c r="E456" s="417"/>
      <c r="F456" s="418"/>
      <c r="G456" s="417"/>
      <c r="H456" s="417"/>
    </row>
    <row r="457" spans="1:8" s="257" customFormat="1" ht="15.75" customHeight="1" thickBot="1">
      <c r="A457" s="95"/>
      <c r="B457" s="96"/>
      <c r="C457" s="585" t="s">
        <v>91</v>
      </c>
      <c r="D457" s="644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1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5" t="s">
        <v>13</v>
      </c>
      <c r="D459" s="646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7" t="s">
        <v>14</v>
      </c>
      <c r="D460" s="648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1"/>
      <c r="C461" s="357"/>
      <c r="D461" s="57"/>
      <c r="E461" s="48"/>
      <c r="H461" s="69"/>
    </row>
    <row r="462" spans="1:8" s="257" customFormat="1" ht="15.75" customHeight="1" thickBot="1">
      <c r="A462" s="95"/>
      <c r="B462" s="96"/>
      <c r="C462" s="585" t="s">
        <v>92</v>
      </c>
      <c r="D462" s="644"/>
      <c r="E462" s="668"/>
      <c r="F462" s="669"/>
      <c r="G462" s="669"/>
      <c r="H462" s="216">
        <f>Control!H89</f>
        <v>0</v>
      </c>
    </row>
    <row r="463" spans="1:8" s="257" customFormat="1" ht="13" thickBot="1">
      <c r="A463" s="43"/>
      <c r="B463" s="351"/>
      <c r="C463" s="351"/>
      <c r="D463" s="351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586" t="s">
        <v>87</v>
      </c>
      <c r="D464" s="646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640" t="s">
        <v>88</v>
      </c>
      <c r="D465" s="643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640" t="s">
        <v>117</v>
      </c>
      <c r="D466" s="643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640" t="s">
        <v>190</v>
      </c>
      <c r="D467" s="643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639" t="s">
        <v>118</v>
      </c>
      <c r="D468" s="643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639" t="s">
        <v>16</v>
      </c>
      <c r="D469" s="643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639" t="s">
        <v>15</v>
      </c>
      <c r="D470" s="643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640" t="s">
        <v>89</v>
      </c>
      <c r="D471" s="643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640" t="s">
        <v>90</v>
      </c>
      <c r="D472" s="643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51" t="s">
        <v>86</v>
      </c>
      <c r="D473" s="648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1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631" t="s">
        <v>127</v>
      </c>
      <c r="B475" s="652"/>
      <c r="C475" s="652"/>
      <c r="D475" s="652"/>
      <c r="E475" s="328"/>
      <c r="F475" s="335">
        <f>Control!F102</f>
        <v>0</v>
      </c>
      <c r="G475" s="450"/>
      <c r="H475" s="451">
        <f>Control!H102</f>
        <v>0</v>
      </c>
    </row>
    <row r="476" spans="1:31" s="257" customFormat="1" ht="13" thickBot="1">
      <c r="A476" s="43"/>
      <c r="B476" s="351"/>
      <c r="C476" s="351"/>
      <c r="D476" s="351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64" t="s">
        <v>119</v>
      </c>
      <c r="D477" s="665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8"/>
      <c r="C478" s="666" t="s">
        <v>56</v>
      </c>
      <c r="D478" s="661"/>
      <c r="E478" s="358"/>
      <c r="F478" s="93"/>
      <c r="G478" s="358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67" t="s">
        <v>93</v>
      </c>
      <c r="D479" s="661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8"/>
      <c r="C480" s="660" t="s">
        <v>4</v>
      </c>
      <c r="D480" s="661"/>
      <c r="E480" s="358"/>
      <c r="F480" s="205"/>
      <c r="G480" s="358"/>
      <c r="H480" s="113">
        <f>Control!H107</f>
        <v>0</v>
      </c>
    </row>
    <row r="481" spans="1:8" s="4" customFormat="1">
      <c r="A481" s="151"/>
      <c r="B481" s="358"/>
      <c r="C481" s="660" t="s">
        <v>94</v>
      </c>
      <c r="D481" s="661"/>
      <c r="E481" s="358"/>
      <c r="F481" s="205"/>
      <c r="G481" s="358"/>
      <c r="H481" s="113">
        <f>Control!H108</f>
        <v>0</v>
      </c>
    </row>
    <row r="482" spans="1:8" s="4" customFormat="1">
      <c r="A482" s="151"/>
      <c r="B482" s="358"/>
      <c r="C482" s="660" t="s">
        <v>76</v>
      </c>
      <c r="D482" s="661"/>
      <c r="E482" s="358"/>
      <c r="F482" s="205"/>
      <c r="G482" s="358"/>
      <c r="H482" s="113">
        <f>Control!H109</f>
        <v>0</v>
      </c>
    </row>
    <row r="483" spans="1:8" s="12" customFormat="1" ht="25.5" customHeight="1" thickBot="1">
      <c r="A483" s="206"/>
      <c r="B483" s="359"/>
      <c r="C483" s="662" t="s">
        <v>2</v>
      </c>
      <c r="D483" s="663"/>
      <c r="E483" s="359"/>
      <c r="F483" s="202"/>
      <c r="G483" s="359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7" t="s">
        <v>69</v>
      </c>
      <c r="B485" s="382"/>
      <c r="C485" s="383"/>
      <c r="D485" s="383"/>
      <c r="E485" s="383"/>
      <c r="F485" s="383"/>
      <c r="G485" s="383"/>
      <c r="H485" s="416"/>
    </row>
    <row r="486" spans="1:8" s="256" customFormat="1" ht="16" thickBot="1">
      <c r="A486" s="417"/>
      <c r="B486" s="417"/>
      <c r="C486" s="417"/>
      <c r="D486" s="417"/>
      <c r="E486" s="417"/>
      <c r="F486" s="418"/>
      <c r="G486" s="417"/>
      <c r="H486" s="417"/>
    </row>
    <row r="487" spans="1:8" s="257" customFormat="1" ht="15.75" customHeight="1" thickBot="1">
      <c r="A487" s="95"/>
      <c r="B487" s="96"/>
      <c r="C487" s="585" t="s">
        <v>91</v>
      </c>
      <c r="D487" s="644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1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5" t="s">
        <v>13</v>
      </c>
      <c r="D489" s="646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7" t="s">
        <v>14</v>
      </c>
      <c r="D490" s="648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1"/>
      <c r="C491" s="357"/>
      <c r="D491" s="57"/>
      <c r="E491" s="48"/>
      <c r="H491" s="69"/>
    </row>
    <row r="492" spans="1:8" s="257" customFormat="1" ht="15.75" customHeight="1" thickBot="1">
      <c r="A492" s="95"/>
      <c r="B492" s="96"/>
      <c r="C492" s="585" t="s">
        <v>92</v>
      </c>
      <c r="D492" s="644"/>
      <c r="E492" s="668"/>
      <c r="F492" s="669"/>
      <c r="G492" s="669"/>
      <c r="H492" s="216">
        <f>Lighting!H89</f>
        <v>0</v>
      </c>
    </row>
    <row r="493" spans="1:8" s="257" customFormat="1" ht="13" thickBot="1">
      <c r="A493" s="43"/>
      <c r="B493" s="351"/>
      <c r="C493" s="351"/>
      <c r="D493" s="351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586" t="s">
        <v>87</v>
      </c>
      <c r="D494" s="646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640" t="s">
        <v>88</v>
      </c>
      <c r="D495" s="643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640" t="s">
        <v>117</v>
      </c>
      <c r="D496" s="643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640" t="s">
        <v>190</v>
      </c>
      <c r="D497" s="643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639" t="s">
        <v>118</v>
      </c>
      <c r="D498" s="643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639" t="s">
        <v>16</v>
      </c>
      <c r="D499" s="643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639" t="s">
        <v>15</v>
      </c>
      <c r="D500" s="643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640" t="s">
        <v>89</v>
      </c>
      <c r="D501" s="643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640" t="s">
        <v>90</v>
      </c>
      <c r="D502" s="643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51" t="s">
        <v>86</v>
      </c>
      <c r="D503" s="648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1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631" t="s">
        <v>127</v>
      </c>
      <c r="B505" s="652"/>
      <c r="C505" s="652"/>
      <c r="D505" s="652"/>
      <c r="E505" s="328"/>
      <c r="F505" s="335">
        <f>Lighting!F102</f>
        <v>0</v>
      </c>
      <c r="G505" s="450"/>
      <c r="H505" s="451">
        <f>Lighting!H102</f>
        <v>0</v>
      </c>
    </row>
    <row r="506" spans="1:31" s="257" customFormat="1" ht="13" thickBot="1">
      <c r="A506" s="43"/>
      <c r="B506" s="351"/>
      <c r="C506" s="351"/>
      <c r="D506" s="351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64" t="s">
        <v>119</v>
      </c>
      <c r="D507" s="665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8"/>
      <c r="C508" s="666" t="s">
        <v>56</v>
      </c>
      <c r="D508" s="661"/>
      <c r="E508" s="358"/>
      <c r="F508" s="93"/>
      <c r="G508" s="358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67" t="s">
        <v>93</v>
      </c>
      <c r="D509" s="661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8"/>
      <c r="C510" s="660" t="s">
        <v>4</v>
      </c>
      <c r="D510" s="661"/>
      <c r="E510" s="358"/>
      <c r="F510" s="205"/>
      <c r="G510" s="358"/>
      <c r="H510" s="113">
        <f>Lighting!H107</f>
        <v>0</v>
      </c>
    </row>
    <row r="511" spans="1:31" s="4" customFormat="1">
      <c r="A511" s="151"/>
      <c r="B511" s="358"/>
      <c r="C511" s="660" t="s">
        <v>94</v>
      </c>
      <c r="D511" s="661"/>
      <c r="E511" s="358"/>
      <c r="F511" s="205"/>
      <c r="G511" s="358"/>
      <c r="H511" s="113">
        <f>Lighting!H108</f>
        <v>0</v>
      </c>
    </row>
    <row r="512" spans="1:31" s="4" customFormat="1">
      <c r="A512" s="151"/>
      <c r="B512" s="358"/>
      <c r="C512" s="660" t="s">
        <v>76</v>
      </c>
      <c r="D512" s="661"/>
      <c r="E512" s="358"/>
      <c r="F512" s="205"/>
      <c r="G512" s="358"/>
      <c r="H512" s="113">
        <f>Lighting!H109</f>
        <v>0</v>
      </c>
    </row>
    <row r="513" spans="1:8" s="12" customFormat="1" ht="25.5" customHeight="1" thickBot="1">
      <c r="A513" s="206"/>
      <c r="B513" s="359"/>
      <c r="C513" s="662" t="s">
        <v>2</v>
      </c>
      <c r="D513" s="663"/>
      <c r="E513" s="359"/>
      <c r="F513" s="202"/>
      <c r="G513" s="359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7" t="s">
        <v>140</v>
      </c>
      <c r="B515" s="382"/>
      <c r="C515" s="383"/>
      <c r="D515" s="383"/>
      <c r="E515" s="383"/>
      <c r="F515" s="383"/>
      <c r="G515" s="383"/>
      <c r="H515" s="416"/>
    </row>
    <row r="516" spans="1:8" s="256" customFormat="1" ht="16" thickBot="1">
      <c r="A516" s="417"/>
      <c r="B516" s="417"/>
      <c r="C516" s="417"/>
      <c r="D516" s="417"/>
      <c r="E516" s="417"/>
      <c r="F516" s="418"/>
      <c r="G516" s="417"/>
      <c r="H516" s="417"/>
    </row>
    <row r="517" spans="1:8" s="257" customFormat="1" ht="15.75" customHeight="1" thickBot="1">
      <c r="A517" s="95"/>
      <c r="B517" s="96"/>
      <c r="C517" s="585" t="s">
        <v>91</v>
      </c>
      <c r="D517" s="644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1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5" t="s">
        <v>13</v>
      </c>
      <c r="D519" s="646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7" t="s">
        <v>14</v>
      </c>
      <c r="D520" s="648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1"/>
      <c r="C521" s="357"/>
      <c r="D521" s="57"/>
      <c r="E521" s="48"/>
      <c r="H521" s="69"/>
    </row>
    <row r="522" spans="1:8" s="257" customFormat="1" ht="15.75" customHeight="1" thickBot="1">
      <c r="A522" s="95"/>
      <c r="B522" s="96"/>
      <c r="C522" s="585" t="s">
        <v>92</v>
      </c>
      <c r="D522" s="644"/>
      <c r="E522" s="668"/>
      <c r="F522" s="669"/>
      <c r="G522" s="669"/>
      <c r="H522" s="216">
        <f>Security!H89</f>
        <v>0</v>
      </c>
    </row>
    <row r="523" spans="1:8" s="257" customFormat="1" ht="13" thickBot="1">
      <c r="A523" s="43"/>
      <c r="B523" s="351"/>
      <c r="C523" s="351"/>
      <c r="D523" s="351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586" t="s">
        <v>87</v>
      </c>
      <c r="D524" s="646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640" t="s">
        <v>88</v>
      </c>
      <c r="D525" s="643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640" t="s">
        <v>117</v>
      </c>
      <c r="D526" s="643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640" t="s">
        <v>190</v>
      </c>
      <c r="D527" s="643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639" t="s">
        <v>118</v>
      </c>
      <c r="D528" s="643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639" t="s">
        <v>16</v>
      </c>
      <c r="D529" s="643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639" t="s">
        <v>15</v>
      </c>
      <c r="D530" s="643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640" t="s">
        <v>89</v>
      </c>
      <c r="D531" s="643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640" t="s">
        <v>90</v>
      </c>
      <c r="D532" s="643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51" t="s">
        <v>86</v>
      </c>
      <c r="D533" s="648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1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631" t="s">
        <v>127</v>
      </c>
      <c r="B535" s="652"/>
      <c r="C535" s="652"/>
      <c r="D535" s="652"/>
      <c r="E535" s="328"/>
      <c r="F535" s="335">
        <f>Security!F102</f>
        <v>0</v>
      </c>
      <c r="G535" s="450"/>
      <c r="H535" s="451">
        <f>Security!H102</f>
        <v>0</v>
      </c>
    </row>
    <row r="536" spans="1:31" s="257" customFormat="1" ht="13" thickBot="1">
      <c r="A536" s="43"/>
      <c r="B536" s="351"/>
      <c r="C536" s="351"/>
      <c r="D536" s="351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64" t="s">
        <v>119</v>
      </c>
      <c r="D537" s="665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8"/>
      <c r="C538" s="666" t="s">
        <v>56</v>
      </c>
      <c r="D538" s="661"/>
      <c r="E538" s="358"/>
      <c r="F538" s="93"/>
      <c r="G538" s="358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67" t="s">
        <v>93</v>
      </c>
      <c r="D539" s="661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8"/>
      <c r="C540" s="660" t="s">
        <v>4</v>
      </c>
      <c r="D540" s="661"/>
      <c r="E540" s="358"/>
      <c r="F540" s="205"/>
      <c r="G540" s="358"/>
      <c r="H540" s="113">
        <f>Security!H107</f>
        <v>0</v>
      </c>
    </row>
    <row r="541" spans="1:31" s="4" customFormat="1">
      <c r="A541" s="151"/>
      <c r="B541" s="358"/>
      <c r="C541" s="660" t="s">
        <v>94</v>
      </c>
      <c r="D541" s="661"/>
      <c r="E541" s="358"/>
      <c r="F541" s="205"/>
      <c r="G541" s="358"/>
      <c r="H541" s="113">
        <f>Security!H108</f>
        <v>0</v>
      </c>
    </row>
    <row r="542" spans="1:31" s="4" customFormat="1">
      <c r="A542" s="151"/>
      <c r="B542" s="358"/>
      <c r="C542" s="660" t="s">
        <v>76</v>
      </c>
      <c r="D542" s="661"/>
      <c r="E542" s="358"/>
      <c r="F542" s="205"/>
      <c r="G542" s="358"/>
      <c r="H542" s="113">
        <f>Security!H109</f>
        <v>0</v>
      </c>
    </row>
    <row r="543" spans="1:31" s="12" customFormat="1" ht="25.5" customHeight="1" thickBot="1">
      <c r="A543" s="206"/>
      <c r="B543" s="359"/>
      <c r="C543" s="662" t="s">
        <v>2</v>
      </c>
      <c r="D543" s="663"/>
      <c r="E543" s="359"/>
      <c r="F543" s="202"/>
      <c r="G543" s="359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7" t="s">
        <v>141</v>
      </c>
      <c r="B545" s="382"/>
      <c r="C545" s="383"/>
      <c r="D545" s="383"/>
      <c r="E545" s="383"/>
      <c r="F545" s="383"/>
      <c r="G545" s="383"/>
      <c r="H545" s="416"/>
    </row>
    <row r="546" spans="1:8" s="256" customFormat="1" ht="16" thickBot="1">
      <c r="A546" s="417"/>
      <c r="B546" s="417"/>
      <c r="C546" s="417"/>
      <c r="D546" s="417"/>
      <c r="E546" s="417"/>
      <c r="F546" s="418"/>
      <c r="G546" s="417"/>
      <c r="H546" s="417"/>
    </row>
    <row r="547" spans="1:8" s="257" customFormat="1" ht="15.75" customHeight="1" thickBot="1">
      <c r="A547" s="95"/>
      <c r="B547" s="96"/>
      <c r="C547" s="585" t="s">
        <v>91</v>
      </c>
      <c r="D547" s="644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1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5" t="s">
        <v>13</v>
      </c>
      <c r="D549" s="646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7" t="s">
        <v>14</v>
      </c>
      <c r="D550" s="648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1"/>
      <c r="C551" s="357"/>
      <c r="D551" s="57"/>
      <c r="E551" s="48"/>
      <c r="H551" s="69"/>
    </row>
    <row r="552" spans="1:8" s="257" customFormat="1" ht="15.75" customHeight="1" thickBot="1">
      <c r="A552" s="95"/>
      <c r="B552" s="96"/>
      <c r="C552" s="585" t="s">
        <v>92</v>
      </c>
      <c r="D552" s="644"/>
      <c r="E552" s="668"/>
      <c r="F552" s="669"/>
      <c r="G552" s="669"/>
      <c r="H552" s="216">
        <f>Telecom!H89</f>
        <v>0</v>
      </c>
    </row>
    <row r="553" spans="1:8" s="257" customFormat="1" ht="13" thickBot="1">
      <c r="A553" s="43"/>
      <c r="B553" s="351"/>
      <c r="C553" s="351"/>
      <c r="D553" s="351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586" t="s">
        <v>87</v>
      </c>
      <c r="D554" s="646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640" t="s">
        <v>88</v>
      </c>
      <c r="D555" s="643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640" t="s">
        <v>117</v>
      </c>
      <c r="D556" s="643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640" t="s">
        <v>190</v>
      </c>
      <c r="D557" s="643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639" t="s">
        <v>118</v>
      </c>
      <c r="D558" s="643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639" t="s">
        <v>16</v>
      </c>
      <c r="D559" s="643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639" t="s">
        <v>15</v>
      </c>
      <c r="D560" s="643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640" t="s">
        <v>89</v>
      </c>
      <c r="D561" s="643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640" t="s">
        <v>90</v>
      </c>
      <c r="D562" s="643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51" t="s">
        <v>86</v>
      </c>
      <c r="D563" s="648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1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631" t="s">
        <v>127</v>
      </c>
      <c r="B565" s="652"/>
      <c r="C565" s="652"/>
      <c r="D565" s="652"/>
      <c r="E565" s="328"/>
      <c r="F565" s="335">
        <f>Telecom!F102</f>
        <v>0</v>
      </c>
      <c r="G565" s="450"/>
      <c r="H565" s="451">
        <f>Telecom!H102</f>
        <v>0</v>
      </c>
    </row>
    <row r="566" spans="1:31" s="257" customFormat="1" ht="13" thickBot="1">
      <c r="A566" s="43"/>
      <c r="B566" s="351"/>
      <c r="C566" s="351"/>
      <c r="D566" s="351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64" t="s">
        <v>119</v>
      </c>
      <c r="D567" s="665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8"/>
      <c r="C568" s="666" t="s">
        <v>56</v>
      </c>
      <c r="D568" s="661"/>
      <c r="E568" s="358"/>
      <c r="F568" s="93"/>
      <c r="G568" s="358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67" t="s">
        <v>93</v>
      </c>
      <c r="D569" s="661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8"/>
      <c r="C570" s="660" t="s">
        <v>4</v>
      </c>
      <c r="D570" s="661"/>
      <c r="E570" s="358"/>
      <c r="F570" s="205"/>
      <c r="G570" s="358"/>
      <c r="H570" s="113">
        <f>Telecom!H107</f>
        <v>0</v>
      </c>
    </row>
    <row r="571" spans="1:31" s="4" customFormat="1">
      <c r="A571" s="151"/>
      <c r="B571" s="358"/>
      <c r="C571" s="660" t="s">
        <v>94</v>
      </c>
      <c r="D571" s="661"/>
      <c r="E571" s="358"/>
      <c r="F571" s="205"/>
      <c r="G571" s="358"/>
      <c r="H571" s="113">
        <f>Telecom!H108</f>
        <v>0</v>
      </c>
    </row>
    <row r="572" spans="1:31" s="4" customFormat="1">
      <c r="A572" s="151"/>
      <c r="B572" s="358"/>
      <c r="C572" s="660" t="s">
        <v>76</v>
      </c>
      <c r="D572" s="661"/>
      <c r="E572" s="358"/>
      <c r="F572" s="205"/>
      <c r="G572" s="358"/>
      <c r="H572" s="113">
        <f>Telecom!H109</f>
        <v>0</v>
      </c>
    </row>
    <row r="573" spans="1:31" s="12" customFormat="1" ht="25.5" customHeight="1" thickBot="1">
      <c r="A573" s="206"/>
      <c r="B573" s="359"/>
      <c r="C573" s="662" t="s">
        <v>2</v>
      </c>
      <c r="D573" s="663"/>
      <c r="E573" s="359"/>
      <c r="F573" s="202"/>
      <c r="G573" s="359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7" t="s">
        <v>144</v>
      </c>
      <c r="B575" s="382"/>
      <c r="C575" s="383"/>
      <c r="D575" s="383"/>
      <c r="E575" s="383"/>
      <c r="F575" s="383"/>
      <c r="G575" s="383"/>
      <c r="H575" s="416"/>
    </row>
    <row r="576" spans="1:31" s="256" customFormat="1" ht="16" thickBot="1">
      <c r="A576" s="417"/>
      <c r="B576" s="417"/>
      <c r="C576" s="417"/>
      <c r="D576" s="417"/>
      <c r="E576" s="417"/>
      <c r="F576" s="418"/>
      <c r="G576" s="417"/>
      <c r="H576" s="417"/>
    </row>
    <row r="577" spans="1:8" s="257" customFormat="1" ht="15.75" customHeight="1" thickBot="1">
      <c r="A577" s="95"/>
      <c r="B577" s="96"/>
      <c r="C577" s="585" t="s">
        <v>91</v>
      </c>
      <c r="D577" s="644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1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5" t="s">
        <v>13</v>
      </c>
      <c r="D579" s="646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7" t="s">
        <v>14</v>
      </c>
      <c r="D580" s="648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1"/>
      <c r="C581" s="357"/>
      <c r="D581" s="57"/>
      <c r="E581" s="48"/>
      <c r="H581" s="69"/>
    </row>
    <row r="582" spans="1:8" s="257" customFormat="1" ht="15.75" customHeight="1" thickBot="1">
      <c r="A582" s="95"/>
      <c r="B582" s="96"/>
      <c r="C582" s="585" t="s">
        <v>92</v>
      </c>
      <c r="D582" s="644"/>
      <c r="E582" s="668"/>
      <c r="F582" s="669"/>
      <c r="G582" s="669"/>
      <c r="H582" s="216">
        <f>Networking!H89</f>
        <v>0</v>
      </c>
    </row>
    <row r="583" spans="1:8" s="257" customFormat="1" ht="13" thickBot="1">
      <c r="A583" s="43"/>
      <c r="B583" s="351"/>
      <c r="C583" s="351"/>
      <c r="D583" s="351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586" t="s">
        <v>87</v>
      </c>
      <c r="D584" s="646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640" t="s">
        <v>88</v>
      </c>
      <c r="D585" s="643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640" t="s">
        <v>117</v>
      </c>
      <c r="D586" s="643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640" t="s">
        <v>190</v>
      </c>
      <c r="D587" s="643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639" t="s">
        <v>118</v>
      </c>
      <c r="D588" s="643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639" t="s">
        <v>16</v>
      </c>
      <c r="D589" s="643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639" t="s">
        <v>15</v>
      </c>
      <c r="D590" s="643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640" t="s">
        <v>89</v>
      </c>
      <c r="D591" s="643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640" t="s">
        <v>90</v>
      </c>
      <c r="D592" s="643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51" t="s">
        <v>86</v>
      </c>
      <c r="D593" s="648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1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631" t="s">
        <v>127</v>
      </c>
      <c r="B595" s="652"/>
      <c r="C595" s="652"/>
      <c r="D595" s="652"/>
      <c r="E595" s="328"/>
      <c r="F595" s="335">
        <f>Networking!F102</f>
        <v>0</v>
      </c>
      <c r="G595" s="450"/>
      <c r="H595" s="451">
        <f>Networking!H102</f>
        <v>0</v>
      </c>
    </row>
    <row r="596" spans="1:31" s="257" customFormat="1" ht="13" thickBot="1">
      <c r="A596" s="43"/>
      <c r="B596" s="351"/>
      <c r="C596" s="351"/>
      <c r="D596" s="351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64" t="s">
        <v>119</v>
      </c>
      <c r="D597" s="665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8"/>
      <c r="C598" s="666" t="s">
        <v>56</v>
      </c>
      <c r="D598" s="661"/>
      <c r="E598" s="358"/>
      <c r="F598" s="93"/>
      <c r="G598" s="358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67" t="s">
        <v>93</v>
      </c>
      <c r="D599" s="661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8"/>
      <c r="C600" s="660" t="s">
        <v>4</v>
      </c>
      <c r="D600" s="661"/>
      <c r="E600" s="358"/>
      <c r="F600" s="205"/>
      <c r="G600" s="358"/>
      <c r="H600" s="113">
        <f>Networking!H107</f>
        <v>0</v>
      </c>
    </row>
    <row r="601" spans="1:31" s="4" customFormat="1">
      <c r="A601" s="151"/>
      <c r="B601" s="358"/>
      <c r="C601" s="660" t="s">
        <v>94</v>
      </c>
      <c r="D601" s="661"/>
      <c r="E601" s="358"/>
      <c r="F601" s="205"/>
      <c r="G601" s="358"/>
      <c r="H601" s="113">
        <f>Networking!H108</f>
        <v>0</v>
      </c>
    </row>
    <row r="602" spans="1:31" s="4" customFormat="1">
      <c r="A602" s="151"/>
      <c r="B602" s="358"/>
      <c r="C602" s="660" t="s">
        <v>76</v>
      </c>
      <c r="D602" s="661"/>
      <c r="E602" s="358"/>
      <c r="F602" s="205"/>
      <c r="G602" s="358"/>
      <c r="H602" s="113">
        <f>Networking!H109</f>
        <v>0</v>
      </c>
    </row>
    <row r="603" spans="1:31" s="12" customFormat="1" ht="25.5" customHeight="1" thickBot="1">
      <c r="A603" s="206"/>
      <c r="B603" s="359"/>
      <c r="C603" s="662" t="s">
        <v>2</v>
      </c>
      <c r="D603" s="663"/>
      <c r="E603" s="359"/>
      <c r="F603" s="202"/>
      <c r="G603" s="359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7" t="s">
        <v>180</v>
      </c>
      <c r="B605" s="382"/>
      <c r="C605" s="383"/>
      <c r="D605" s="383"/>
      <c r="E605" s="383"/>
      <c r="F605" s="383"/>
      <c r="G605" s="383"/>
      <c r="H605" s="416"/>
    </row>
    <row r="606" spans="1:31" s="256" customFormat="1" ht="16" thickBot="1">
      <c r="A606" s="417"/>
      <c r="B606" s="417"/>
      <c r="C606" s="417"/>
      <c r="D606" s="417"/>
      <c r="E606" s="417"/>
      <c r="F606" s="418"/>
      <c r="G606" s="417"/>
      <c r="H606" s="417"/>
    </row>
    <row r="607" spans="1:31" s="257" customFormat="1" ht="15.75" customHeight="1" thickBot="1">
      <c r="A607" s="95"/>
      <c r="B607" s="96"/>
      <c r="C607" s="585" t="s">
        <v>91</v>
      </c>
      <c r="D607" s="644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8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5" t="s">
        <v>13</v>
      </c>
      <c r="D609" s="646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7" t="s">
        <v>14</v>
      </c>
      <c r="D610" s="648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8"/>
      <c r="C611" s="357"/>
      <c r="D611" s="57"/>
      <c r="E611" s="48"/>
      <c r="H611" s="69"/>
    </row>
    <row r="612" spans="1:8" s="257" customFormat="1" ht="15.75" customHeight="1" thickBot="1">
      <c r="A612" s="95"/>
      <c r="B612" s="96"/>
      <c r="C612" s="585" t="s">
        <v>92</v>
      </c>
      <c r="D612" s="644"/>
      <c r="E612" s="668"/>
      <c r="F612" s="669"/>
      <c r="G612" s="669"/>
      <c r="H612" s="216">
        <f>HVAC!H89</f>
        <v>0</v>
      </c>
    </row>
    <row r="613" spans="1:8" s="257" customFormat="1" ht="13" thickBot="1">
      <c r="A613" s="43"/>
      <c r="B613" s="478"/>
      <c r="C613" s="478"/>
      <c r="D613" s="478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586" t="s">
        <v>87</v>
      </c>
      <c r="D614" s="646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640" t="s">
        <v>88</v>
      </c>
      <c r="D615" s="643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640" t="s">
        <v>117</v>
      </c>
      <c r="D616" s="643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640" t="s">
        <v>190</v>
      </c>
      <c r="D617" s="643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639" t="s">
        <v>118</v>
      </c>
      <c r="D618" s="643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639" t="s">
        <v>16</v>
      </c>
      <c r="D619" s="643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639" t="s">
        <v>15</v>
      </c>
      <c r="D620" s="643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640" t="s">
        <v>89</v>
      </c>
      <c r="D621" s="643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640" t="s">
        <v>90</v>
      </c>
      <c r="D622" s="643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51" t="s">
        <v>86</v>
      </c>
      <c r="D623" s="648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8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631" t="s">
        <v>127</v>
      </c>
      <c r="B625" s="652"/>
      <c r="C625" s="652"/>
      <c r="D625" s="652"/>
      <c r="E625" s="328"/>
      <c r="F625" s="335">
        <f>HVAC!F102</f>
        <v>0</v>
      </c>
      <c r="G625" s="479"/>
      <c r="H625" s="451">
        <f>HVAC!H102</f>
        <v>0</v>
      </c>
    </row>
    <row r="626" spans="1:31" s="257" customFormat="1" ht="13" thickBot="1">
      <c r="A626" s="43"/>
      <c r="B626" s="478"/>
      <c r="C626" s="478"/>
      <c r="D626" s="478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64" t="s">
        <v>119</v>
      </c>
      <c r="D627" s="665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8"/>
      <c r="C628" s="666" t="s">
        <v>56</v>
      </c>
      <c r="D628" s="661"/>
      <c r="E628" s="358"/>
      <c r="F628" s="93"/>
      <c r="G628" s="358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67" t="s">
        <v>93</v>
      </c>
      <c r="D629" s="661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8"/>
      <c r="C630" s="660" t="s">
        <v>4</v>
      </c>
      <c r="D630" s="661"/>
      <c r="E630" s="358"/>
      <c r="F630" s="205"/>
      <c r="G630" s="358"/>
      <c r="H630" s="113">
        <f>HVAC!H107</f>
        <v>0</v>
      </c>
    </row>
    <row r="631" spans="1:31" s="4" customFormat="1">
      <c r="A631" s="151"/>
      <c r="B631" s="358"/>
      <c r="C631" s="660" t="s">
        <v>94</v>
      </c>
      <c r="D631" s="661"/>
      <c r="E631" s="358"/>
      <c r="F631" s="205"/>
      <c r="G631" s="358"/>
      <c r="H631" s="113">
        <f>HVAC!H108</f>
        <v>0</v>
      </c>
    </row>
    <row r="632" spans="1:31" s="4" customFormat="1">
      <c r="A632" s="151"/>
      <c r="B632" s="358"/>
      <c r="C632" s="660" t="s">
        <v>76</v>
      </c>
      <c r="D632" s="661"/>
      <c r="E632" s="358"/>
      <c r="F632" s="205"/>
      <c r="G632" s="358"/>
      <c r="H632" s="113">
        <f>HVAC!H109</f>
        <v>0</v>
      </c>
    </row>
    <row r="633" spans="1:31" s="12" customFormat="1" ht="25.5" customHeight="1" thickBot="1">
      <c r="A633" s="206"/>
      <c r="B633" s="359"/>
      <c r="C633" s="662" t="s">
        <v>2</v>
      </c>
      <c r="D633" s="663"/>
      <c r="E633" s="359"/>
      <c r="F633" s="202"/>
      <c r="G633" s="359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7" t="s">
        <v>181</v>
      </c>
      <c r="B635" s="382"/>
      <c r="C635" s="383"/>
      <c r="D635" s="383"/>
      <c r="E635" s="383"/>
      <c r="F635" s="383"/>
      <c r="G635" s="383"/>
      <c r="H635" s="416"/>
    </row>
    <row r="636" spans="1:31" s="256" customFormat="1" ht="16" thickBot="1">
      <c r="A636" s="417"/>
      <c r="B636" s="417"/>
      <c r="C636" s="417"/>
      <c r="D636" s="417"/>
      <c r="E636" s="417"/>
      <c r="F636" s="418"/>
      <c r="G636" s="417"/>
      <c r="H636" s="417"/>
    </row>
    <row r="637" spans="1:31" s="257" customFormat="1" ht="15.75" customHeight="1" thickBot="1">
      <c r="A637" s="95"/>
      <c r="B637" s="96"/>
      <c r="C637" s="585" t="s">
        <v>91</v>
      </c>
      <c r="D637" s="644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8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5" t="s">
        <v>13</v>
      </c>
      <c r="D639" s="646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7" t="s">
        <v>14</v>
      </c>
      <c r="D640" s="648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8"/>
      <c r="C641" s="357"/>
      <c r="D641" s="57"/>
      <c r="E641" s="48"/>
      <c r="H641" s="69"/>
    </row>
    <row r="642" spans="1:8" s="257" customFormat="1" ht="15.75" customHeight="1" thickBot="1">
      <c r="A642" s="95"/>
      <c r="B642" s="96"/>
      <c r="C642" s="585" t="s">
        <v>92</v>
      </c>
      <c r="D642" s="644"/>
      <c r="E642" s="668"/>
      <c r="F642" s="669"/>
      <c r="G642" s="669"/>
      <c r="H642" s="216">
        <f>Window!H89</f>
        <v>0</v>
      </c>
    </row>
    <row r="643" spans="1:8" s="257" customFormat="1" ht="13" thickBot="1">
      <c r="A643" s="43"/>
      <c r="B643" s="478"/>
      <c r="C643" s="478"/>
      <c r="D643" s="478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586" t="s">
        <v>87</v>
      </c>
      <c r="D644" s="646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640" t="s">
        <v>88</v>
      </c>
      <c r="D645" s="643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640" t="s">
        <v>117</v>
      </c>
      <c r="D646" s="643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640" t="s">
        <v>190</v>
      </c>
      <c r="D647" s="643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639" t="s">
        <v>118</v>
      </c>
      <c r="D648" s="643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639" t="s">
        <v>16</v>
      </c>
      <c r="D649" s="643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639" t="s">
        <v>15</v>
      </c>
      <c r="D650" s="643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640" t="s">
        <v>89</v>
      </c>
      <c r="D651" s="643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640" t="s">
        <v>90</v>
      </c>
      <c r="D652" s="643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51" t="s">
        <v>86</v>
      </c>
      <c r="D653" s="648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8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631" t="s">
        <v>127</v>
      </c>
      <c r="B655" s="652"/>
      <c r="C655" s="652"/>
      <c r="D655" s="652"/>
      <c r="E655" s="328"/>
      <c r="F655" s="335">
        <f>Window!F102</f>
        <v>0</v>
      </c>
      <c r="G655" s="479"/>
      <c r="H655" s="451">
        <f>Window!H102</f>
        <v>0</v>
      </c>
    </row>
    <row r="656" spans="1:8" s="257" customFormat="1" ht="13" thickBot="1">
      <c r="A656" s="43"/>
      <c r="B656" s="478"/>
      <c r="C656" s="478"/>
      <c r="D656" s="478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64" t="s">
        <v>119</v>
      </c>
      <c r="D657" s="665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8"/>
      <c r="C658" s="666" t="s">
        <v>56</v>
      </c>
      <c r="D658" s="661"/>
      <c r="E658" s="358"/>
      <c r="F658" s="93"/>
      <c r="G658" s="358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67" t="s">
        <v>93</v>
      </c>
      <c r="D659" s="661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8"/>
      <c r="C660" s="660" t="s">
        <v>4</v>
      </c>
      <c r="D660" s="661"/>
      <c r="E660" s="358"/>
      <c r="F660" s="205"/>
      <c r="G660" s="358"/>
      <c r="H660" s="113">
        <f>Window!H107</f>
        <v>0</v>
      </c>
    </row>
    <row r="661" spans="1:31" s="4" customFormat="1">
      <c r="A661" s="151"/>
      <c r="B661" s="358"/>
      <c r="C661" s="660" t="s">
        <v>94</v>
      </c>
      <c r="D661" s="661"/>
      <c r="E661" s="358"/>
      <c r="F661" s="205"/>
      <c r="G661" s="358"/>
      <c r="H661" s="113">
        <f>Window!H108</f>
        <v>0</v>
      </c>
    </row>
    <row r="662" spans="1:31" s="4" customFormat="1">
      <c r="A662" s="151"/>
      <c r="B662" s="358"/>
      <c r="C662" s="660" t="s">
        <v>76</v>
      </c>
      <c r="D662" s="661"/>
      <c r="E662" s="358"/>
      <c r="F662" s="205"/>
      <c r="G662" s="358"/>
      <c r="H662" s="113">
        <f>Window!H109</f>
        <v>0</v>
      </c>
    </row>
    <row r="663" spans="1:31" s="12" customFormat="1" ht="25.5" customHeight="1" thickBot="1">
      <c r="A663" s="206"/>
      <c r="B663" s="359"/>
      <c r="C663" s="662" t="s">
        <v>2</v>
      </c>
      <c r="D663" s="663"/>
      <c r="E663" s="359"/>
      <c r="F663" s="202"/>
      <c r="G663" s="359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7" t="s">
        <v>145</v>
      </c>
      <c r="B665" s="382"/>
      <c r="C665" s="383"/>
      <c r="D665" s="383"/>
      <c r="E665" s="383"/>
      <c r="F665" s="383"/>
      <c r="G665" s="383"/>
      <c r="H665" s="416"/>
    </row>
    <row r="666" spans="1:31" s="256" customFormat="1" ht="16" thickBot="1">
      <c r="A666" s="417"/>
      <c r="B666" s="417"/>
      <c r="C666" s="417"/>
      <c r="D666" s="417"/>
      <c r="E666" s="417"/>
      <c r="F666" s="418"/>
      <c r="G666" s="417"/>
      <c r="H666" s="417"/>
    </row>
    <row r="667" spans="1:31" s="257" customFormat="1" ht="15.75" customHeight="1" thickBot="1">
      <c r="A667" s="95"/>
      <c r="B667" s="96"/>
      <c r="C667" s="585" t="s">
        <v>91</v>
      </c>
      <c r="D667" s="644"/>
      <c r="E667" s="97"/>
      <c r="F667" s="98">
        <f>F37+F67+F97+F127+F157+F187+F217+F247+F277+F307+F337+F367+F397+F427+F457+F487+F517+F547+F577+F607+F637</f>
        <v>3600</v>
      </c>
      <c r="G667" s="210"/>
      <c r="H667" s="216">
        <f>H37+H67+H97+H127+H157+H187+H217+H247+H277+H307+H337+H367+H397+H427+H457+H487+H517+H547+H577+H607+H637</f>
        <v>6000</v>
      </c>
    </row>
    <row r="668" spans="1:31" s="257" customFormat="1" ht="15.75" customHeight="1" thickBot="1">
      <c r="A668" s="43"/>
      <c r="B668" s="351"/>
      <c r="C668" s="67"/>
      <c r="D668" s="57"/>
      <c r="E668" s="48"/>
      <c r="F668" s="452"/>
      <c r="H668" s="126"/>
    </row>
    <row r="669" spans="1:31" s="257" customFormat="1" ht="15.75" customHeight="1">
      <c r="A669" s="100"/>
      <c r="B669" s="101"/>
      <c r="C669" s="645" t="s">
        <v>13</v>
      </c>
      <c r="D669" s="646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47" t="s">
        <v>14</v>
      </c>
      <c r="D670" s="648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1"/>
      <c r="C671" s="357"/>
      <c r="D671" s="57"/>
      <c r="E671" s="48"/>
      <c r="H671" s="69"/>
    </row>
    <row r="672" spans="1:31" s="257" customFormat="1" ht="15.75" customHeight="1" thickBot="1">
      <c r="A672" s="95"/>
      <c r="B672" s="96"/>
      <c r="C672" s="585" t="s">
        <v>92</v>
      </c>
      <c r="D672" s="644"/>
      <c r="E672" s="668"/>
      <c r="F672" s="669"/>
      <c r="G672" s="669"/>
      <c r="H672" s="216">
        <f>H42+H72+H102+H132+H162+H192+H222+H252+H282+H312+H342+H372+H402+H432+H462+H492+H522+H552+H582+H612+H642</f>
        <v>0</v>
      </c>
    </row>
    <row r="673" spans="1:31" s="257" customFormat="1" ht="13" thickBot="1">
      <c r="A673" s="43"/>
      <c r="B673" s="351"/>
      <c r="C673" s="351"/>
      <c r="D673" s="351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586" t="s">
        <v>87</v>
      </c>
      <c r="D674" s="646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640" t="s">
        <v>88</v>
      </c>
      <c r="D675" s="643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0</v>
      </c>
      <c r="B676" s="91" t="s">
        <v>120</v>
      </c>
      <c r="C676" s="640" t="s">
        <v>117</v>
      </c>
      <c r="D676" s="643"/>
      <c r="E676" s="92">
        <v>75</v>
      </c>
      <c r="F676" s="260">
        <f t="shared" si="2"/>
        <v>0</v>
      </c>
      <c r="G676" s="89">
        <v>125</v>
      </c>
      <c r="H676" s="113">
        <f t="shared" si="3"/>
        <v>0</v>
      </c>
    </row>
    <row r="677" spans="1:31" s="257" customFormat="1">
      <c r="A677" s="105">
        <f t="shared" si="1"/>
        <v>0</v>
      </c>
      <c r="B677" s="91" t="s">
        <v>120</v>
      </c>
      <c r="C677" s="640" t="s">
        <v>190</v>
      </c>
      <c r="D677" s="643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0</v>
      </c>
      <c r="B678" s="91" t="s">
        <v>120</v>
      </c>
      <c r="C678" s="639" t="s">
        <v>118</v>
      </c>
      <c r="D678" s="643"/>
      <c r="E678" s="92">
        <v>50</v>
      </c>
      <c r="F678" s="260">
        <f t="shared" si="2"/>
        <v>0</v>
      </c>
      <c r="G678" s="89">
        <v>90</v>
      </c>
      <c r="H678" s="113">
        <f t="shared" si="3"/>
        <v>0</v>
      </c>
    </row>
    <row r="679" spans="1:31" s="257" customFormat="1">
      <c r="A679" s="105">
        <f t="shared" si="1"/>
        <v>0</v>
      </c>
      <c r="B679" s="91" t="s">
        <v>120</v>
      </c>
      <c r="C679" s="639" t="s">
        <v>16</v>
      </c>
      <c r="D679" s="643"/>
      <c r="E679" s="92">
        <v>40</v>
      </c>
      <c r="F679" s="260">
        <f t="shared" si="2"/>
        <v>0</v>
      </c>
      <c r="G679" s="89">
        <v>80</v>
      </c>
      <c r="H679" s="113">
        <f t="shared" si="3"/>
        <v>0</v>
      </c>
    </row>
    <row r="680" spans="1:31" s="257" customFormat="1">
      <c r="A680" s="105">
        <f t="shared" si="1"/>
        <v>0</v>
      </c>
      <c r="B680" s="91" t="s">
        <v>120</v>
      </c>
      <c r="C680" s="639" t="s">
        <v>15</v>
      </c>
      <c r="D680" s="643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0</v>
      </c>
      <c r="B681" s="91" t="s">
        <v>120</v>
      </c>
      <c r="C681" s="640" t="s">
        <v>89</v>
      </c>
      <c r="D681" s="643"/>
      <c r="E681" s="92">
        <v>50</v>
      </c>
      <c r="F681" s="260">
        <f t="shared" si="2"/>
        <v>0</v>
      </c>
      <c r="G681" s="89">
        <v>90</v>
      </c>
      <c r="H681" s="113">
        <f t="shared" si="3"/>
        <v>0</v>
      </c>
    </row>
    <row r="682" spans="1:31" s="257" customFormat="1">
      <c r="A682" s="105">
        <f t="shared" si="1"/>
        <v>0</v>
      </c>
      <c r="B682" s="91" t="s">
        <v>120</v>
      </c>
      <c r="C682" s="640" t="s">
        <v>90</v>
      </c>
      <c r="D682" s="643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0</v>
      </c>
      <c r="B683" s="108" t="s">
        <v>120</v>
      </c>
      <c r="C683" s="651" t="s">
        <v>86</v>
      </c>
      <c r="D683" s="648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7" customFormat="1" ht="13" thickBot="1">
      <c r="A684" s="43"/>
      <c r="B684" s="351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631" t="s">
        <v>127</v>
      </c>
      <c r="B685" s="652"/>
      <c r="C685" s="652"/>
      <c r="D685" s="652"/>
      <c r="E685" s="328"/>
      <c r="F685" s="335">
        <f>F55+F85+F115+F145+F175+F205+F235+F265+F295+F325+F355+F385+F415+F445+F475+F505+F535+F565+F595+F625+F655</f>
        <v>0</v>
      </c>
      <c r="G685" s="450"/>
      <c r="H685" s="451">
        <f>H55+H85+H115+H145+H175+H205+H235+H265+H295+H325+H355+H385+H415+H445+H475+H505+H535+H565+H595+H625+H655</f>
        <v>0</v>
      </c>
    </row>
    <row r="686" spans="1:31" s="257" customFormat="1" ht="13" thickBot="1">
      <c r="A686" s="43"/>
      <c r="B686" s="351"/>
      <c r="C686" s="351"/>
      <c r="D686" s="351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64" t="s">
        <v>119</v>
      </c>
      <c r="D687" s="665"/>
      <c r="E687" s="209"/>
      <c r="F687" s="119"/>
      <c r="G687" s="209"/>
      <c r="H687" s="218">
        <f>H57+H87+H117+H147+H177+H207+H237+H267+H297+H327+H357+H387+H417+H447+H477+H507+H537+H567+H597+H627+H657</f>
        <v>6000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8"/>
      <c r="C688" s="666" t="s">
        <v>56</v>
      </c>
      <c r="D688" s="661"/>
      <c r="E688" s="358"/>
      <c r="F688" s="93"/>
      <c r="G688" s="358"/>
      <c r="H688" s="113">
        <f>H58+H88+H118+H148+H178+H208+H238+H268+H298+H328+H358+H388+H418+H448+H478+H508+H538+H568+H598+H628+H658</f>
        <v>0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67" t="s">
        <v>93</v>
      </c>
      <c r="D689" s="661"/>
      <c r="E689" s="90"/>
      <c r="F689" s="94"/>
      <c r="G689" s="94"/>
      <c r="H689" s="113">
        <f>H59+H89+H119+H149+H179+H196+H239+H269+H299+H329+H359+H389+H419+H449+H479+H509+H539+H569+H599+H629+H659</f>
        <v>0</v>
      </c>
    </row>
    <row r="690" spans="1:9" s="4" customFormat="1">
      <c r="A690" s="151"/>
      <c r="B690" s="358"/>
      <c r="C690" s="660" t="s">
        <v>4</v>
      </c>
      <c r="D690" s="661"/>
      <c r="E690" s="358"/>
      <c r="F690" s="205"/>
      <c r="G690" s="358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8"/>
      <c r="C691" s="660" t="s">
        <v>94</v>
      </c>
      <c r="D691" s="661"/>
      <c r="E691" s="358"/>
      <c r="F691" s="205"/>
      <c r="G691" s="358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8"/>
      <c r="C692" s="660" t="s">
        <v>76</v>
      </c>
      <c r="D692" s="661"/>
      <c r="E692" s="358"/>
      <c r="F692" s="205"/>
      <c r="G692" s="358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59"/>
      <c r="C693" s="662" t="s">
        <v>2</v>
      </c>
      <c r="D693" s="663"/>
      <c r="E693" s="359"/>
      <c r="F693" s="202"/>
      <c r="G693" s="359"/>
      <c r="H693" s="217">
        <f>H63+H93+H123+H153+H183+H213+H243+H273+H303+H333+H363+H393+H423+H453+H483+H513+H543+H573+H603+H633+H663</f>
        <v>6000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499" t="s">
        <v>57</v>
      </c>
      <c r="G695" s="510">
        <f>F667</f>
        <v>3600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0" t="s">
        <v>59</v>
      </c>
      <c r="G696" s="504">
        <f>H667-F667</f>
        <v>2400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0" t="s">
        <v>60</v>
      </c>
      <c r="G697" s="505">
        <f>G696/H667</f>
        <v>0.4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0"/>
      <c r="G698" s="505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6" t="s">
        <v>58</v>
      </c>
      <c r="G699" s="511">
        <f>SUM(F685)</f>
        <v>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0" t="s">
        <v>59</v>
      </c>
      <c r="G700" s="504">
        <f>H685-G699</f>
        <v>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7" t="s">
        <v>60</v>
      </c>
      <c r="G701" s="508" t="e">
        <f>G700/H685</f>
        <v>#DIV/0!</v>
      </c>
      <c r="H701" s="49"/>
      <c r="I701" s="50"/>
    </row>
    <row r="702" spans="1:9" ht="20" customHeight="1" thickBot="1">
      <c r="F702" s="211" t="s">
        <v>81</v>
      </c>
      <c r="G702" s="509">
        <f>SUM(H685/H667+H672)</f>
        <v>0</v>
      </c>
    </row>
    <row r="703" spans="1:9" ht="16" thickBot="1"/>
    <row r="704" spans="1:9" s="163" customFormat="1" ht="20" customHeight="1">
      <c r="E704" s="498" t="s">
        <v>197</v>
      </c>
      <c r="F704" s="499" t="s">
        <v>198</v>
      </c>
      <c r="G704" s="503">
        <f>SUM(G695+G699)</f>
        <v>3600</v>
      </c>
      <c r="H704" s="1"/>
      <c r="I704" s="497"/>
    </row>
    <row r="705" spans="1:9" s="257" customFormat="1" ht="20" customHeight="1">
      <c r="A705" s="43"/>
      <c r="B705" s="485"/>
      <c r="C705" s="485"/>
      <c r="D705" s="485"/>
      <c r="E705" s="485"/>
      <c r="F705" s="500" t="s">
        <v>199</v>
      </c>
      <c r="G705" s="512">
        <f>SUM(G696+G700)</f>
        <v>2400</v>
      </c>
      <c r="H705" s="49"/>
      <c r="I705" s="495"/>
    </row>
    <row r="706" spans="1:9" s="257" customFormat="1" ht="20" customHeight="1" thickBot="1">
      <c r="A706" s="43"/>
      <c r="B706" s="485"/>
      <c r="C706" s="485"/>
      <c r="D706" s="485"/>
      <c r="E706" s="485"/>
      <c r="F706" s="501" t="s">
        <v>200</v>
      </c>
      <c r="G706" s="502">
        <f>SUM(G705/G704)</f>
        <v>0.66666666666666663</v>
      </c>
      <c r="H706" s="49"/>
      <c r="I706" s="496"/>
    </row>
  </sheetData>
  <mergeCells count="527"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6"/>
      <c r="B1" s="487"/>
      <c r="C1" s="487"/>
      <c r="D1" s="493" t="s">
        <v>147</v>
      </c>
      <c r="E1" s="345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1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4"/>
      <c r="B8" s="338"/>
      <c r="C8" s="494"/>
      <c r="D8" s="338"/>
    </row>
    <row r="9" spans="1:11">
      <c r="A9" s="419" t="s">
        <v>28</v>
      </c>
      <c r="B9" s="434" t="str">
        <f>'Master list'!B9</f>
        <v>Silverton Hotel &amp; Casino</v>
      </c>
      <c r="C9" s="420" t="s">
        <v>20</v>
      </c>
      <c r="D9" s="437"/>
    </row>
    <row r="10" spans="1:11">
      <c r="A10" s="421"/>
      <c r="B10" s="435"/>
      <c r="C10" s="422"/>
      <c r="D10" s="438"/>
    </row>
    <row r="11" spans="1:11">
      <c r="A11" s="421"/>
      <c r="B11" s="435"/>
      <c r="C11" s="422"/>
      <c r="D11" s="438"/>
    </row>
    <row r="12" spans="1:11">
      <c r="A12" s="421" t="s">
        <v>29</v>
      </c>
      <c r="B12" s="435" t="str">
        <f>'Master list'!B10</f>
        <v>3333 Blue Diamond Road </v>
      </c>
      <c r="C12" s="36" t="s">
        <v>149</v>
      </c>
      <c r="D12" s="438"/>
    </row>
    <row r="13" spans="1:11">
      <c r="A13" s="421"/>
      <c r="B13" s="435" t="str">
        <f>'Master list'!B11</f>
        <v>Las Vegas, NV 89139</v>
      </c>
      <c r="C13" s="36"/>
      <c r="D13" s="439"/>
    </row>
    <row r="14" spans="1:11">
      <c r="A14" s="421"/>
      <c r="B14" s="435">
        <f>'Master list'!B12</f>
        <v>0</v>
      </c>
      <c r="C14" s="36"/>
      <c r="D14" s="439"/>
    </row>
    <row r="15" spans="1:11">
      <c r="A15" s="424"/>
      <c r="B15" s="435">
        <f>'Master list'!B13</f>
        <v>0</v>
      </c>
      <c r="C15" s="356"/>
      <c r="D15" s="439"/>
    </row>
    <row r="16" spans="1:11">
      <c r="A16" s="424"/>
      <c r="B16" s="435"/>
      <c r="C16" s="356"/>
      <c r="D16" s="438"/>
    </row>
    <row r="17" spans="1:4">
      <c r="A17" s="421" t="s">
        <v>110</v>
      </c>
      <c r="B17" s="435" t="str">
        <f>'Master list'!B15</f>
        <v>Kirk Golding</v>
      </c>
      <c r="C17" s="421" t="s">
        <v>110</v>
      </c>
      <c r="D17" s="439"/>
    </row>
    <row r="18" spans="1:4">
      <c r="A18" s="421" t="s">
        <v>8</v>
      </c>
      <c r="B18" s="435" t="str">
        <f>'Master list'!B16</f>
        <v>Director of IT Opperations</v>
      </c>
      <c r="C18" s="421" t="s">
        <v>8</v>
      </c>
      <c r="D18" s="439"/>
    </row>
    <row r="19" spans="1:4">
      <c r="A19" s="421" t="s">
        <v>107</v>
      </c>
      <c r="B19" s="435" t="str">
        <f>'Master list'!B17</f>
        <v>(702) 914-8580</v>
      </c>
      <c r="C19" s="421" t="s">
        <v>107</v>
      </c>
      <c r="D19" s="439"/>
    </row>
    <row r="20" spans="1:4">
      <c r="A20" s="421" t="s">
        <v>108</v>
      </c>
      <c r="B20" s="435">
        <f>'Master list'!B18</f>
        <v>0</v>
      </c>
      <c r="C20" s="421" t="s">
        <v>108</v>
      </c>
      <c r="D20" s="439"/>
    </row>
    <row r="21" spans="1:4">
      <c r="A21" s="421" t="s">
        <v>109</v>
      </c>
      <c r="B21" s="435" t="str">
        <f>'Master list'!B19</f>
        <v>(702) 491-3884</v>
      </c>
      <c r="C21" s="421" t="s">
        <v>109</v>
      </c>
      <c r="D21" s="439"/>
    </row>
    <row r="22" spans="1:4">
      <c r="A22" s="421" t="s">
        <v>5</v>
      </c>
      <c r="B22" s="435" t="str">
        <f>'Master list'!B20</f>
        <v>kirk.golding@silvertoncasino.com</v>
      </c>
      <c r="C22" s="421" t="s">
        <v>5</v>
      </c>
      <c r="D22" s="439"/>
    </row>
    <row r="23" spans="1:4" ht="13" thickBot="1">
      <c r="A23" s="441" t="s">
        <v>9</v>
      </c>
      <c r="B23" s="436"/>
      <c r="C23" s="441" t="s">
        <v>9</v>
      </c>
      <c r="D23" s="436"/>
    </row>
    <row r="24" spans="1:4">
      <c r="A24" s="426"/>
      <c r="B24" s="18"/>
      <c r="C24" s="23"/>
      <c r="D24" s="213"/>
    </row>
    <row r="25" spans="1:4" ht="3" customHeight="1" thickBot="1">
      <c r="A25" s="431"/>
      <c r="B25" s="432"/>
      <c r="C25" s="432"/>
      <c r="D25" s="433"/>
    </row>
    <row r="26" spans="1:4">
      <c r="A26" s="421" t="s">
        <v>32</v>
      </c>
      <c r="B26" s="434"/>
      <c r="C26" s="422" t="s">
        <v>20</v>
      </c>
      <c r="D26" s="437"/>
    </row>
    <row r="27" spans="1:4">
      <c r="A27" s="421"/>
      <c r="B27" s="440"/>
      <c r="C27" s="422"/>
      <c r="D27" s="438"/>
    </row>
    <row r="28" spans="1:4">
      <c r="A28" s="421"/>
      <c r="B28" s="440"/>
      <c r="C28" s="422"/>
      <c r="D28" s="438"/>
    </row>
    <row r="29" spans="1:4">
      <c r="A29" s="421" t="s">
        <v>29</v>
      </c>
      <c r="B29" s="435"/>
      <c r="C29" s="36" t="s">
        <v>150</v>
      </c>
      <c r="D29" s="438"/>
    </row>
    <row r="30" spans="1:4">
      <c r="A30" s="421"/>
      <c r="B30" s="435"/>
      <c r="C30" s="36"/>
      <c r="D30" s="439"/>
    </row>
    <row r="31" spans="1:4">
      <c r="A31" s="421"/>
      <c r="B31" s="435"/>
      <c r="C31" s="36"/>
      <c r="D31" s="439"/>
    </row>
    <row r="32" spans="1:4">
      <c r="A32" s="424"/>
      <c r="B32" s="435"/>
      <c r="C32" s="356"/>
      <c r="D32" s="439"/>
    </row>
    <row r="33" spans="1:4">
      <c r="A33" s="424"/>
      <c r="B33" s="435"/>
      <c r="C33" s="356"/>
      <c r="D33" s="438"/>
    </row>
    <row r="34" spans="1:4">
      <c r="A34" s="421" t="s">
        <v>110</v>
      </c>
      <c r="B34" s="435"/>
      <c r="C34" s="421" t="s">
        <v>110</v>
      </c>
      <c r="D34" s="439"/>
    </row>
    <row r="35" spans="1:4">
      <c r="A35" s="421" t="s">
        <v>8</v>
      </c>
      <c r="B35" s="435"/>
      <c r="C35" s="421" t="s">
        <v>8</v>
      </c>
      <c r="D35" s="439"/>
    </row>
    <row r="36" spans="1:4">
      <c r="A36" s="421" t="s">
        <v>107</v>
      </c>
      <c r="B36" s="435"/>
      <c r="C36" s="421" t="s">
        <v>107</v>
      </c>
      <c r="D36" s="439"/>
    </row>
    <row r="37" spans="1:4">
      <c r="A37" s="421" t="s">
        <v>108</v>
      </c>
      <c r="B37" s="435"/>
      <c r="C37" s="421" t="s">
        <v>108</v>
      </c>
      <c r="D37" s="439"/>
    </row>
    <row r="38" spans="1:4">
      <c r="A38" s="421" t="s">
        <v>109</v>
      </c>
      <c r="B38" s="435"/>
      <c r="C38" s="421" t="s">
        <v>109</v>
      </c>
      <c r="D38" s="439"/>
    </row>
    <row r="39" spans="1:4">
      <c r="A39" s="421" t="s">
        <v>5</v>
      </c>
      <c r="B39" s="435"/>
      <c r="C39" s="421" t="s">
        <v>5</v>
      </c>
      <c r="D39" s="439"/>
    </row>
    <row r="40" spans="1:4" ht="13" thickBot="1">
      <c r="A40" s="441" t="s">
        <v>9</v>
      </c>
      <c r="B40" s="436"/>
      <c r="C40" s="441" t="s">
        <v>9</v>
      </c>
      <c r="D40" s="436"/>
    </row>
    <row r="41" spans="1:4">
      <c r="A41" s="426"/>
      <c r="B41" s="18"/>
      <c r="C41" s="23"/>
      <c r="D41" s="213"/>
    </row>
    <row r="42" spans="1:4" ht="3" customHeight="1" thickBot="1">
      <c r="A42" s="431"/>
      <c r="B42" s="432"/>
      <c r="C42" s="432"/>
      <c r="D42" s="433"/>
    </row>
    <row r="43" spans="1:4">
      <c r="A43" s="421" t="s">
        <v>33</v>
      </c>
      <c r="B43" s="434"/>
      <c r="C43" s="422" t="s">
        <v>20</v>
      </c>
      <c r="D43" s="437"/>
    </row>
    <row r="44" spans="1:4">
      <c r="A44" s="421"/>
      <c r="B44" s="440"/>
      <c r="C44" s="422"/>
      <c r="D44" s="438"/>
    </row>
    <row r="45" spans="1:4">
      <c r="A45" s="421"/>
      <c r="B45" s="440"/>
      <c r="C45" s="422"/>
      <c r="D45" s="438"/>
    </row>
    <row r="46" spans="1:4">
      <c r="A46" s="421" t="s">
        <v>29</v>
      </c>
      <c r="B46" s="435"/>
      <c r="C46" s="36" t="s">
        <v>149</v>
      </c>
      <c r="D46" s="438"/>
    </row>
    <row r="47" spans="1:4">
      <c r="A47" s="421"/>
      <c r="B47" s="435"/>
      <c r="C47" s="36"/>
      <c r="D47" s="439"/>
    </row>
    <row r="48" spans="1:4">
      <c r="A48" s="421"/>
      <c r="B48" s="435"/>
      <c r="C48" s="36"/>
      <c r="D48" s="439"/>
    </row>
    <row r="49" spans="1:4">
      <c r="A49" s="424"/>
      <c r="B49" s="435"/>
      <c r="C49" s="356"/>
      <c r="D49" s="439"/>
    </row>
    <row r="50" spans="1:4">
      <c r="A50" s="424"/>
      <c r="B50" s="435"/>
      <c r="C50" s="356"/>
      <c r="D50" s="438"/>
    </row>
    <row r="51" spans="1:4">
      <c r="A51" s="421" t="s">
        <v>110</v>
      </c>
      <c r="B51" s="435"/>
      <c r="C51" s="421" t="s">
        <v>110</v>
      </c>
      <c r="D51" s="439"/>
    </row>
    <row r="52" spans="1:4">
      <c r="A52" s="421" t="s">
        <v>8</v>
      </c>
      <c r="B52" s="435"/>
      <c r="C52" s="421" t="s">
        <v>8</v>
      </c>
      <c r="D52" s="439"/>
    </row>
    <row r="53" spans="1:4">
      <c r="A53" s="421" t="s">
        <v>107</v>
      </c>
      <c r="B53" s="435"/>
      <c r="C53" s="421" t="s">
        <v>107</v>
      </c>
      <c r="D53" s="439"/>
    </row>
    <row r="54" spans="1:4">
      <c r="A54" s="421" t="s">
        <v>108</v>
      </c>
      <c r="B54" s="435"/>
      <c r="C54" s="421" t="s">
        <v>108</v>
      </c>
      <c r="D54" s="439"/>
    </row>
    <row r="55" spans="1:4">
      <c r="A55" s="421" t="s">
        <v>109</v>
      </c>
      <c r="B55" s="435"/>
      <c r="C55" s="421" t="s">
        <v>109</v>
      </c>
      <c r="D55" s="439"/>
    </row>
    <row r="56" spans="1:4">
      <c r="A56" s="421" t="s">
        <v>5</v>
      </c>
      <c r="B56" s="435"/>
      <c r="C56" s="421" t="s">
        <v>5</v>
      </c>
      <c r="D56" s="439"/>
    </row>
    <row r="57" spans="1:4" ht="13" thickBot="1">
      <c r="A57" s="441" t="s">
        <v>9</v>
      </c>
      <c r="B57" s="436"/>
      <c r="C57" s="441" t="s">
        <v>9</v>
      </c>
      <c r="D57" s="436"/>
    </row>
    <row r="58" spans="1:4">
      <c r="A58" s="426"/>
      <c r="B58" s="18"/>
      <c r="C58" s="23"/>
      <c r="D58" s="213"/>
    </row>
    <row r="59" spans="1:4" ht="3" customHeight="1" thickBot="1">
      <c r="A59" s="431"/>
      <c r="B59" s="432"/>
      <c r="C59" s="432"/>
      <c r="D59" s="433"/>
    </row>
    <row r="60" spans="1:4">
      <c r="A60" s="421" t="s">
        <v>34</v>
      </c>
      <c r="B60" s="434"/>
      <c r="C60" s="422"/>
      <c r="D60" s="437"/>
    </row>
    <row r="61" spans="1:4">
      <c r="A61" s="421"/>
      <c r="B61" s="440"/>
      <c r="C61" s="422"/>
      <c r="D61" s="438"/>
    </row>
    <row r="62" spans="1:4">
      <c r="A62" s="421"/>
      <c r="B62" s="440"/>
      <c r="C62" s="422"/>
      <c r="D62" s="438"/>
    </row>
    <row r="63" spans="1:4">
      <c r="A63" s="421" t="s">
        <v>29</v>
      </c>
      <c r="B63" s="435"/>
      <c r="C63" s="36"/>
      <c r="D63" s="438"/>
    </row>
    <row r="64" spans="1:4">
      <c r="A64" s="421"/>
      <c r="B64" s="435"/>
      <c r="C64" s="36"/>
      <c r="D64" s="439"/>
    </row>
    <row r="65" spans="1:4">
      <c r="A65" s="421"/>
      <c r="B65" s="435"/>
      <c r="C65" s="36"/>
      <c r="D65" s="439"/>
    </row>
    <row r="66" spans="1:4">
      <c r="A66" s="424"/>
      <c r="B66" s="435"/>
      <c r="C66" s="356"/>
      <c r="D66" s="439"/>
    </row>
    <row r="67" spans="1:4">
      <c r="A67" s="424"/>
      <c r="B67" s="435"/>
      <c r="C67" s="356"/>
      <c r="D67" s="438"/>
    </row>
    <row r="68" spans="1:4">
      <c r="A68" s="421" t="s">
        <v>110</v>
      </c>
      <c r="B68" s="435"/>
      <c r="C68" s="36"/>
      <c r="D68" s="439"/>
    </row>
    <row r="69" spans="1:4">
      <c r="A69" s="421" t="s">
        <v>8</v>
      </c>
      <c r="B69" s="435"/>
      <c r="C69" s="36"/>
      <c r="D69" s="439"/>
    </row>
    <row r="70" spans="1:4">
      <c r="A70" s="421" t="s">
        <v>107</v>
      </c>
      <c r="B70" s="435"/>
      <c r="C70" s="36"/>
      <c r="D70" s="439"/>
    </row>
    <row r="71" spans="1:4">
      <c r="A71" s="421" t="s">
        <v>108</v>
      </c>
      <c r="B71" s="435"/>
      <c r="C71" s="36"/>
      <c r="D71" s="439"/>
    </row>
    <row r="72" spans="1:4">
      <c r="A72" s="421" t="s">
        <v>109</v>
      </c>
      <c r="B72" s="435"/>
      <c r="C72" s="36"/>
      <c r="D72" s="439"/>
    </row>
    <row r="73" spans="1:4">
      <c r="A73" s="421" t="s">
        <v>5</v>
      </c>
      <c r="B73" s="435"/>
      <c r="C73" s="36"/>
      <c r="D73" s="439"/>
    </row>
    <row r="74" spans="1:4" ht="13" thickBot="1">
      <c r="A74" s="441" t="s">
        <v>9</v>
      </c>
      <c r="B74" s="436"/>
      <c r="C74" s="422"/>
      <c r="D74" s="436"/>
    </row>
    <row r="75" spans="1:4">
      <c r="A75" s="426"/>
      <c r="B75" s="18"/>
      <c r="C75" s="23"/>
      <c r="D75" s="213"/>
    </row>
    <row r="76" spans="1:4" ht="3" customHeight="1" thickBot="1">
      <c r="A76" s="431"/>
      <c r="B76" s="432"/>
      <c r="C76" s="432"/>
      <c r="D76" s="433"/>
    </row>
    <row r="77" spans="1:4">
      <c r="A77" s="421" t="s">
        <v>35</v>
      </c>
      <c r="B77" s="434"/>
      <c r="C77" s="422"/>
      <c r="D77" s="437"/>
    </row>
    <row r="78" spans="1:4">
      <c r="A78" s="421"/>
      <c r="B78" s="440"/>
      <c r="C78" s="422"/>
      <c r="D78" s="438"/>
    </row>
    <row r="79" spans="1:4">
      <c r="A79" s="421"/>
      <c r="B79" s="440"/>
      <c r="C79" s="422"/>
      <c r="D79" s="438"/>
    </row>
    <row r="80" spans="1:4">
      <c r="A80" s="421" t="s">
        <v>29</v>
      </c>
      <c r="B80" s="435"/>
      <c r="C80" s="36"/>
      <c r="D80" s="438"/>
    </row>
    <row r="81" spans="1:4">
      <c r="A81" s="421"/>
      <c r="B81" s="435"/>
      <c r="C81" s="36"/>
      <c r="D81" s="439"/>
    </row>
    <row r="82" spans="1:4">
      <c r="A82" s="421"/>
      <c r="B82" s="435"/>
      <c r="C82" s="36"/>
      <c r="D82" s="439"/>
    </row>
    <row r="83" spans="1:4">
      <c r="A83" s="424"/>
      <c r="B83" s="435"/>
      <c r="C83" s="356"/>
      <c r="D83" s="439"/>
    </row>
    <row r="84" spans="1:4">
      <c r="A84" s="424"/>
      <c r="B84" s="435"/>
      <c r="C84" s="356"/>
      <c r="D84" s="438"/>
    </row>
    <row r="85" spans="1:4">
      <c r="A85" s="421" t="s">
        <v>110</v>
      </c>
      <c r="B85" s="435"/>
      <c r="C85" s="36"/>
      <c r="D85" s="439"/>
    </row>
    <row r="86" spans="1:4">
      <c r="A86" s="421" t="s">
        <v>8</v>
      </c>
      <c r="B86" s="435"/>
      <c r="C86" s="36"/>
      <c r="D86" s="439"/>
    </row>
    <row r="87" spans="1:4">
      <c r="A87" s="421" t="s">
        <v>107</v>
      </c>
      <c r="B87" s="435"/>
      <c r="C87" s="36"/>
      <c r="D87" s="439"/>
    </row>
    <row r="88" spans="1:4">
      <c r="A88" s="421" t="s">
        <v>108</v>
      </c>
      <c r="B88" s="435"/>
      <c r="C88" s="36"/>
      <c r="D88" s="439"/>
    </row>
    <row r="89" spans="1:4">
      <c r="A89" s="421" t="s">
        <v>109</v>
      </c>
      <c r="B89" s="435"/>
      <c r="C89" s="36"/>
      <c r="D89" s="439"/>
    </row>
    <row r="90" spans="1:4">
      <c r="A90" s="421" t="s">
        <v>5</v>
      </c>
      <c r="B90" s="435"/>
      <c r="C90" s="36"/>
      <c r="D90" s="439"/>
    </row>
    <row r="91" spans="1:4" ht="13" thickBot="1">
      <c r="A91" s="441" t="s">
        <v>9</v>
      </c>
      <c r="B91" s="436"/>
      <c r="C91" s="422"/>
      <c r="D91" s="436"/>
    </row>
    <row r="92" spans="1:4">
      <c r="A92" s="426"/>
      <c r="B92" s="18"/>
      <c r="C92" s="23"/>
      <c r="D92" s="213"/>
    </row>
    <row r="93" spans="1:4" ht="3" customHeight="1" thickBot="1">
      <c r="A93" s="431"/>
      <c r="B93" s="432"/>
      <c r="C93" s="432"/>
      <c r="D93" s="433"/>
    </row>
    <row r="94" spans="1:4">
      <c r="A94" s="421" t="s">
        <v>36</v>
      </c>
      <c r="B94" s="434"/>
      <c r="C94" s="422"/>
      <c r="D94" s="437"/>
    </row>
    <row r="95" spans="1:4">
      <c r="A95" s="421"/>
      <c r="B95" s="440"/>
      <c r="C95" s="422"/>
      <c r="D95" s="438"/>
    </row>
    <row r="96" spans="1:4">
      <c r="A96" s="421"/>
      <c r="B96" s="440"/>
      <c r="C96" s="422"/>
      <c r="D96" s="438"/>
    </row>
    <row r="97" spans="1:4">
      <c r="A97" s="421" t="s">
        <v>29</v>
      </c>
      <c r="B97" s="435"/>
      <c r="C97" s="36"/>
      <c r="D97" s="438"/>
    </row>
    <row r="98" spans="1:4">
      <c r="A98" s="421"/>
      <c r="B98" s="435"/>
      <c r="C98" s="36"/>
      <c r="D98" s="439"/>
    </row>
    <row r="99" spans="1:4">
      <c r="A99" s="421"/>
      <c r="B99" s="435"/>
      <c r="C99" s="36"/>
      <c r="D99" s="439"/>
    </row>
    <row r="100" spans="1:4">
      <c r="A100" s="424"/>
      <c r="B100" s="435"/>
      <c r="C100" s="356"/>
      <c r="D100" s="439"/>
    </row>
    <row r="101" spans="1:4">
      <c r="A101" s="424"/>
      <c r="B101" s="435"/>
      <c r="C101" s="356"/>
      <c r="D101" s="438"/>
    </row>
    <row r="102" spans="1:4">
      <c r="A102" s="421" t="s">
        <v>110</v>
      </c>
      <c r="B102" s="435"/>
      <c r="C102" s="36"/>
      <c r="D102" s="439"/>
    </row>
    <row r="103" spans="1:4">
      <c r="A103" s="421" t="s">
        <v>8</v>
      </c>
      <c r="B103" s="435"/>
      <c r="C103" s="36"/>
      <c r="D103" s="439"/>
    </row>
    <row r="104" spans="1:4">
      <c r="A104" s="421" t="s">
        <v>107</v>
      </c>
      <c r="B104" s="435"/>
      <c r="C104" s="36"/>
      <c r="D104" s="439"/>
    </row>
    <row r="105" spans="1:4">
      <c r="A105" s="421" t="s">
        <v>108</v>
      </c>
      <c r="B105" s="435"/>
      <c r="C105" s="36"/>
      <c r="D105" s="439"/>
    </row>
    <row r="106" spans="1:4">
      <c r="A106" s="421" t="s">
        <v>109</v>
      </c>
      <c r="B106" s="435"/>
      <c r="C106" s="36"/>
      <c r="D106" s="439"/>
    </row>
    <row r="107" spans="1:4">
      <c r="A107" s="421" t="s">
        <v>5</v>
      </c>
      <c r="B107" s="435"/>
      <c r="C107" s="36"/>
      <c r="D107" s="439"/>
    </row>
    <row r="108" spans="1:4" ht="13" thickBot="1">
      <c r="A108" s="441" t="s">
        <v>9</v>
      </c>
      <c r="B108" s="436"/>
      <c r="C108" s="422"/>
      <c r="D108" s="436"/>
    </row>
    <row r="109" spans="1:4">
      <c r="A109" s="426"/>
      <c r="B109" s="18"/>
      <c r="C109" s="23"/>
      <c r="D109" s="213"/>
    </row>
    <row r="110" spans="1:4" ht="3" customHeight="1">
      <c r="A110" s="431"/>
      <c r="B110" s="432"/>
      <c r="C110" s="432"/>
      <c r="D110" s="433"/>
    </row>
    <row r="111" spans="1:4">
      <c r="A111" s="425" t="s">
        <v>10</v>
      </c>
      <c r="B111" s="34"/>
      <c r="C111" s="422" t="s">
        <v>11</v>
      </c>
      <c r="D111" s="423"/>
    </row>
    <row r="112" spans="1:4">
      <c r="A112" s="165"/>
      <c r="B112" s="18"/>
      <c r="C112" s="18"/>
      <c r="D112" s="213"/>
    </row>
    <row r="113" spans="1:4">
      <c r="A113" s="425" t="s">
        <v>10</v>
      </c>
      <c r="B113" s="34"/>
      <c r="C113" s="422" t="s">
        <v>11</v>
      </c>
      <c r="D113" s="423"/>
    </row>
    <row r="114" spans="1:4">
      <c r="A114" s="165"/>
      <c r="B114" s="18"/>
      <c r="C114" s="18"/>
      <c r="D114" s="213"/>
    </row>
    <row r="115" spans="1:4">
      <c r="A115" s="427" t="s">
        <v>21</v>
      </c>
      <c r="B115" s="35"/>
      <c r="C115" s="428"/>
      <c r="D115" s="430"/>
    </row>
    <row r="116" spans="1:4">
      <c r="A116" s="429"/>
      <c r="B116" s="428"/>
      <c r="C116" s="428"/>
      <c r="D116" s="430"/>
    </row>
    <row r="117" spans="1:4">
      <c r="A117" s="426" t="s">
        <v>148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6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4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9" t="str">
        <f>'Master list'!D10:E10</f>
        <v>3333 Blue Diamond Road </v>
      </c>
      <c r="E10" s="560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5"/>
      <c r="D12" s="559">
        <f>'Master list'!D12:E12</f>
        <v>0</v>
      </c>
      <c r="E12" s="560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5"/>
      <c r="D13" s="559">
        <f>'Master list'!D13:E13</f>
        <v>0</v>
      </c>
      <c r="E13" s="560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5"/>
      <c r="D14" s="559">
        <f>'Master list'!D14:E14</f>
        <v>0</v>
      </c>
      <c r="E14" s="560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9" t="str">
        <f>'Master list'!D15:E15</f>
        <v>Kirk Golding</v>
      </c>
      <c r="E15" s="560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5" t="s">
        <v>8</v>
      </c>
      <c r="D16" s="559" t="str">
        <f>'Master list'!D16:E16</f>
        <v>Director of IT Opperations</v>
      </c>
      <c r="E16" s="560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61" t="str">
        <f>'Master list'!D17:E17</f>
        <v>(702) 914-8580</v>
      </c>
      <c r="E17" s="562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61">
        <f>'Master list'!D18:E18</f>
        <v>0</v>
      </c>
      <c r="E18" s="562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61" t="str">
        <f>'Master list'!D19:E19</f>
        <v>(702) 491-3884</v>
      </c>
      <c r="E19" s="56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33"/>
      <c r="H20" s="28"/>
      <c r="I20" s="28"/>
      <c r="J20" s="28"/>
    </row>
    <row r="21" spans="1:10" s="26" customFormat="1" ht="12" customHeight="1" thickBot="1">
      <c r="A21" s="442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2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5"/>
      <c r="D23" s="355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5"/>
      <c r="E24" s="172"/>
      <c r="F24" s="33"/>
      <c r="H24" s="28"/>
      <c r="I24" s="28"/>
      <c r="J24" s="28"/>
    </row>
    <row r="25" spans="1:10" s="26" customFormat="1" ht="12" customHeight="1">
      <c r="A25" s="443"/>
      <c r="B25" s="444"/>
      <c r="C25" s="353"/>
      <c r="D25" s="355"/>
      <c r="E25" s="172"/>
      <c r="F25" s="33"/>
      <c r="H25" s="28"/>
      <c r="I25" s="28"/>
      <c r="J25" s="28"/>
    </row>
    <row r="26" spans="1:10" s="355" customFormat="1" ht="12" customHeight="1">
      <c r="A26" s="133"/>
      <c r="B26" s="352"/>
      <c r="C26" s="353"/>
      <c r="E26" s="172"/>
      <c r="F26" s="33"/>
      <c r="H26" s="258"/>
      <c r="I26" s="258"/>
      <c r="J26" s="258"/>
    </row>
    <row r="27" spans="1:10" s="355" customFormat="1" ht="12" customHeight="1" thickBot="1">
      <c r="A27" s="445"/>
      <c r="B27" s="354"/>
      <c r="C27" s="353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5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5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41228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185</v>
      </c>
      <c r="B31" s="251">
        <f ca="1">B30+60</f>
        <v>41288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2" t="s">
        <v>186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2" t="s">
        <v>100</v>
      </c>
      <c r="B33" s="252" t="str">
        <f>'Master list'!B33</f>
        <v>DG/MD</v>
      </c>
      <c r="C33" s="355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187</v>
      </c>
      <c r="B34" s="253" t="str">
        <f>'Master list'!B34</f>
        <v>1211SIL (Music Scheduling)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3" t="s">
        <v>188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4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2"/>
      <c r="B38" s="417"/>
      <c r="C38" s="417"/>
      <c r="D38" s="417"/>
      <c r="E38" s="417"/>
    </row>
    <row r="39" spans="1:10" s="28" customFormat="1" ht="40" customHeight="1">
      <c r="A39" s="455" t="s">
        <v>44</v>
      </c>
      <c r="B39" s="456">
        <f>'Master list'!B23*0.5</f>
        <v>3000</v>
      </c>
      <c r="C39" s="457">
        <f>'Schedule of Values'!B39/'Master list'!E27</f>
        <v>0.5</v>
      </c>
      <c r="D39" s="457">
        <v>0</v>
      </c>
      <c r="E39" s="458">
        <f ca="1">'Master list'!B30</f>
        <v>41228</v>
      </c>
    </row>
    <row r="40" spans="1:10" s="28" customFormat="1" ht="40" customHeight="1">
      <c r="A40" s="459" t="s">
        <v>152</v>
      </c>
      <c r="B40" s="176">
        <f>'Master list'!B23*0.1</f>
        <v>600</v>
      </c>
      <c r="C40" s="166">
        <f>'Schedule of Values'!B40/'Master list'!E27</f>
        <v>0.1</v>
      </c>
      <c r="D40" s="166">
        <v>0.1</v>
      </c>
      <c r="E40" s="460">
        <v>39598</v>
      </c>
    </row>
    <row r="41" spans="1:10" s="28" customFormat="1" ht="40" customHeight="1">
      <c r="A41" s="459" t="s">
        <v>151</v>
      </c>
      <c r="B41" s="176">
        <f>'Master list'!B23*0.3</f>
        <v>1800</v>
      </c>
      <c r="C41" s="166">
        <f>'Schedule of Values'!B41/'Master list'!E27</f>
        <v>0.3</v>
      </c>
      <c r="D41" s="166">
        <f>D40+C41</f>
        <v>0.4</v>
      </c>
      <c r="E41" s="460">
        <v>39629</v>
      </c>
    </row>
    <row r="42" spans="1:10" s="28" customFormat="1" ht="40" customHeight="1">
      <c r="A42" s="459" t="s">
        <v>153</v>
      </c>
      <c r="B42" s="176">
        <f>'Master list'!B23*0.2</f>
        <v>1200</v>
      </c>
      <c r="C42" s="166">
        <f>'Schedule of Values'!B42/'Master list'!E27</f>
        <v>0.2</v>
      </c>
      <c r="D42" s="166">
        <f>D41+C42</f>
        <v>0.60000000000000009</v>
      </c>
      <c r="E42" s="460">
        <v>39659</v>
      </c>
    </row>
    <row r="43" spans="1:10" s="28" customFormat="1" ht="40" customHeight="1">
      <c r="A43" s="459" t="s">
        <v>79</v>
      </c>
      <c r="B43" s="176">
        <f>'Master list'!B23*0.1</f>
        <v>600</v>
      </c>
      <c r="C43" s="446">
        <f>'Schedule of Values'!B43/'Master list'!E27</f>
        <v>0.1</v>
      </c>
      <c r="D43" s="166">
        <v>1</v>
      </c>
      <c r="E43" s="460">
        <v>39689</v>
      </c>
    </row>
    <row r="44" spans="1:10" s="28" customFormat="1" ht="13" thickBot="1">
      <c r="A44" s="461"/>
      <c r="B44" s="462"/>
      <c r="C44" s="463"/>
      <c r="D44" s="464"/>
      <c r="E44" s="465"/>
    </row>
    <row r="45" spans="1:10" s="28" customFormat="1" ht="13" thickBot="1">
      <c r="A45" s="167" t="s">
        <v>80</v>
      </c>
      <c r="B45" s="175">
        <f>SUM(B39:B44)</f>
        <v>7200</v>
      </c>
      <c r="C45" s="168">
        <f>SUM(C39:C44)</f>
        <v>1.2</v>
      </c>
      <c r="D45" s="169"/>
      <c r="E45" s="170"/>
    </row>
    <row r="46" spans="1:10" s="28" customFormat="1" ht="12">
      <c r="A46" s="466"/>
      <c r="B46" s="82"/>
      <c r="C46" s="83"/>
      <c r="D46" s="83"/>
      <c r="E46" s="467"/>
    </row>
    <row r="47" spans="1:10" s="28" customFormat="1" ht="19.5" customHeight="1">
      <c r="A47" s="443"/>
      <c r="B47" s="38"/>
      <c r="C47" s="38"/>
      <c r="D47" s="38"/>
      <c r="E47" s="468"/>
    </row>
    <row r="48" spans="1:10" s="28" customFormat="1" ht="30.75" customHeight="1">
      <c r="A48" s="469" t="s">
        <v>155</v>
      </c>
      <c r="B48" s="37"/>
      <c r="C48" s="37"/>
      <c r="D48" s="37"/>
      <c r="E48" s="470"/>
    </row>
    <row r="49" spans="1:5" s="28" customFormat="1" ht="19.5" customHeight="1" thickBot="1">
      <c r="A49" s="445"/>
      <c r="B49" s="149"/>
      <c r="C49" s="140" t="s">
        <v>17</v>
      </c>
      <c r="D49" s="149"/>
      <c r="E49" s="471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9:E9"/>
    <mergeCell ref="D10:E10"/>
    <mergeCell ref="D11:E11"/>
    <mergeCell ref="D12:E12"/>
    <mergeCell ref="D18:E18"/>
    <mergeCell ref="D19:E19"/>
    <mergeCell ref="D20:E20"/>
    <mergeCell ref="D13:E13"/>
    <mergeCell ref="D14:E14"/>
    <mergeCell ref="D15:E15"/>
    <mergeCell ref="D16:E16"/>
    <mergeCell ref="D17:E17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A33" sqref="A33:H33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41"/>
      <c r="C30" s="64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42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42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42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42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11">
        <f>'Master list'!B35</f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86" t="s">
        <v>87</v>
      </c>
      <c r="D91" s="646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629" t="s">
        <v>56</v>
      </c>
      <c r="D105" s="649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626" t="s">
        <v>4</v>
      </c>
      <c r="D107" s="649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626" t="s">
        <v>94</v>
      </c>
      <c r="D108" s="649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626" t="s">
        <v>76</v>
      </c>
      <c r="D109" s="649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624" t="s">
        <v>2</v>
      </c>
      <c r="D110" s="650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595" t="str">
        <f>'Master list'!B9</f>
        <v>Silverton Hotel &amp; Casino</v>
      </c>
      <c r="C9" s="596"/>
      <c r="D9" s="331" t="s">
        <v>28</v>
      </c>
      <c r="E9" s="153"/>
      <c r="F9" s="153"/>
      <c r="G9" s="599" t="str">
        <f>'Master list'!D9</f>
        <v>Silverton Hotel &amp; Casino</v>
      </c>
      <c r="H9" s="600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3" t="str">
        <f>'Master list'!B10</f>
        <v>3333 Blue Diamond Road </v>
      </c>
      <c r="C10" s="594"/>
      <c r="D10" s="346" t="s">
        <v>111</v>
      </c>
      <c r="G10" s="597" t="str">
        <f>'Master list'!D10</f>
        <v>3333 Blue Diamond Road </v>
      </c>
      <c r="H10" s="598"/>
      <c r="I10" s="33"/>
      <c r="J10" s="258"/>
      <c r="K10" s="258"/>
      <c r="L10" s="258"/>
      <c r="M10" s="258"/>
    </row>
    <row r="11" spans="1:13" s="355" customFormat="1" ht="12" customHeight="1">
      <c r="A11" s="143"/>
      <c r="B11" s="593" t="str">
        <f>'Master list'!B11</f>
        <v>Las Vegas, NV 89139</v>
      </c>
      <c r="C11" s="594"/>
      <c r="D11" s="347"/>
      <c r="G11" s="597" t="str">
        <f>'Master list'!D11</f>
        <v>Las Vegas, NV 89139</v>
      </c>
      <c r="H11" s="598"/>
      <c r="I11" s="33"/>
      <c r="J11" s="258"/>
      <c r="K11" s="258"/>
      <c r="L11" s="258"/>
      <c r="M11" s="258"/>
    </row>
    <row r="12" spans="1:13" s="355" customFormat="1" ht="12" customHeight="1">
      <c r="A12" s="143"/>
      <c r="B12" s="593">
        <f>'Master list'!B12</f>
        <v>0</v>
      </c>
      <c r="C12" s="594"/>
      <c r="D12" s="347"/>
      <c r="G12" s="597">
        <f>'Master list'!D12</f>
        <v>0</v>
      </c>
      <c r="H12" s="598"/>
      <c r="I12" s="33"/>
      <c r="J12" s="258"/>
      <c r="K12" s="258"/>
      <c r="L12" s="258"/>
      <c r="M12" s="258"/>
    </row>
    <row r="13" spans="1:13" s="355" customFormat="1" ht="12" customHeight="1">
      <c r="A13" s="144"/>
      <c r="B13" s="593">
        <f>'Master list'!B13</f>
        <v>0</v>
      </c>
      <c r="C13" s="594"/>
      <c r="D13" s="347"/>
      <c r="G13" s="597">
        <f>'Master list'!D13</f>
        <v>0</v>
      </c>
      <c r="H13" s="598"/>
      <c r="I13" s="33"/>
      <c r="J13" s="258"/>
      <c r="K13" s="258"/>
      <c r="L13" s="258"/>
      <c r="M13" s="258"/>
    </row>
    <row r="14" spans="1:13" s="355" customFormat="1" ht="12" customHeight="1">
      <c r="A14" s="144"/>
      <c r="B14" s="593">
        <f>'Master list'!B14</f>
        <v>0</v>
      </c>
      <c r="C14" s="594"/>
      <c r="D14" s="347"/>
      <c r="G14" s="597">
        <f>'Master list'!D14</f>
        <v>0</v>
      </c>
      <c r="H14" s="598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3" t="str">
        <f>'Master list'!B15</f>
        <v>Kirk Golding</v>
      </c>
      <c r="C15" s="594"/>
      <c r="D15" s="332" t="s">
        <v>110</v>
      </c>
      <c r="G15" s="597" t="str">
        <f>'Master list'!D15</f>
        <v>Kirk Golding</v>
      </c>
      <c r="H15" s="598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3" t="str">
        <f>'Master list'!B16</f>
        <v>Director of IT Opperations</v>
      </c>
      <c r="C16" s="594"/>
      <c r="D16" s="332" t="s">
        <v>8</v>
      </c>
      <c r="G16" s="597" t="str">
        <f>'Master list'!D16</f>
        <v>Director of IT Opperations</v>
      </c>
      <c r="H16" s="598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621" t="str">
        <f>'Master list'!B17</f>
        <v>(702) 914-8580</v>
      </c>
      <c r="C17" s="623"/>
      <c r="D17" s="332" t="s">
        <v>107</v>
      </c>
      <c r="G17" s="621" t="str">
        <f>'Master list'!D17</f>
        <v>(702) 914-8580</v>
      </c>
      <c r="H17" s="622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621">
        <f>'Master list'!B18</f>
        <v>0</v>
      </c>
      <c r="C18" s="623"/>
      <c r="D18" s="332" t="s">
        <v>108</v>
      </c>
      <c r="G18" s="621">
        <f>'Master list'!D18</f>
        <v>0</v>
      </c>
      <c r="H18" s="622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621" t="str">
        <f>'Master list'!B19</f>
        <v>(702) 491-3884</v>
      </c>
      <c r="C19" s="623"/>
      <c r="D19" s="332" t="s">
        <v>109</v>
      </c>
      <c r="G19" s="621" t="str">
        <f>'Master list'!D19</f>
        <v>(702) 491-3884</v>
      </c>
      <c r="H19" s="622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8" t="s">
        <v>5</v>
      </c>
      <c r="E20" s="149"/>
      <c r="F20" s="149"/>
      <c r="G20" s="601" t="str">
        <f>'Master list'!D20</f>
        <v>kirk.golding@silvertoncasino.com</v>
      </c>
      <c r="H20" s="602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07">
        <f>'Master list'!B24</f>
        <v>0</v>
      </c>
      <c r="C24" s="60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03">
        <f>'Master list'!B25</f>
        <v>0</v>
      </c>
      <c r="C25" s="60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05">
        <f ca="1">'Master list'!B30</f>
        <v>41228</v>
      </c>
      <c r="C26" s="60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9">
        <f ca="1">'Master list'!B31</f>
        <v>41288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9" t="str">
        <f>'Master list'!B32</f>
        <v>DG</v>
      </c>
      <c r="C28" s="61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9" t="str">
        <f>'Master list'!B33</f>
        <v>DG/MD</v>
      </c>
      <c r="C29" s="61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9"/>
      <c r="C30" s="61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11">
        <v>1</v>
      </c>
      <c r="C31" s="61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44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5" t="s">
        <v>13</v>
      </c>
      <c r="D86" s="64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7" t="s">
        <v>14</v>
      </c>
      <c r="D87" s="648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44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86" t="s">
        <v>87</v>
      </c>
      <c r="D91" s="646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0" t="s">
        <v>88</v>
      </c>
      <c r="D92" s="64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0" t="s">
        <v>117</v>
      </c>
      <c r="D93" s="64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0" t="s">
        <v>190</v>
      </c>
      <c r="D94" s="64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9" t="s">
        <v>118</v>
      </c>
      <c r="D95" s="64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9" t="s">
        <v>16</v>
      </c>
      <c r="D96" s="64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9" t="s">
        <v>15</v>
      </c>
      <c r="D97" s="64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0" t="s">
        <v>89</v>
      </c>
      <c r="D98" s="64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0" t="s">
        <v>90</v>
      </c>
      <c r="D99" s="64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51" t="s">
        <v>86</v>
      </c>
      <c r="D100" s="648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1" t="s">
        <v>127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630" t="s">
        <v>119</v>
      </c>
      <c r="D104" s="630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629" t="s">
        <v>56</v>
      </c>
      <c r="D105" s="649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625" t="s">
        <v>93</v>
      </c>
      <c r="D106" s="649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626" t="s">
        <v>4</v>
      </c>
      <c r="D107" s="649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626" t="s">
        <v>94</v>
      </c>
      <c r="D108" s="649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626" t="s">
        <v>76</v>
      </c>
      <c r="D109" s="649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624" t="s">
        <v>2</v>
      </c>
      <c r="D110" s="650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2012-11-01T20:47:06Z</cp:lastPrinted>
  <dcterms:created xsi:type="dcterms:W3CDTF">2000-02-18T01:18:14Z</dcterms:created>
  <dcterms:modified xsi:type="dcterms:W3CDTF">2012-11-15T21:28:23Z</dcterms:modified>
  <cp:version>1</cp:version>
</cp:coreProperties>
</file>