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\Documents\DA9\Capstone\capstone_da9_chase\"/>
    </mc:Choice>
  </mc:AlternateContent>
  <xr:revisionPtr revIDLastSave="0" documentId="13_ncr:1_{C6F07A1F-51C5-4B24-B2CF-AFC10A34ABB5}" xr6:coauthVersionLast="47" xr6:coauthVersionMax="47" xr10:uidLastSave="{00000000-0000-0000-0000-000000000000}"/>
  <bookViews>
    <workbookView xWindow="-108" yWindow="-108" windowWidth="23256" windowHeight="12456" xr2:uid="{4F49E18B-FB22-4BA2-8D7F-0D5BA72B9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7" i="1"/>
  <c r="I26" i="1"/>
  <c r="I25" i="1"/>
  <c r="AD60" i="1"/>
  <c r="O60" i="1"/>
  <c r="O59" i="1"/>
  <c r="AD59" i="1"/>
  <c r="AH44" i="1"/>
  <c r="T38" i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O36" i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AI33" i="1"/>
  <c r="AD33" i="1"/>
  <c r="Y33" i="1"/>
  <c r="T33" i="1"/>
  <c r="O33" i="1"/>
  <c r="O3" i="1"/>
  <c r="AI3" i="1"/>
  <c r="AD3" i="1"/>
  <c r="Y3" i="1"/>
  <c r="T3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6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F4" i="1"/>
  <c r="G4" i="1" s="1"/>
  <c r="AI44" i="1" l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H4" i="1"/>
  <c r="I4" i="1" s="1"/>
  <c r="X40" i="1" l="1"/>
  <c r="X10" i="1"/>
  <c r="AC42" i="1"/>
  <c r="AC12" i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H14" i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I14" i="1" l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D42" i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C43" i="1"/>
  <c r="AC44" i="1" s="1"/>
  <c r="AC45" i="1" s="1"/>
  <c r="AC46" i="1" s="1"/>
  <c r="AC47" i="1" s="1"/>
  <c r="AC48" i="1" s="1"/>
  <c r="AC49" i="1" s="1"/>
  <c r="AC50" i="1" s="1"/>
  <c r="AC51" i="1" s="1"/>
  <c r="AC52" i="1" s="1"/>
  <c r="Y40" i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X41" i="1"/>
  <c r="X42" i="1" s="1"/>
  <c r="X43" i="1" s="1"/>
  <c r="X44" i="1" s="1"/>
  <c r="X45" i="1" s="1"/>
  <c r="X46" i="1" s="1"/>
  <c r="X47" i="1" s="1"/>
  <c r="X48" i="1" s="1"/>
  <c r="X49" i="1" s="1"/>
  <c r="X50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X11" i="1"/>
  <c r="X12" i="1" s="1"/>
  <c r="X13" i="1" s="1"/>
  <c r="X14" i="1" s="1"/>
  <c r="X15" i="1" s="1"/>
  <c r="X16" i="1" s="1"/>
  <c r="X17" i="1" s="1"/>
  <c r="X18" i="1" s="1"/>
  <c r="X19" i="1" s="1"/>
  <c r="X20" i="1" s="1"/>
</calcChain>
</file>

<file path=xl/sharedStrings.xml><?xml version="1.0" encoding="utf-8"?>
<sst xmlns="http://schemas.openxmlformats.org/spreadsheetml/2006/main" count="72" uniqueCount="40">
  <si>
    <t>Loan</t>
  </si>
  <si>
    <t>Interest Rate</t>
  </si>
  <si>
    <t>Effective rate</t>
  </si>
  <si>
    <t>Monthly interest only payments</t>
  </si>
  <si>
    <t>Monthly principal interest payments</t>
  </si>
  <si>
    <t>https://climbcredit.com/resources/finance-loans/how-to-calculate-monthly-loan-payments/</t>
  </si>
  <si>
    <t>Loan term (months)</t>
  </si>
  <si>
    <t>Total paid</t>
  </si>
  <si>
    <t>median income</t>
  </si>
  <si>
    <t>Median Income</t>
  </si>
  <si>
    <t>Graduate High School</t>
  </si>
  <si>
    <t>Student Loan Debt</t>
  </si>
  <si>
    <t>Receive Associates</t>
  </si>
  <si>
    <t>Receive Bachelors</t>
  </si>
  <si>
    <t>Receive Masters</t>
  </si>
  <si>
    <t>Receive PhD</t>
  </si>
  <si>
    <t>Age</t>
  </si>
  <si>
    <t>Bachelor's</t>
  </si>
  <si>
    <t>High School</t>
  </si>
  <si>
    <t>Associates</t>
  </si>
  <si>
    <t>High School Dropout</t>
  </si>
  <si>
    <t>Withdraw from High School</t>
  </si>
  <si>
    <t>Master's</t>
  </si>
  <si>
    <t>North Dakota</t>
  </si>
  <si>
    <t>Tennessee</t>
  </si>
  <si>
    <t>x = 16</t>
  </si>
  <si>
    <t>y = 30183</t>
  </si>
  <si>
    <t>x = 17</t>
  </si>
  <si>
    <t>y = 60366</t>
  </si>
  <si>
    <t>30183 = m16 + b</t>
  </si>
  <si>
    <t>60366 = m17 + b</t>
  </si>
  <si>
    <t>b = 60366 - m17</t>
  </si>
  <si>
    <t>30183 = m16 + 60366 - m17</t>
  </si>
  <si>
    <t>-30183 = -m</t>
  </si>
  <si>
    <t>m = 30183</t>
  </si>
  <si>
    <t>y = 30183x - 452745</t>
  </si>
  <si>
    <t>y = 36093x - 613581</t>
  </si>
  <si>
    <t>30183x - 452745 = 36093x - 613581</t>
  </si>
  <si>
    <t>5910x = 160836</t>
  </si>
  <si>
    <t>x = 27.2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</si>
</sst>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"/>
    <numFmt numFmtId="166" formatCode="0.00_);\(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2" applyFont="1"/>
    <xf numFmtId="1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Sheet1!$O$4:$O$28</c:f>
              <c:numCache>
                <c:formatCode>General</c:formatCode>
                <c:ptCount val="25"/>
                <c:pt idx="2">
                  <c:v>30183</c:v>
                </c:pt>
                <c:pt idx="3" formatCode="0.00_);\(0.00\)">
                  <c:v>60366</c:v>
                </c:pt>
                <c:pt idx="4" formatCode="0.00_);\(0.00\)">
                  <c:v>90549</c:v>
                </c:pt>
                <c:pt idx="5" formatCode="0.00_);\(0.00\)">
                  <c:v>120732</c:v>
                </c:pt>
                <c:pt idx="6" formatCode="0.00_);\(0.00\)">
                  <c:v>150915</c:v>
                </c:pt>
                <c:pt idx="7" formatCode="0.00_);\(0.00\)">
                  <c:v>181098</c:v>
                </c:pt>
                <c:pt idx="8" formatCode="0.00_);\(0.00\)">
                  <c:v>211281</c:v>
                </c:pt>
                <c:pt idx="9" formatCode="0.00_);\(0.00\)">
                  <c:v>241464</c:v>
                </c:pt>
                <c:pt idx="10" formatCode="0.00_);\(0.00\)">
                  <c:v>271647</c:v>
                </c:pt>
                <c:pt idx="11" formatCode="0.00_);\(0.00\)">
                  <c:v>301830</c:v>
                </c:pt>
                <c:pt idx="12" formatCode="0.00_);\(0.00\)">
                  <c:v>332013</c:v>
                </c:pt>
                <c:pt idx="13" formatCode="0.00_);\(0.00\)">
                  <c:v>362196</c:v>
                </c:pt>
                <c:pt idx="14" formatCode="0.00_);\(0.00\)">
                  <c:v>392379</c:v>
                </c:pt>
                <c:pt idx="15" formatCode="0.00_);\(0.00\)">
                  <c:v>422562</c:v>
                </c:pt>
                <c:pt idx="16" formatCode="0.00_);\(0.00\)">
                  <c:v>452745</c:v>
                </c:pt>
                <c:pt idx="17" formatCode="0.00_);\(0.00\)">
                  <c:v>482928</c:v>
                </c:pt>
                <c:pt idx="18" formatCode="0.00_);\(0.00\)">
                  <c:v>513111</c:v>
                </c:pt>
                <c:pt idx="19" formatCode="0.00_);\(0.00\)">
                  <c:v>543294</c:v>
                </c:pt>
                <c:pt idx="20" formatCode="0.00_);\(0.00\)">
                  <c:v>573477</c:v>
                </c:pt>
                <c:pt idx="21" formatCode="0.00_);\(0.00\)">
                  <c:v>603660</c:v>
                </c:pt>
                <c:pt idx="22" formatCode="0.00_);\(0.00\)">
                  <c:v>633843</c:v>
                </c:pt>
                <c:pt idx="23" formatCode="0.00_);\(0.00\)">
                  <c:v>664026</c:v>
                </c:pt>
                <c:pt idx="24" formatCode="0.00_);\(0.00\)">
                  <c:v>694209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2EE-A022-5527224E7D93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Sheet1!$T$4:$T$28</c:f>
              <c:numCache>
                <c:formatCode>General</c:formatCode>
                <c:ptCount val="25"/>
                <c:pt idx="4" formatCode="0.00_);\(0.00\)">
                  <c:v>36093</c:v>
                </c:pt>
                <c:pt idx="5" formatCode="0.00_);\(0.00\)">
                  <c:v>72186</c:v>
                </c:pt>
                <c:pt idx="6" formatCode="0.00_);\(0.00\)">
                  <c:v>108279</c:v>
                </c:pt>
                <c:pt idx="7" formatCode="0.00_);\(0.00\)">
                  <c:v>144372</c:v>
                </c:pt>
                <c:pt idx="8" formatCode="0.00_);\(0.00\)">
                  <c:v>180465</c:v>
                </c:pt>
                <c:pt idx="9" formatCode="0.00_);\(0.00\)">
                  <c:v>216558</c:v>
                </c:pt>
                <c:pt idx="10" formatCode="0.00_);\(0.00\)">
                  <c:v>252651</c:v>
                </c:pt>
                <c:pt idx="11" formatCode="0.00_);\(0.00\)">
                  <c:v>288744</c:v>
                </c:pt>
                <c:pt idx="12" formatCode="0.00_);\(0.00\)">
                  <c:v>324837</c:v>
                </c:pt>
                <c:pt idx="13" formatCode="0.00_);\(0.00\)">
                  <c:v>360930</c:v>
                </c:pt>
                <c:pt idx="14" formatCode="0.00_);\(0.00\)">
                  <c:v>397023</c:v>
                </c:pt>
                <c:pt idx="15" formatCode="0.00_);\(0.00\)">
                  <c:v>433116</c:v>
                </c:pt>
                <c:pt idx="16" formatCode="0.00_);\(0.00\)">
                  <c:v>469209</c:v>
                </c:pt>
                <c:pt idx="17" formatCode="0.00_);\(0.00\)">
                  <c:v>505302</c:v>
                </c:pt>
                <c:pt idx="18" formatCode="0.00_);\(0.00\)">
                  <c:v>541395</c:v>
                </c:pt>
                <c:pt idx="19" formatCode="0.00_);\(0.00\)">
                  <c:v>577488</c:v>
                </c:pt>
                <c:pt idx="20" formatCode="0.00_);\(0.00\)">
                  <c:v>613581</c:v>
                </c:pt>
                <c:pt idx="21" formatCode="0.00_);\(0.00\)">
                  <c:v>649674</c:v>
                </c:pt>
                <c:pt idx="22" formatCode="0.00_);\(0.00\)">
                  <c:v>685767</c:v>
                </c:pt>
                <c:pt idx="23" formatCode="0.00_);\(0.00\)">
                  <c:v>721860</c:v>
                </c:pt>
                <c:pt idx="24" formatCode="0.00_);\(0.00\)">
                  <c:v>757953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8-42EE-A022-5527224E7D93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Sheet1!$Y$4:$Y$28</c:f>
              <c:numCache>
                <c:formatCode>General</c:formatCode>
                <c:ptCount val="25"/>
                <c:pt idx="6" formatCode="0.00_);\(0.00\)">
                  <c:v>28639.846644742334</c:v>
                </c:pt>
                <c:pt idx="7" formatCode="0.00_);\(0.00\)">
                  <c:v>70302.846644742327</c:v>
                </c:pt>
                <c:pt idx="8" formatCode="0.00_);\(0.00\)">
                  <c:v>111965.84664474233</c:v>
                </c:pt>
                <c:pt idx="9" formatCode="0.00_);\(0.00\)">
                  <c:v>153628.84664474233</c:v>
                </c:pt>
                <c:pt idx="10" formatCode="0.00_);\(0.00\)">
                  <c:v>195291.84664474233</c:v>
                </c:pt>
                <c:pt idx="11" formatCode="0.00_);\(0.00\)">
                  <c:v>236954.84664474233</c:v>
                </c:pt>
                <c:pt idx="12" formatCode="0.00_);\(0.00\)">
                  <c:v>278617.8466447423</c:v>
                </c:pt>
                <c:pt idx="13" formatCode="0.00_);\(0.00\)">
                  <c:v>320280.8466447423</c:v>
                </c:pt>
                <c:pt idx="14" formatCode="0.00_);\(0.00\)">
                  <c:v>361943.8466447423</c:v>
                </c:pt>
                <c:pt idx="15" formatCode="0.00_);\(0.00\)">
                  <c:v>403606.8466447423</c:v>
                </c:pt>
                <c:pt idx="16" formatCode="0.00_);\(0.00\)">
                  <c:v>445269.8466447423</c:v>
                </c:pt>
                <c:pt idx="17" formatCode="0.00_);\(0.00\)">
                  <c:v>486932.8466447423</c:v>
                </c:pt>
                <c:pt idx="18" formatCode="0.00_);\(0.00\)">
                  <c:v>528595.8466447423</c:v>
                </c:pt>
                <c:pt idx="19" formatCode="0.00_);\(0.00\)">
                  <c:v>570258.8466447423</c:v>
                </c:pt>
                <c:pt idx="20" formatCode="0.00_);\(0.00\)">
                  <c:v>611921.8466447423</c:v>
                </c:pt>
                <c:pt idx="21" formatCode="0.00_);\(0.00\)">
                  <c:v>653584.8466447423</c:v>
                </c:pt>
                <c:pt idx="22" formatCode="0.00_);\(0.00\)">
                  <c:v>695247.8466447423</c:v>
                </c:pt>
                <c:pt idx="23" formatCode="0.00_);\(0.00\)">
                  <c:v>736910.8466447423</c:v>
                </c:pt>
                <c:pt idx="24" formatCode="0.00_);\(0.00\)">
                  <c:v>778573.8466447423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8-42EE-A022-5527224E7D93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Sheet1!$AD$4:$AD$28</c:f>
              <c:numCache>
                <c:formatCode>General</c:formatCode>
                <c:ptCount val="25"/>
                <c:pt idx="8" formatCode="0.00_);\(0.00\)">
                  <c:v>31492.693289484665</c:v>
                </c:pt>
                <c:pt idx="9" formatCode="0.00_);\(0.00\)">
                  <c:v>89031.693289484669</c:v>
                </c:pt>
                <c:pt idx="10" formatCode="0.00_);\(0.00\)">
                  <c:v>146570.69328948465</c:v>
                </c:pt>
                <c:pt idx="11" formatCode="0.00_);\(0.00\)">
                  <c:v>204109.69328948465</c:v>
                </c:pt>
                <c:pt idx="12" formatCode="0.00_);\(0.00\)">
                  <c:v>261648.69328948465</c:v>
                </c:pt>
                <c:pt idx="13" formatCode="0.00_);\(0.00\)">
                  <c:v>319187.69328948465</c:v>
                </c:pt>
                <c:pt idx="14" formatCode="0.00_);\(0.00\)">
                  <c:v>376726.69328948465</c:v>
                </c:pt>
                <c:pt idx="15" formatCode="0.00_);\(0.00\)">
                  <c:v>434265.69328948465</c:v>
                </c:pt>
                <c:pt idx="16" formatCode="0.00_);\(0.00\)">
                  <c:v>491804.69328948465</c:v>
                </c:pt>
                <c:pt idx="17" formatCode="0.00_);\(0.00\)">
                  <c:v>549343.6932894846</c:v>
                </c:pt>
                <c:pt idx="18" formatCode="0.00_);\(0.00\)">
                  <c:v>606882.6932894846</c:v>
                </c:pt>
                <c:pt idx="19" formatCode="0.00_);\(0.00\)">
                  <c:v>664421.6932894846</c:v>
                </c:pt>
                <c:pt idx="20" formatCode="0.00_);\(0.00\)">
                  <c:v>721960.6932894846</c:v>
                </c:pt>
                <c:pt idx="21" formatCode="0.00_);\(0.00\)">
                  <c:v>779499.6932894846</c:v>
                </c:pt>
                <c:pt idx="22" formatCode="0.00_);\(0.00\)">
                  <c:v>837038.6932894846</c:v>
                </c:pt>
                <c:pt idx="23" formatCode="0.00_);\(0.00\)">
                  <c:v>894577.6932894846</c:v>
                </c:pt>
                <c:pt idx="24" formatCode="0.00_);\(0.00\)">
                  <c:v>952116.6932894846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8-42EE-A022-5527224E7D93}"/>
            </c:ext>
          </c:extLst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Master's Gross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Sheet1!$AI$4:$AI$28</c:f>
              <c:numCache>
                <c:formatCode>General</c:formatCode>
                <c:ptCount val="25"/>
                <c:pt idx="10" formatCode="0.00_);\(0.00\)">
                  <c:v>33767.539934226996</c:v>
                </c:pt>
                <c:pt idx="11" formatCode="0.00_);\(0.00\)">
                  <c:v>106604.539934227</c:v>
                </c:pt>
                <c:pt idx="12" formatCode="0.00_);\(0.00\)">
                  <c:v>179441.53993422701</c:v>
                </c:pt>
                <c:pt idx="13" formatCode="0.00_);\(0.00\)">
                  <c:v>252278.53993422701</c:v>
                </c:pt>
                <c:pt idx="14" formatCode="0.00_);\(0.00\)">
                  <c:v>325115.53993422701</c:v>
                </c:pt>
                <c:pt idx="15" formatCode="0.00_);\(0.00\)">
                  <c:v>397952.53993422701</c:v>
                </c:pt>
                <c:pt idx="16" formatCode="0.00_);\(0.00\)">
                  <c:v>470789.53993422701</c:v>
                </c:pt>
                <c:pt idx="17" formatCode="0.00_);\(0.00\)">
                  <c:v>543626.53993422701</c:v>
                </c:pt>
                <c:pt idx="18" formatCode="0.00_);\(0.00\)">
                  <c:v>616463.53993422701</c:v>
                </c:pt>
                <c:pt idx="19" formatCode="0.00_);\(0.00\)">
                  <c:v>689300.53993422701</c:v>
                </c:pt>
                <c:pt idx="20" formatCode="0.00_);\(0.00\)">
                  <c:v>762137.53993422701</c:v>
                </c:pt>
                <c:pt idx="21" formatCode="0.00_);\(0.00\)">
                  <c:v>834974.53993422701</c:v>
                </c:pt>
                <c:pt idx="22" formatCode="0.00_);\(0.00\)">
                  <c:v>907811.53993422701</c:v>
                </c:pt>
                <c:pt idx="23" formatCode="0.00_);\(0.00\)">
                  <c:v>980648.53993422701</c:v>
                </c:pt>
                <c:pt idx="24" formatCode="0.00_);\(0.00\)">
                  <c:v>1053485.539934227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8-42EE-A022-5527224E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44416"/>
        <c:axId val="229569552"/>
      </c:lineChart>
      <c:catAx>
        <c:axId val="236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9552"/>
        <c:crosses val="autoZero"/>
        <c:auto val="1"/>
        <c:lblAlgn val="ctr"/>
        <c:lblOffset val="100"/>
        <c:noMultiLvlLbl val="0"/>
      </c:catAx>
      <c:valAx>
        <c:axId val="229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Sheet1!$O$34:$O$58</c:f>
              <c:numCache>
                <c:formatCode>General</c:formatCode>
                <c:ptCount val="25"/>
                <c:pt idx="2">
                  <c:v>41762</c:v>
                </c:pt>
                <c:pt idx="3" formatCode="0.00_);\(0.00\)">
                  <c:v>83524</c:v>
                </c:pt>
                <c:pt idx="4" formatCode="0.00_);\(0.00\)">
                  <c:v>125286</c:v>
                </c:pt>
                <c:pt idx="5" formatCode="0.00_);\(0.00\)">
                  <c:v>167048</c:v>
                </c:pt>
                <c:pt idx="6" formatCode="0.00_);\(0.00\)">
                  <c:v>208810</c:v>
                </c:pt>
                <c:pt idx="7" formatCode="0.00_);\(0.00\)">
                  <c:v>250572</c:v>
                </c:pt>
                <c:pt idx="8" formatCode="0.00_);\(0.00\)">
                  <c:v>292334</c:v>
                </c:pt>
                <c:pt idx="9" formatCode="0.00_);\(0.00\)">
                  <c:v>334096</c:v>
                </c:pt>
                <c:pt idx="10" formatCode="0.00_);\(0.00\)">
                  <c:v>375858</c:v>
                </c:pt>
                <c:pt idx="11" formatCode="0.00_);\(0.00\)">
                  <c:v>417620</c:v>
                </c:pt>
                <c:pt idx="12" formatCode="0.00_);\(0.00\)">
                  <c:v>459382</c:v>
                </c:pt>
                <c:pt idx="13" formatCode="0.00_);\(0.00\)">
                  <c:v>501144</c:v>
                </c:pt>
                <c:pt idx="14" formatCode="0.00_);\(0.00\)">
                  <c:v>542906</c:v>
                </c:pt>
                <c:pt idx="15" formatCode="0.00_);\(0.00\)">
                  <c:v>584668</c:v>
                </c:pt>
                <c:pt idx="16" formatCode="0.00_);\(0.00\)">
                  <c:v>626430</c:v>
                </c:pt>
                <c:pt idx="17" formatCode="0.00_);\(0.00\)">
                  <c:v>668192</c:v>
                </c:pt>
                <c:pt idx="18" formatCode="0.00_);\(0.00\)">
                  <c:v>709954</c:v>
                </c:pt>
                <c:pt idx="19" formatCode="0.00_);\(0.00\)">
                  <c:v>751716</c:v>
                </c:pt>
                <c:pt idx="20" formatCode="0.00_);\(0.00\)">
                  <c:v>793478</c:v>
                </c:pt>
                <c:pt idx="21" formatCode="0.00_);\(0.00\)">
                  <c:v>835240</c:v>
                </c:pt>
                <c:pt idx="22" formatCode="0.00_);\(0.00\)">
                  <c:v>877002</c:v>
                </c:pt>
                <c:pt idx="23" formatCode="0.00_);\(0.00\)">
                  <c:v>918764</c:v>
                </c:pt>
                <c:pt idx="24" formatCode="0.00_);\(0.00\)">
                  <c:v>960526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43D-ADB9-07779B9050AA}"/>
            </c:ext>
          </c:extLst>
        </c:ser>
        <c:ser>
          <c:idx val="1"/>
          <c:order val="1"/>
          <c:tx>
            <c:strRef>
              <c:f>Sheet1!$T$33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Sheet1!$T$34:$T$58</c:f>
              <c:numCache>
                <c:formatCode>General</c:formatCode>
                <c:ptCount val="25"/>
                <c:pt idx="4" formatCode="0.00_);\(0.00\)">
                  <c:v>39250</c:v>
                </c:pt>
                <c:pt idx="5" formatCode="0.00_);\(0.00\)">
                  <c:v>78500</c:v>
                </c:pt>
                <c:pt idx="6" formatCode="0.00_);\(0.00\)">
                  <c:v>117750</c:v>
                </c:pt>
                <c:pt idx="7" formatCode="0.00_);\(0.00\)">
                  <c:v>157000</c:v>
                </c:pt>
                <c:pt idx="8" formatCode="0.00_);\(0.00\)">
                  <c:v>196250</c:v>
                </c:pt>
                <c:pt idx="9" formatCode="0.00_);\(0.00\)">
                  <c:v>235500</c:v>
                </c:pt>
                <c:pt idx="10" formatCode="0.00_);\(0.00\)">
                  <c:v>274750</c:v>
                </c:pt>
                <c:pt idx="11" formatCode="0.00_);\(0.00\)">
                  <c:v>314000</c:v>
                </c:pt>
                <c:pt idx="12" formatCode="0.00_);\(0.00\)">
                  <c:v>353250</c:v>
                </c:pt>
                <c:pt idx="13" formatCode="0.00_);\(0.00\)">
                  <c:v>392500</c:v>
                </c:pt>
                <c:pt idx="14" formatCode="0.00_);\(0.00\)">
                  <c:v>431750</c:v>
                </c:pt>
                <c:pt idx="15" formatCode="0.00_);\(0.00\)">
                  <c:v>471000</c:v>
                </c:pt>
                <c:pt idx="16" formatCode="0.00_);\(0.00\)">
                  <c:v>510250</c:v>
                </c:pt>
                <c:pt idx="17" formatCode="0.00_);\(0.00\)">
                  <c:v>549500</c:v>
                </c:pt>
                <c:pt idx="18" formatCode="0.00_);\(0.00\)">
                  <c:v>588750</c:v>
                </c:pt>
                <c:pt idx="19" formatCode="0.00_);\(0.00\)">
                  <c:v>628000</c:v>
                </c:pt>
                <c:pt idx="20" formatCode="0.00_);\(0.00\)">
                  <c:v>667250</c:v>
                </c:pt>
                <c:pt idx="21" formatCode="0.00_);\(0.00\)">
                  <c:v>706500</c:v>
                </c:pt>
                <c:pt idx="22" formatCode="0.00_);\(0.00\)">
                  <c:v>745750</c:v>
                </c:pt>
                <c:pt idx="23" formatCode="0.00_);\(0.00\)">
                  <c:v>785000</c:v>
                </c:pt>
                <c:pt idx="24" formatCode="0.00_);\(0.00\)">
                  <c:v>824250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43D-ADB9-07779B9050AA}"/>
            </c:ext>
          </c:extLst>
        </c:ser>
        <c:ser>
          <c:idx val="2"/>
          <c:order val="2"/>
          <c:tx>
            <c:strRef>
              <c:f>Sheet1!$Y$33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Sheet1!$Y$34:$Y$58</c:f>
              <c:numCache>
                <c:formatCode>General</c:formatCode>
                <c:ptCount val="25"/>
                <c:pt idx="6" formatCode="0.00_);\(0.00\)">
                  <c:v>34234.846644742334</c:v>
                </c:pt>
                <c:pt idx="7" formatCode="0.00_);\(0.00\)">
                  <c:v>81492.846644742327</c:v>
                </c:pt>
                <c:pt idx="8" formatCode="0.00_);\(0.00\)">
                  <c:v>128750.84664474233</c:v>
                </c:pt>
                <c:pt idx="9" formatCode="0.00_);\(0.00\)">
                  <c:v>176008.84664474233</c:v>
                </c:pt>
                <c:pt idx="10" formatCode="0.00_);\(0.00\)">
                  <c:v>223266.84664474233</c:v>
                </c:pt>
                <c:pt idx="11" formatCode="0.00_);\(0.00\)">
                  <c:v>270524.8466447423</c:v>
                </c:pt>
                <c:pt idx="12" formatCode="0.00_);\(0.00\)">
                  <c:v>317782.8466447423</c:v>
                </c:pt>
                <c:pt idx="13" formatCode="0.00_);\(0.00\)">
                  <c:v>365040.8466447423</c:v>
                </c:pt>
                <c:pt idx="14" formatCode="0.00_);\(0.00\)">
                  <c:v>412298.8466447423</c:v>
                </c:pt>
                <c:pt idx="15" formatCode="0.00_);\(0.00\)">
                  <c:v>459556.8466447423</c:v>
                </c:pt>
                <c:pt idx="16" formatCode="0.00_);\(0.00\)">
                  <c:v>506814.8466447423</c:v>
                </c:pt>
                <c:pt idx="17" formatCode="0.00_);\(0.00\)">
                  <c:v>554072.8466447423</c:v>
                </c:pt>
                <c:pt idx="18" formatCode="0.00_);\(0.00\)">
                  <c:v>601330.8466447423</c:v>
                </c:pt>
                <c:pt idx="19" formatCode="0.00_);\(0.00\)">
                  <c:v>648588.8466447423</c:v>
                </c:pt>
                <c:pt idx="20" formatCode="0.00_);\(0.00\)">
                  <c:v>695846.8466447423</c:v>
                </c:pt>
                <c:pt idx="21" formatCode="0.00_);\(0.00\)">
                  <c:v>743104.8466447423</c:v>
                </c:pt>
                <c:pt idx="22" formatCode="0.00_);\(0.00\)">
                  <c:v>790362.8466447423</c:v>
                </c:pt>
                <c:pt idx="23" formatCode="0.00_);\(0.00\)">
                  <c:v>837620.8466447423</c:v>
                </c:pt>
                <c:pt idx="24" formatCode="0.00_);\(0.00\)">
                  <c:v>884878.8466447423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7-443D-ADB9-07779B9050AA}"/>
            </c:ext>
          </c:extLst>
        </c:ser>
        <c:ser>
          <c:idx val="3"/>
          <c:order val="3"/>
          <c:tx>
            <c:strRef>
              <c:f>Sheet1!$AD$33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Sheet1!$AD$34:$AD$58</c:f>
              <c:numCache>
                <c:formatCode>General</c:formatCode>
                <c:ptCount val="25"/>
                <c:pt idx="8" formatCode="0.00_);\(0.00\)">
                  <c:v>30783.693289484665</c:v>
                </c:pt>
                <c:pt idx="9" formatCode="0.00_);\(0.00\)">
                  <c:v>87613.693289484669</c:v>
                </c:pt>
                <c:pt idx="10" formatCode="0.00_);\(0.00\)">
                  <c:v>144443.69328948465</c:v>
                </c:pt>
                <c:pt idx="11" formatCode="0.00_);\(0.00\)">
                  <c:v>201273.69328948465</c:v>
                </c:pt>
                <c:pt idx="12" formatCode="0.00_);\(0.00\)">
                  <c:v>258103.69328948465</c:v>
                </c:pt>
                <c:pt idx="13" formatCode="0.00_);\(0.00\)">
                  <c:v>314933.69328948465</c:v>
                </c:pt>
                <c:pt idx="14" formatCode="0.00_);\(0.00\)">
                  <c:v>371763.69328948465</c:v>
                </c:pt>
                <c:pt idx="15" formatCode="0.00_);\(0.00\)">
                  <c:v>428593.69328948465</c:v>
                </c:pt>
                <c:pt idx="16" formatCode="0.00_);\(0.00\)">
                  <c:v>485423.69328948465</c:v>
                </c:pt>
                <c:pt idx="17" formatCode="0.00_);\(0.00\)">
                  <c:v>542253.6932894846</c:v>
                </c:pt>
                <c:pt idx="18" formatCode="0.00_);\(0.00\)">
                  <c:v>599083.6932894846</c:v>
                </c:pt>
                <c:pt idx="19" formatCode="0.00_);\(0.00\)">
                  <c:v>655913.6932894846</c:v>
                </c:pt>
                <c:pt idx="20" formatCode="0.00_);\(0.00\)">
                  <c:v>712743.6932894846</c:v>
                </c:pt>
                <c:pt idx="21" formatCode="0.00_);\(0.00\)">
                  <c:v>769573.6932894846</c:v>
                </c:pt>
                <c:pt idx="22" formatCode="0.00_);\(0.00\)">
                  <c:v>826403.6932894846</c:v>
                </c:pt>
                <c:pt idx="23" formatCode="0.00_);\(0.00\)">
                  <c:v>883233.6932894846</c:v>
                </c:pt>
                <c:pt idx="24" formatCode="0.00_);\(0.00\)">
                  <c:v>940063.6932894846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7-443D-ADB9-07779B90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8048"/>
        <c:axId val="100745680"/>
      </c:lineChart>
      <c:catAx>
        <c:axId val="2621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5680"/>
        <c:crosses val="autoZero"/>
        <c:auto val="1"/>
        <c:lblAlgn val="ctr"/>
        <c:lblOffset val="100"/>
        <c:noMultiLvlLbl val="0"/>
      </c:catAx>
      <c:valAx>
        <c:axId val="100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9</xdr:row>
      <xdr:rowOff>110490</xdr:rowOff>
    </xdr:from>
    <xdr:to>
      <xdr:col>24</xdr:col>
      <xdr:colOff>175260</xdr:colOff>
      <xdr:row>26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24699-79E3-EDCC-314D-A6EA9050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59</xdr:row>
      <xdr:rowOff>19050</xdr:rowOff>
    </xdr:from>
    <xdr:to>
      <xdr:col>25</xdr:col>
      <xdr:colOff>91440</xdr:colOff>
      <xdr:row>79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9A695-D1A6-F284-ADCD-394D4CEA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50C2-DD04-4E57-B93E-676584EB2405}">
  <dimension ref="A1:AI60"/>
  <sheetViews>
    <sheetView tabSelected="1" workbookViewId="0">
      <selection activeCell="J33" sqref="J33"/>
    </sheetView>
  </sheetViews>
  <sheetFormatPr defaultRowHeight="14.4" x14ac:dyDescent="0.3"/>
  <cols>
    <col min="1" max="2" width="22.109375" customWidth="1"/>
    <col min="3" max="3" width="17.21875" bestFit="1" customWidth="1"/>
    <col min="4" max="4" width="11.109375" bestFit="1" customWidth="1"/>
    <col min="5" max="5" width="11.5546875" bestFit="1" customWidth="1"/>
    <col min="6" max="6" width="12" bestFit="1" customWidth="1"/>
    <col min="7" max="7" width="14.6640625" bestFit="1" customWidth="1"/>
    <col min="8" max="8" width="15.77734375" bestFit="1" customWidth="1"/>
    <col min="9" max="9" width="11.109375" bestFit="1" customWidth="1"/>
    <col min="11" max="11" width="23.6640625" bestFit="1" customWidth="1"/>
    <col min="14" max="14" width="11.109375" bestFit="1" customWidth="1"/>
    <col min="15" max="15" width="13.21875" bestFit="1" customWidth="1"/>
    <col min="19" max="19" width="10.33203125" customWidth="1"/>
    <col min="20" max="20" width="12" customWidth="1"/>
    <col min="24" max="24" width="11.109375" bestFit="1" customWidth="1"/>
    <col min="25" max="25" width="10.109375" bestFit="1" customWidth="1"/>
    <col min="29" max="29" width="11.6640625" bestFit="1" customWidth="1"/>
    <col min="30" max="30" width="11.109375" bestFit="1" customWidth="1"/>
    <col min="34" max="34" width="11.6640625" bestFit="1" customWidth="1"/>
    <col min="35" max="35" width="11.109375" bestFit="1" customWidth="1"/>
  </cols>
  <sheetData>
    <row r="1" spans="1:35" x14ac:dyDescent="0.3">
      <c r="L1" t="s">
        <v>24</v>
      </c>
    </row>
    <row r="2" spans="1:35" x14ac:dyDescent="0.3">
      <c r="A2" t="s">
        <v>5</v>
      </c>
      <c r="L2" t="s">
        <v>20</v>
      </c>
      <c r="Q2" t="s">
        <v>18</v>
      </c>
      <c r="V2" t="s">
        <v>19</v>
      </c>
      <c r="AA2" t="s">
        <v>17</v>
      </c>
      <c r="AF2" t="s">
        <v>22</v>
      </c>
    </row>
    <row r="3" spans="1:35" s="1" customFormat="1" ht="28.8" x14ac:dyDescent="0.3">
      <c r="B3" s="1" t="s">
        <v>8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7</v>
      </c>
      <c r="L3" s="1" t="s">
        <v>16</v>
      </c>
      <c r="M3" s="1" t="s">
        <v>9</v>
      </c>
      <c r="N3" s="1" t="s">
        <v>11</v>
      </c>
      <c r="O3" s="1" t="str">
        <f>_xlfn.CONCAT(L2," Gross")</f>
        <v>High School Dropout Gross</v>
      </c>
      <c r="Q3" s="1" t="s">
        <v>16</v>
      </c>
      <c r="R3" s="1" t="s">
        <v>9</v>
      </c>
      <c r="S3" s="1" t="s">
        <v>11</v>
      </c>
      <c r="T3" s="1" t="str">
        <f>_xlfn.CONCAT(Q2," Gross")</f>
        <v>High School Gross</v>
      </c>
      <c r="V3" s="1" t="s">
        <v>16</v>
      </c>
      <c r="W3" s="1" t="s">
        <v>9</v>
      </c>
      <c r="X3" s="1" t="s">
        <v>11</v>
      </c>
      <c r="Y3" s="1" t="str">
        <f>_xlfn.CONCAT(V2," Gross")</f>
        <v>Associates Gross</v>
      </c>
      <c r="AA3" s="1" t="s">
        <v>16</v>
      </c>
      <c r="AB3" s="1" t="s">
        <v>9</v>
      </c>
      <c r="AC3" s="1" t="s">
        <v>11</v>
      </c>
      <c r="AD3" s="1" t="str">
        <f>_xlfn.CONCAT(AA2," Gross")</f>
        <v>Bachelor's Gross</v>
      </c>
      <c r="AF3" s="1" t="s">
        <v>16</v>
      </c>
      <c r="AG3" s="1" t="s">
        <v>9</v>
      </c>
      <c r="AH3" s="1" t="s">
        <v>11</v>
      </c>
      <c r="AI3" s="1" t="str">
        <f>_xlfn.CONCAT(AF2," Gross")</f>
        <v>Master's Gross</v>
      </c>
    </row>
    <row r="4" spans="1:35" x14ac:dyDescent="0.3">
      <c r="B4">
        <v>50000</v>
      </c>
      <c r="C4" s="5">
        <v>120</v>
      </c>
      <c r="D4" s="4">
        <v>20000</v>
      </c>
      <c r="E4" s="2">
        <v>5.5E-2</v>
      </c>
      <c r="F4" s="3">
        <f>E4/12</f>
        <v>4.5833333333333334E-3</v>
      </c>
      <c r="G4" s="4">
        <f>D4*F4</f>
        <v>91.666666666666671</v>
      </c>
      <c r="H4" s="4">
        <f>D4*(F4/(1-(1+F4)^-C4))</f>
        <v>217.05255592096111</v>
      </c>
      <c r="I4" s="4">
        <f>H4*C4</f>
        <v>26046.306710515335</v>
      </c>
      <c r="L4">
        <v>14</v>
      </c>
      <c r="Q4">
        <v>14</v>
      </c>
      <c r="V4">
        <v>14</v>
      </c>
      <c r="AA4">
        <v>14</v>
      </c>
      <c r="AF4">
        <v>14</v>
      </c>
    </row>
    <row r="5" spans="1:35" x14ac:dyDescent="0.3">
      <c r="L5">
        <v>15</v>
      </c>
      <c r="Q5">
        <v>15</v>
      </c>
      <c r="V5">
        <v>15</v>
      </c>
      <c r="AA5">
        <v>15</v>
      </c>
      <c r="AF5">
        <v>15</v>
      </c>
    </row>
    <row r="6" spans="1:35" x14ac:dyDescent="0.3">
      <c r="K6" t="s">
        <v>21</v>
      </c>
      <c r="L6">
        <v>16</v>
      </c>
      <c r="M6">
        <v>30183</v>
      </c>
      <c r="N6">
        <v>0</v>
      </c>
      <c r="O6">
        <f>M6-N6</f>
        <v>30183</v>
      </c>
      <c r="Q6">
        <v>16</v>
      </c>
      <c r="V6">
        <v>16</v>
      </c>
      <c r="AA6">
        <v>16</v>
      </c>
      <c r="AF6">
        <v>16</v>
      </c>
    </row>
    <row r="7" spans="1:35" x14ac:dyDescent="0.3">
      <c r="L7">
        <v>17</v>
      </c>
      <c r="M7">
        <v>30183</v>
      </c>
      <c r="O7" s="7">
        <f>O6+M7</f>
        <v>60366</v>
      </c>
      <c r="Q7">
        <v>17</v>
      </c>
      <c r="V7">
        <v>17</v>
      </c>
      <c r="AA7">
        <v>17</v>
      </c>
      <c r="AF7">
        <v>17</v>
      </c>
    </row>
    <row r="8" spans="1:35" x14ac:dyDescent="0.3">
      <c r="K8" t="s">
        <v>10</v>
      </c>
      <c r="L8">
        <v>18</v>
      </c>
      <c r="M8">
        <v>30183</v>
      </c>
      <c r="N8" s="7"/>
      <c r="O8" s="7">
        <f t="shared" ref="O8:O28" si="0">O7+M8</f>
        <v>90549</v>
      </c>
      <c r="Q8">
        <v>18</v>
      </c>
      <c r="R8">
        <v>36093</v>
      </c>
      <c r="S8" s="7">
        <v>0</v>
      </c>
      <c r="T8" s="7">
        <f>R8-S8</f>
        <v>36093</v>
      </c>
      <c r="V8">
        <v>18</v>
      </c>
      <c r="W8">
        <v>0</v>
      </c>
      <c r="X8" s="7">
        <v>0</v>
      </c>
      <c r="Y8" s="7"/>
      <c r="AA8">
        <v>18</v>
      </c>
      <c r="AB8">
        <v>0</v>
      </c>
      <c r="AC8" s="7">
        <v>0</v>
      </c>
      <c r="AD8" s="7"/>
      <c r="AF8">
        <v>18</v>
      </c>
      <c r="AG8">
        <v>0</v>
      </c>
      <c r="AH8" s="7">
        <v>0</v>
      </c>
      <c r="AI8" s="7"/>
    </row>
    <row r="9" spans="1:35" x14ac:dyDescent="0.3">
      <c r="L9">
        <v>19</v>
      </c>
      <c r="M9">
        <v>30183</v>
      </c>
      <c r="O9" s="7">
        <f t="shared" si="0"/>
        <v>120732</v>
      </c>
      <c r="Q9">
        <v>19</v>
      </c>
      <c r="R9">
        <v>36093</v>
      </c>
      <c r="T9" s="7">
        <f>T8+R9</f>
        <v>72186</v>
      </c>
      <c r="V9">
        <v>19</v>
      </c>
      <c r="W9">
        <v>0</v>
      </c>
      <c r="X9">
        <v>0</v>
      </c>
      <c r="Y9" s="7"/>
      <c r="AA9">
        <v>19</v>
      </c>
      <c r="AB9">
        <v>0</v>
      </c>
      <c r="AC9">
        <v>0</v>
      </c>
      <c r="AD9" s="7"/>
      <c r="AF9">
        <v>19</v>
      </c>
      <c r="AG9">
        <v>0</v>
      </c>
      <c r="AH9">
        <v>0</v>
      </c>
      <c r="AI9" s="7"/>
    </row>
    <row r="10" spans="1:35" x14ac:dyDescent="0.3">
      <c r="K10" t="s">
        <v>12</v>
      </c>
      <c r="L10">
        <v>20</v>
      </c>
      <c r="M10">
        <v>30183</v>
      </c>
      <c r="O10" s="7">
        <f t="shared" si="0"/>
        <v>150915</v>
      </c>
      <c r="Q10">
        <v>20</v>
      </c>
      <c r="R10">
        <v>36093</v>
      </c>
      <c r="T10" s="7">
        <f t="shared" ref="T10:T28" si="1">T9+R10</f>
        <v>108279</v>
      </c>
      <c r="V10">
        <v>20</v>
      </c>
      <c r="W10">
        <v>41663</v>
      </c>
      <c r="X10" s="6">
        <f>$I$4/2</f>
        <v>13023.153355257667</v>
      </c>
      <c r="Y10" s="7">
        <f>W10-X10</f>
        <v>28639.846644742334</v>
      </c>
      <c r="AA10">
        <v>20</v>
      </c>
      <c r="AB10">
        <v>0</v>
      </c>
      <c r="AC10">
        <v>0</v>
      </c>
      <c r="AD10" s="7"/>
      <c r="AF10">
        <v>20</v>
      </c>
      <c r="AG10">
        <v>0</v>
      </c>
      <c r="AH10">
        <v>0</v>
      </c>
      <c r="AI10" s="7"/>
    </row>
    <row r="11" spans="1:35" x14ac:dyDescent="0.3">
      <c r="L11">
        <v>21</v>
      </c>
      <c r="M11">
        <v>30183</v>
      </c>
      <c r="O11" s="7">
        <f t="shared" si="0"/>
        <v>181098</v>
      </c>
      <c r="Q11">
        <v>21</v>
      </c>
      <c r="R11">
        <v>36093</v>
      </c>
      <c r="T11" s="7">
        <f t="shared" si="1"/>
        <v>144372</v>
      </c>
      <c r="V11">
        <v>21</v>
      </c>
      <c r="W11">
        <v>41663</v>
      </c>
      <c r="X11" s="6">
        <f>X10-(($H$4*12)/2)</f>
        <v>11720.8380197319</v>
      </c>
      <c r="Y11" s="7">
        <f>W11+Y10</f>
        <v>70302.846644742327</v>
      </c>
      <c r="AA11">
        <v>21</v>
      </c>
      <c r="AB11">
        <v>0</v>
      </c>
      <c r="AC11">
        <v>0</v>
      </c>
      <c r="AD11" s="7"/>
      <c r="AF11">
        <v>21</v>
      </c>
      <c r="AG11">
        <v>0</v>
      </c>
      <c r="AH11">
        <v>0</v>
      </c>
      <c r="AI11" s="7"/>
    </row>
    <row r="12" spans="1:35" x14ac:dyDescent="0.3">
      <c r="K12" t="s">
        <v>13</v>
      </c>
      <c r="L12">
        <v>22</v>
      </c>
      <c r="M12">
        <v>30183</v>
      </c>
      <c r="N12" s="6"/>
      <c r="O12" s="7">
        <f t="shared" si="0"/>
        <v>211281</v>
      </c>
      <c r="Q12">
        <v>22</v>
      </c>
      <c r="R12">
        <v>36093</v>
      </c>
      <c r="T12" s="7">
        <f t="shared" si="1"/>
        <v>180465</v>
      </c>
      <c r="V12">
        <v>22</v>
      </c>
      <c r="W12">
        <v>41663</v>
      </c>
      <c r="X12" s="6">
        <f t="shared" ref="X12:X20" si="2">X11-(($H$4*12)/2)</f>
        <v>10418.522684206133</v>
      </c>
      <c r="Y12" s="7">
        <f>W12+Y11</f>
        <v>111965.84664474233</v>
      </c>
      <c r="AA12">
        <v>22</v>
      </c>
      <c r="AB12">
        <v>57539</v>
      </c>
      <c r="AC12" s="6">
        <f>$I$4</f>
        <v>26046.306710515335</v>
      </c>
      <c r="AD12" s="7">
        <f>AB12-AC12</f>
        <v>31492.693289484665</v>
      </c>
      <c r="AF12">
        <v>22</v>
      </c>
      <c r="AG12">
        <v>0</v>
      </c>
      <c r="AH12">
        <v>0</v>
      </c>
      <c r="AI12" s="7"/>
    </row>
    <row r="13" spans="1:35" x14ac:dyDescent="0.3">
      <c r="L13">
        <v>23</v>
      </c>
      <c r="M13">
        <v>30183</v>
      </c>
      <c r="N13" s="6"/>
      <c r="O13" s="7">
        <f t="shared" si="0"/>
        <v>241464</v>
      </c>
      <c r="Q13">
        <v>23</v>
      </c>
      <c r="R13">
        <v>36093</v>
      </c>
      <c r="T13" s="7">
        <f t="shared" si="1"/>
        <v>216558</v>
      </c>
      <c r="V13">
        <v>23</v>
      </c>
      <c r="W13">
        <v>41663</v>
      </c>
      <c r="X13" s="6">
        <f t="shared" si="2"/>
        <v>9116.2073486803656</v>
      </c>
      <c r="Y13" s="7">
        <f t="shared" ref="Y13:Y28" si="3">W13+Y12</f>
        <v>153628.84664474233</v>
      </c>
      <c r="AA13">
        <v>23</v>
      </c>
      <c r="AB13">
        <v>57539</v>
      </c>
      <c r="AC13" s="6">
        <f>AC12-($H$4*12)</f>
        <v>23441.6760394638</v>
      </c>
      <c r="AD13" s="7">
        <f>AB13+AD12</f>
        <v>89031.693289484669</v>
      </c>
      <c r="AF13">
        <v>23</v>
      </c>
      <c r="AG13">
        <v>0</v>
      </c>
      <c r="AH13">
        <v>0</v>
      </c>
      <c r="AI13" s="7"/>
    </row>
    <row r="14" spans="1:35" x14ac:dyDescent="0.3">
      <c r="K14" t="s">
        <v>14</v>
      </c>
      <c r="L14">
        <v>24</v>
      </c>
      <c r="M14">
        <v>30183</v>
      </c>
      <c r="N14" s="6"/>
      <c r="O14" s="7">
        <f t="shared" si="0"/>
        <v>271647</v>
      </c>
      <c r="Q14">
        <v>24</v>
      </c>
      <c r="R14">
        <v>36093</v>
      </c>
      <c r="T14" s="7">
        <f t="shared" si="1"/>
        <v>252651</v>
      </c>
      <c r="V14">
        <v>24</v>
      </c>
      <c r="W14">
        <v>41663</v>
      </c>
      <c r="X14" s="6">
        <f t="shared" si="2"/>
        <v>7813.8920131545992</v>
      </c>
      <c r="Y14" s="7">
        <f t="shared" si="3"/>
        <v>195291.84664474233</v>
      </c>
      <c r="AA14">
        <v>24</v>
      </c>
      <c r="AB14">
        <v>57539</v>
      </c>
      <c r="AC14" s="6">
        <f t="shared" ref="AC14:AC22" si="4">AC13-($H$4*12)</f>
        <v>20837.045368412266</v>
      </c>
      <c r="AD14" s="7">
        <f>AB14+AD13</f>
        <v>146570.69328948465</v>
      </c>
      <c r="AF14">
        <v>24</v>
      </c>
      <c r="AG14">
        <v>72837</v>
      </c>
      <c r="AH14" s="6">
        <f>I4*1.5</f>
        <v>39069.460065773004</v>
      </c>
      <c r="AI14" s="7">
        <f>AG14-AH14</f>
        <v>33767.539934226996</v>
      </c>
    </row>
    <row r="15" spans="1:35" x14ac:dyDescent="0.3">
      <c r="L15">
        <v>25</v>
      </c>
      <c r="M15">
        <v>30183</v>
      </c>
      <c r="N15" s="6"/>
      <c r="O15" s="7">
        <f t="shared" si="0"/>
        <v>301830</v>
      </c>
      <c r="Q15">
        <v>25</v>
      </c>
      <c r="R15">
        <v>36093</v>
      </c>
      <c r="T15" s="7">
        <f t="shared" si="1"/>
        <v>288744</v>
      </c>
      <c r="V15">
        <v>25</v>
      </c>
      <c r="W15">
        <v>41663</v>
      </c>
      <c r="X15" s="6">
        <f t="shared" si="2"/>
        <v>6511.5766776288328</v>
      </c>
      <c r="Y15" s="7">
        <f t="shared" si="3"/>
        <v>236954.84664474233</v>
      </c>
      <c r="AA15">
        <v>25</v>
      </c>
      <c r="AB15">
        <v>57539</v>
      </c>
      <c r="AC15" s="6">
        <f t="shared" si="4"/>
        <v>18232.414697360731</v>
      </c>
      <c r="AD15" s="7">
        <f t="shared" ref="AD15:AD28" si="5">AB15+AD14</f>
        <v>204109.69328948465</v>
      </c>
      <c r="AF15">
        <v>25</v>
      </c>
      <c r="AG15">
        <v>72837</v>
      </c>
      <c r="AH15" s="6">
        <f>AH14-($H$4*12*1.5)</f>
        <v>35162.514059195702</v>
      </c>
      <c r="AI15" s="7">
        <f t="shared" ref="AI15:AI28" si="6">AG15+AI14</f>
        <v>106604.539934227</v>
      </c>
    </row>
    <row r="16" spans="1:35" x14ac:dyDescent="0.3">
      <c r="K16" t="s">
        <v>15</v>
      </c>
      <c r="L16">
        <v>26</v>
      </c>
      <c r="M16">
        <v>30183</v>
      </c>
      <c r="N16" s="6"/>
      <c r="O16" s="7">
        <f t="shared" si="0"/>
        <v>332013</v>
      </c>
      <c r="Q16">
        <v>26</v>
      </c>
      <c r="R16">
        <v>36093</v>
      </c>
      <c r="T16" s="7">
        <f t="shared" si="1"/>
        <v>324837</v>
      </c>
      <c r="V16">
        <v>26</v>
      </c>
      <c r="W16">
        <v>41663</v>
      </c>
      <c r="X16" s="6">
        <f t="shared" si="2"/>
        <v>5209.2613421030665</v>
      </c>
      <c r="Y16" s="7">
        <f t="shared" si="3"/>
        <v>278617.8466447423</v>
      </c>
      <c r="AA16">
        <v>26</v>
      </c>
      <c r="AB16">
        <v>57539</v>
      </c>
      <c r="AC16" s="6">
        <f t="shared" si="4"/>
        <v>15627.784026309198</v>
      </c>
      <c r="AD16" s="7">
        <f t="shared" si="5"/>
        <v>261648.69328948465</v>
      </c>
      <c r="AF16">
        <v>26</v>
      </c>
      <c r="AG16">
        <v>72837</v>
      </c>
      <c r="AH16" s="6">
        <f t="shared" ref="AH16:AH24" si="7">AH15-($H$4*12*1.5)</f>
        <v>31255.568052618401</v>
      </c>
      <c r="AI16" s="7">
        <f t="shared" si="6"/>
        <v>179441.53993422701</v>
      </c>
    </row>
    <row r="17" spans="9:35" x14ac:dyDescent="0.3">
      <c r="L17">
        <v>27</v>
      </c>
      <c r="M17">
        <v>30183</v>
      </c>
      <c r="N17" s="6"/>
      <c r="O17" s="7">
        <f t="shared" si="0"/>
        <v>362196</v>
      </c>
      <c r="Q17">
        <v>27</v>
      </c>
      <c r="R17">
        <v>36093</v>
      </c>
      <c r="T17" s="7">
        <f t="shared" si="1"/>
        <v>360930</v>
      </c>
      <c r="V17">
        <v>27</v>
      </c>
      <c r="W17">
        <v>41663</v>
      </c>
      <c r="X17" s="6">
        <f t="shared" si="2"/>
        <v>3906.9460065773001</v>
      </c>
      <c r="Y17" s="7">
        <f t="shared" si="3"/>
        <v>320280.8466447423</v>
      </c>
      <c r="AA17">
        <v>27</v>
      </c>
      <c r="AB17">
        <v>57539</v>
      </c>
      <c r="AC17" s="6">
        <f t="shared" si="4"/>
        <v>13023.153355257666</v>
      </c>
      <c r="AD17" s="7">
        <f t="shared" si="5"/>
        <v>319187.69328948465</v>
      </c>
      <c r="AF17">
        <v>27</v>
      </c>
      <c r="AG17">
        <v>72837</v>
      </c>
      <c r="AH17" s="6">
        <f t="shared" si="7"/>
        <v>27348.622046041099</v>
      </c>
      <c r="AI17" s="7">
        <f t="shared" si="6"/>
        <v>252278.53993422701</v>
      </c>
    </row>
    <row r="18" spans="9:35" x14ac:dyDescent="0.3">
      <c r="L18">
        <v>28</v>
      </c>
      <c r="M18">
        <v>30183</v>
      </c>
      <c r="N18" s="6"/>
      <c r="O18" s="7">
        <f t="shared" si="0"/>
        <v>392379</v>
      </c>
      <c r="Q18">
        <v>28</v>
      </c>
      <c r="R18">
        <v>36093</v>
      </c>
      <c r="T18" s="7">
        <f t="shared" si="1"/>
        <v>397023</v>
      </c>
      <c r="V18">
        <v>28</v>
      </c>
      <c r="W18">
        <v>41663</v>
      </c>
      <c r="X18" s="6">
        <f t="shared" si="2"/>
        <v>2604.6306710515337</v>
      </c>
      <c r="Y18" s="7">
        <f t="shared" si="3"/>
        <v>361943.8466447423</v>
      </c>
      <c r="AA18">
        <v>28</v>
      </c>
      <c r="AB18">
        <v>57539</v>
      </c>
      <c r="AC18" s="6">
        <f t="shared" si="4"/>
        <v>10418.522684206133</v>
      </c>
      <c r="AD18" s="7">
        <f t="shared" si="5"/>
        <v>376726.69328948465</v>
      </c>
      <c r="AF18">
        <v>28</v>
      </c>
      <c r="AG18">
        <v>72837</v>
      </c>
      <c r="AH18" s="6">
        <f t="shared" si="7"/>
        <v>23441.676039463797</v>
      </c>
      <c r="AI18" s="7">
        <f t="shared" si="6"/>
        <v>325115.53993422701</v>
      </c>
    </row>
    <row r="19" spans="9:35" x14ac:dyDescent="0.3">
      <c r="J19" s="8" t="s">
        <v>25</v>
      </c>
      <c r="K19" s="8" t="s">
        <v>26</v>
      </c>
      <c r="L19">
        <v>29</v>
      </c>
      <c r="M19">
        <v>30183</v>
      </c>
      <c r="N19" s="6"/>
      <c r="O19" s="7">
        <f t="shared" si="0"/>
        <v>422562</v>
      </c>
      <c r="Q19">
        <v>29</v>
      </c>
      <c r="R19">
        <v>36093</v>
      </c>
      <c r="T19" s="7">
        <f t="shared" si="1"/>
        <v>433116</v>
      </c>
      <c r="V19">
        <v>29</v>
      </c>
      <c r="W19">
        <v>41663</v>
      </c>
      <c r="X19" s="6">
        <f t="shared" si="2"/>
        <v>1302.3153355257671</v>
      </c>
      <c r="Y19" s="7">
        <f t="shared" si="3"/>
        <v>403606.8466447423</v>
      </c>
      <c r="AA19">
        <v>29</v>
      </c>
      <c r="AB19">
        <v>57539</v>
      </c>
      <c r="AC19" s="6">
        <f t="shared" si="4"/>
        <v>7813.8920131546001</v>
      </c>
      <c r="AD19" s="7">
        <f t="shared" si="5"/>
        <v>434265.69328948465</v>
      </c>
      <c r="AF19">
        <v>29</v>
      </c>
      <c r="AG19">
        <v>72837</v>
      </c>
      <c r="AH19" s="6">
        <f t="shared" si="7"/>
        <v>19534.730032886495</v>
      </c>
      <c r="AI19" s="7">
        <f t="shared" si="6"/>
        <v>397952.53993422701</v>
      </c>
    </row>
    <row r="20" spans="9:35" x14ac:dyDescent="0.3">
      <c r="J20" t="s">
        <v>27</v>
      </c>
      <c r="K20" t="s">
        <v>28</v>
      </c>
      <c r="L20">
        <v>30</v>
      </c>
      <c r="M20">
        <v>30183</v>
      </c>
      <c r="N20" s="6"/>
      <c r="O20" s="7">
        <f t="shared" si="0"/>
        <v>452745</v>
      </c>
      <c r="Q20">
        <v>30</v>
      </c>
      <c r="R20">
        <v>36093</v>
      </c>
      <c r="T20" s="7">
        <f t="shared" si="1"/>
        <v>469209</v>
      </c>
      <c r="V20">
        <v>30</v>
      </c>
      <c r="W20">
        <v>41663</v>
      </c>
      <c r="X20" s="6">
        <f t="shared" si="2"/>
        <v>0</v>
      </c>
      <c r="Y20" s="7">
        <f t="shared" si="3"/>
        <v>445269.8466447423</v>
      </c>
      <c r="AA20">
        <v>30</v>
      </c>
      <c r="AB20">
        <v>57539</v>
      </c>
      <c r="AC20" s="6">
        <f t="shared" si="4"/>
        <v>5209.2613421030674</v>
      </c>
      <c r="AD20" s="7">
        <f t="shared" si="5"/>
        <v>491804.69328948465</v>
      </c>
      <c r="AF20">
        <v>30</v>
      </c>
      <c r="AG20">
        <v>72837</v>
      </c>
      <c r="AH20" s="6">
        <f t="shared" si="7"/>
        <v>15627.784026309195</v>
      </c>
      <c r="AI20" s="7">
        <f t="shared" si="6"/>
        <v>470789.53993422701</v>
      </c>
    </row>
    <row r="21" spans="9:35" x14ac:dyDescent="0.3">
      <c r="J21" s="8" t="s">
        <v>29</v>
      </c>
      <c r="L21">
        <v>31</v>
      </c>
      <c r="M21">
        <v>30183</v>
      </c>
      <c r="N21" s="6"/>
      <c r="O21" s="7">
        <f t="shared" si="0"/>
        <v>482928</v>
      </c>
      <c r="Q21">
        <v>31</v>
      </c>
      <c r="R21">
        <v>36093</v>
      </c>
      <c r="T21" s="7">
        <f t="shared" si="1"/>
        <v>505302</v>
      </c>
      <c r="V21">
        <v>31</v>
      </c>
      <c r="W21">
        <v>41663</v>
      </c>
      <c r="X21" s="6"/>
      <c r="Y21" s="7">
        <f t="shared" si="3"/>
        <v>486932.8466447423</v>
      </c>
      <c r="AA21">
        <v>31</v>
      </c>
      <c r="AB21">
        <v>57539</v>
      </c>
      <c r="AC21" s="6">
        <f t="shared" si="4"/>
        <v>2604.6306710515341</v>
      </c>
      <c r="AD21" s="7">
        <f t="shared" si="5"/>
        <v>549343.6932894846</v>
      </c>
      <c r="AF21">
        <v>31</v>
      </c>
      <c r="AG21">
        <v>72837</v>
      </c>
      <c r="AH21" s="6">
        <f t="shared" si="7"/>
        <v>11720.838019731895</v>
      </c>
      <c r="AI21" s="7">
        <f t="shared" si="6"/>
        <v>543626.53993422701</v>
      </c>
    </row>
    <row r="22" spans="9:35" x14ac:dyDescent="0.3">
      <c r="J22" s="8" t="s">
        <v>30</v>
      </c>
      <c r="L22">
        <v>32</v>
      </c>
      <c r="M22">
        <v>30183</v>
      </c>
      <c r="N22" s="6"/>
      <c r="O22" s="7">
        <f t="shared" si="0"/>
        <v>513111</v>
      </c>
      <c r="Q22">
        <v>32</v>
      </c>
      <c r="R22">
        <v>36093</v>
      </c>
      <c r="T22" s="7">
        <f t="shared" si="1"/>
        <v>541395</v>
      </c>
      <c r="V22">
        <v>32</v>
      </c>
      <c r="W22">
        <v>41663</v>
      </c>
      <c r="X22" s="6"/>
      <c r="Y22" s="7">
        <f t="shared" si="3"/>
        <v>528595.8466447423</v>
      </c>
      <c r="AA22">
        <v>32</v>
      </c>
      <c r="AB22">
        <v>57539</v>
      </c>
      <c r="AC22" s="6">
        <f t="shared" si="4"/>
        <v>0</v>
      </c>
      <c r="AD22" s="7">
        <f t="shared" si="5"/>
        <v>606882.6932894846</v>
      </c>
      <c r="AF22">
        <v>32</v>
      </c>
      <c r="AG22">
        <v>72837</v>
      </c>
      <c r="AH22" s="6">
        <f t="shared" si="7"/>
        <v>7813.8920131545947</v>
      </c>
      <c r="AI22" s="7">
        <f t="shared" si="6"/>
        <v>616463.53993422701</v>
      </c>
    </row>
    <row r="23" spans="9:35" x14ac:dyDescent="0.3">
      <c r="J23" s="8" t="s">
        <v>31</v>
      </c>
      <c r="L23">
        <v>33</v>
      </c>
      <c r="M23">
        <v>30183</v>
      </c>
      <c r="N23" s="6"/>
      <c r="O23" s="7">
        <f t="shared" si="0"/>
        <v>543294</v>
      </c>
      <c r="Q23">
        <v>33</v>
      </c>
      <c r="R23">
        <v>36093</v>
      </c>
      <c r="T23" s="7">
        <f t="shared" si="1"/>
        <v>577488</v>
      </c>
      <c r="V23">
        <v>33</v>
      </c>
      <c r="W23">
        <v>41663</v>
      </c>
      <c r="X23" s="6"/>
      <c r="Y23" s="7">
        <f t="shared" si="3"/>
        <v>570258.8466447423</v>
      </c>
      <c r="AA23">
        <v>33</v>
      </c>
      <c r="AB23">
        <v>57539</v>
      </c>
      <c r="AC23" s="6"/>
      <c r="AD23" s="7">
        <f t="shared" si="5"/>
        <v>664421.6932894846</v>
      </c>
      <c r="AF23">
        <v>33</v>
      </c>
      <c r="AG23">
        <v>72837</v>
      </c>
      <c r="AH23" s="6">
        <f t="shared" si="7"/>
        <v>3906.9460065772946</v>
      </c>
      <c r="AI23" s="7">
        <f t="shared" si="6"/>
        <v>689300.53993422701</v>
      </c>
    </row>
    <row r="24" spans="9:35" x14ac:dyDescent="0.3">
      <c r="J24" s="8" t="s">
        <v>32</v>
      </c>
      <c r="L24">
        <v>34</v>
      </c>
      <c r="M24">
        <v>30183</v>
      </c>
      <c r="N24" s="6"/>
      <c r="O24" s="7">
        <f t="shared" si="0"/>
        <v>573477</v>
      </c>
      <c r="Q24">
        <v>34</v>
      </c>
      <c r="R24">
        <v>36093</v>
      </c>
      <c r="T24" s="7">
        <f t="shared" si="1"/>
        <v>613581</v>
      </c>
      <c r="V24">
        <v>34</v>
      </c>
      <c r="W24">
        <v>41663</v>
      </c>
      <c r="X24" s="6"/>
      <c r="Y24" s="7">
        <f t="shared" si="3"/>
        <v>611921.8466447423</v>
      </c>
      <c r="AA24">
        <v>34</v>
      </c>
      <c r="AB24">
        <v>57539</v>
      </c>
      <c r="AC24" s="6"/>
      <c r="AD24" s="7">
        <f t="shared" si="5"/>
        <v>721960.6932894846</v>
      </c>
      <c r="AF24">
        <v>34</v>
      </c>
      <c r="AG24">
        <v>72837</v>
      </c>
      <c r="AH24" s="6">
        <f t="shared" si="7"/>
        <v>-5.4569682106375694E-12</v>
      </c>
      <c r="AI24" s="7">
        <f t="shared" si="6"/>
        <v>762137.53993422701</v>
      </c>
    </row>
    <row r="25" spans="9:35" x14ac:dyDescent="0.3">
      <c r="I25">
        <f>60366-30183</f>
        <v>30183</v>
      </c>
      <c r="J25" s="8" t="s">
        <v>33</v>
      </c>
      <c r="L25">
        <v>35</v>
      </c>
      <c r="M25">
        <v>30183</v>
      </c>
      <c r="O25" s="7">
        <f t="shared" si="0"/>
        <v>603660</v>
      </c>
      <c r="Q25">
        <v>35</v>
      </c>
      <c r="R25">
        <v>36093</v>
      </c>
      <c r="T25" s="7">
        <f t="shared" si="1"/>
        <v>649674</v>
      </c>
      <c r="V25">
        <v>35</v>
      </c>
      <c r="W25">
        <v>41663</v>
      </c>
      <c r="Y25" s="7">
        <f t="shared" si="3"/>
        <v>653584.8466447423</v>
      </c>
      <c r="AA25">
        <v>35</v>
      </c>
      <c r="AB25">
        <v>57539</v>
      </c>
      <c r="AD25" s="7">
        <f t="shared" si="5"/>
        <v>779499.6932894846</v>
      </c>
      <c r="AF25">
        <v>35</v>
      </c>
      <c r="AG25">
        <v>72837</v>
      </c>
      <c r="AI25" s="7">
        <f t="shared" si="6"/>
        <v>834974.53993422701</v>
      </c>
    </row>
    <row r="26" spans="9:35" x14ac:dyDescent="0.3">
      <c r="I26">
        <f>I25*16</f>
        <v>482928</v>
      </c>
      <c r="J26" s="8" t="s">
        <v>34</v>
      </c>
      <c r="L26">
        <v>36</v>
      </c>
      <c r="M26">
        <v>30183</v>
      </c>
      <c r="O26" s="7">
        <f t="shared" si="0"/>
        <v>633843</v>
      </c>
      <c r="Q26">
        <v>36</v>
      </c>
      <c r="R26">
        <v>36093</v>
      </c>
      <c r="T26" s="7">
        <f t="shared" si="1"/>
        <v>685767</v>
      </c>
      <c r="V26">
        <v>36</v>
      </c>
      <c r="W26">
        <v>41663</v>
      </c>
      <c r="Y26" s="7">
        <f t="shared" si="3"/>
        <v>695247.8466447423</v>
      </c>
      <c r="AA26">
        <v>36</v>
      </c>
      <c r="AB26">
        <v>57539</v>
      </c>
      <c r="AD26" s="7">
        <f t="shared" si="5"/>
        <v>837038.6932894846</v>
      </c>
      <c r="AF26">
        <v>36</v>
      </c>
      <c r="AG26">
        <v>72837</v>
      </c>
      <c r="AI26" s="7">
        <f t="shared" si="6"/>
        <v>907811.53993422701</v>
      </c>
    </row>
    <row r="27" spans="9:35" x14ac:dyDescent="0.3">
      <c r="I27">
        <f>I25-I26</f>
        <v>-452745</v>
      </c>
      <c r="J27" s="8" t="s">
        <v>35</v>
      </c>
      <c r="L27">
        <v>37</v>
      </c>
      <c r="M27">
        <v>30183</v>
      </c>
      <c r="O27" s="7">
        <f t="shared" si="0"/>
        <v>664026</v>
      </c>
      <c r="Q27">
        <v>37</v>
      </c>
      <c r="R27">
        <v>36093</v>
      </c>
      <c r="T27" s="7">
        <f t="shared" si="1"/>
        <v>721860</v>
      </c>
      <c r="V27">
        <v>37</v>
      </c>
      <c r="W27">
        <v>41663</v>
      </c>
      <c r="Y27" s="7">
        <f t="shared" si="3"/>
        <v>736910.8466447423</v>
      </c>
      <c r="AA27">
        <v>37</v>
      </c>
      <c r="AB27">
        <v>57539</v>
      </c>
      <c r="AD27" s="7">
        <f t="shared" si="5"/>
        <v>894577.6932894846</v>
      </c>
      <c r="AF27">
        <v>37</v>
      </c>
      <c r="AG27">
        <v>72837</v>
      </c>
      <c r="AI27" s="7">
        <f t="shared" si="6"/>
        <v>980648.53993422701</v>
      </c>
    </row>
    <row r="28" spans="9:35" x14ac:dyDescent="0.3">
      <c r="L28">
        <v>38</v>
      </c>
      <c r="M28">
        <v>30183</v>
      </c>
      <c r="O28" s="7">
        <f t="shared" si="0"/>
        <v>694209</v>
      </c>
      <c r="Q28">
        <v>38</v>
      </c>
      <c r="R28">
        <v>36093</v>
      </c>
      <c r="T28" s="7">
        <f t="shared" si="1"/>
        <v>757953</v>
      </c>
      <c r="V28">
        <v>38</v>
      </c>
      <c r="W28">
        <v>41663</v>
      </c>
      <c r="Y28" s="7">
        <f t="shared" si="3"/>
        <v>778573.8466447423</v>
      </c>
      <c r="AA28">
        <v>38</v>
      </c>
      <c r="AB28">
        <v>57539</v>
      </c>
      <c r="AD28" s="7">
        <f t="shared" si="5"/>
        <v>952116.6932894846</v>
      </c>
      <c r="AF28">
        <v>38</v>
      </c>
      <c r="AG28">
        <v>72837</v>
      </c>
      <c r="AI28" s="7">
        <f t="shared" si="6"/>
        <v>1053485.539934227</v>
      </c>
    </row>
    <row r="29" spans="9:35" x14ac:dyDescent="0.3">
      <c r="J29" t="s">
        <v>36</v>
      </c>
    </row>
    <row r="30" spans="9:35" x14ac:dyDescent="0.3">
      <c r="I30">
        <f>36093*17</f>
        <v>613581</v>
      </c>
    </row>
    <row r="31" spans="9:35" x14ac:dyDescent="0.3">
      <c r="I31">
        <f>36093 - 30183</f>
        <v>5910</v>
      </c>
      <c r="J31" s="8" t="s">
        <v>37</v>
      </c>
      <c r="L31" t="s">
        <v>23</v>
      </c>
    </row>
    <row r="32" spans="9:35" x14ac:dyDescent="0.3">
      <c r="I32">
        <f>613581-452745</f>
        <v>160836</v>
      </c>
      <c r="J32" s="8" t="s">
        <v>38</v>
      </c>
      <c r="L32" t="s">
        <v>20</v>
      </c>
      <c r="Q32" t="s">
        <v>18</v>
      </c>
      <c r="V32" t="s">
        <v>19</v>
      </c>
      <c r="AA32" t="s">
        <v>17</v>
      </c>
      <c r="AF32" t="s">
        <v>22</v>
      </c>
    </row>
    <row r="33" spans="9:35" ht="28.8" x14ac:dyDescent="0.3">
      <c r="I33">
        <f>I32/I31</f>
        <v>27.214213197969542</v>
      </c>
      <c r="J33" s="8" t="s">
        <v>39</v>
      </c>
      <c r="L33" s="1" t="s">
        <v>16</v>
      </c>
      <c r="M33" s="1" t="s">
        <v>9</v>
      </c>
      <c r="N33" s="1" t="s">
        <v>11</v>
      </c>
      <c r="O33" s="1" t="str">
        <f>_xlfn.CONCAT(L32," Gross")</f>
        <v>High School Dropout Gross</v>
      </c>
      <c r="P33" s="1"/>
      <c r="Q33" s="1" t="s">
        <v>16</v>
      </c>
      <c r="R33" s="1" t="s">
        <v>9</v>
      </c>
      <c r="S33" s="1" t="s">
        <v>11</v>
      </c>
      <c r="T33" s="1" t="str">
        <f>_xlfn.CONCAT(Q32," Gross")</f>
        <v>High School Gross</v>
      </c>
      <c r="U33" s="1"/>
      <c r="V33" s="1" t="s">
        <v>16</v>
      </c>
      <c r="W33" s="1" t="s">
        <v>9</v>
      </c>
      <c r="X33" s="1" t="s">
        <v>11</v>
      </c>
      <c r="Y33" s="1" t="str">
        <f>_xlfn.CONCAT(V32," Gross")</f>
        <v>Associates Gross</v>
      </c>
      <c r="Z33" s="1"/>
      <c r="AA33" s="1" t="s">
        <v>16</v>
      </c>
      <c r="AB33" s="1" t="s">
        <v>9</v>
      </c>
      <c r="AC33" s="1" t="s">
        <v>11</v>
      </c>
      <c r="AD33" s="1" t="str">
        <f>_xlfn.CONCAT(AA32," Gross")</f>
        <v>Bachelor's Gross</v>
      </c>
      <c r="AE33" s="1"/>
      <c r="AF33" s="1" t="s">
        <v>16</v>
      </c>
      <c r="AG33" s="1" t="s">
        <v>9</v>
      </c>
      <c r="AH33" s="1" t="s">
        <v>11</v>
      </c>
      <c r="AI33" s="1" t="str">
        <f>_xlfn.CONCAT(AF32," Gross")</f>
        <v>Master's Gross</v>
      </c>
    </row>
    <row r="34" spans="9:35" x14ac:dyDescent="0.3">
      <c r="L34">
        <v>14</v>
      </c>
      <c r="Q34">
        <v>14</v>
      </c>
      <c r="V34">
        <v>14</v>
      </c>
      <c r="AA34">
        <v>14</v>
      </c>
      <c r="AF34">
        <v>14</v>
      </c>
    </row>
    <row r="35" spans="9:35" x14ac:dyDescent="0.3">
      <c r="L35">
        <v>15</v>
      </c>
      <c r="Q35">
        <v>15</v>
      </c>
      <c r="V35">
        <v>15</v>
      </c>
      <c r="AA35">
        <v>15</v>
      </c>
      <c r="AF35">
        <v>15</v>
      </c>
    </row>
    <row r="36" spans="9:35" x14ac:dyDescent="0.3">
      <c r="L36">
        <v>16</v>
      </c>
      <c r="M36">
        <v>41762</v>
      </c>
      <c r="N36">
        <v>0</v>
      </c>
      <c r="O36">
        <f>M36-N36</f>
        <v>41762</v>
      </c>
      <c r="Q36">
        <v>16</v>
      </c>
      <c r="V36">
        <v>16</v>
      </c>
      <c r="AA36">
        <v>16</v>
      </c>
      <c r="AF36">
        <v>16</v>
      </c>
    </row>
    <row r="37" spans="9:35" x14ac:dyDescent="0.3">
      <c r="L37">
        <v>17</v>
      </c>
      <c r="M37">
        <v>41762</v>
      </c>
      <c r="O37" s="7">
        <f>O36+M37</f>
        <v>83524</v>
      </c>
      <c r="Q37">
        <v>17</v>
      </c>
      <c r="V37">
        <v>17</v>
      </c>
      <c r="AA37">
        <v>17</v>
      </c>
      <c r="AF37">
        <v>17</v>
      </c>
    </row>
    <row r="38" spans="9:35" x14ac:dyDescent="0.3">
      <c r="L38">
        <v>18</v>
      </c>
      <c r="M38">
        <v>41762</v>
      </c>
      <c r="N38" s="7"/>
      <c r="O38" s="7">
        <f t="shared" ref="O38:O58" si="8">O37+M38</f>
        <v>125286</v>
      </c>
      <c r="Q38">
        <v>18</v>
      </c>
      <c r="R38">
        <v>39250</v>
      </c>
      <c r="S38" s="7">
        <v>0</v>
      </c>
      <c r="T38" s="7">
        <f>R38-S38</f>
        <v>39250</v>
      </c>
      <c r="V38">
        <v>18</v>
      </c>
      <c r="W38">
        <v>0</v>
      </c>
      <c r="X38" s="7">
        <v>0</v>
      </c>
      <c r="Y38" s="7"/>
      <c r="AA38">
        <v>18</v>
      </c>
      <c r="AB38">
        <v>0</v>
      </c>
      <c r="AC38" s="7">
        <v>0</v>
      </c>
      <c r="AD38" s="7"/>
      <c r="AF38">
        <v>18</v>
      </c>
      <c r="AG38">
        <v>0</v>
      </c>
      <c r="AH38" s="7">
        <v>0</v>
      </c>
      <c r="AI38" s="7"/>
    </row>
    <row r="39" spans="9:35" x14ac:dyDescent="0.3">
      <c r="L39">
        <v>19</v>
      </c>
      <c r="M39">
        <v>41762</v>
      </c>
      <c r="O39" s="7">
        <f t="shared" si="8"/>
        <v>167048</v>
      </c>
      <c r="Q39">
        <v>19</v>
      </c>
      <c r="R39">
        <v>39250</v>
      </c>
      <c r="T39" s="7">
        <f>T38+R39</f>
        <v>78500</v>
      </c>
      <c r="V39">
        <v>19</v>
      </c>
      <c r="W39">
        <v>0</v>
      </c>
      <c r="X39">
        <v>0</v>
      </c>
      <c r="Y39" s="7"/>
      <c r="AA39">
        <v>19</v>
      </c>
      <c r="AB39">
        <v>0</v>
      </c>
      <c r="AC39">
        <v>0</v>
      </c>
      <c r="AD39" s="7"/>
      <c r="AF39">
        <v>19</v>
      </c>
      <c r="AG39">
        <v>0</v>
      </c>
      <c r="AH39">
        <v>0</v>
      </c>
      <c r="AI39" s="7"/>
    </row>
    <row r="40" spans="9:35" x14ac:dyDescent="0.3">
      <c r="L40">
        <v>20</v>
      </c>
      <c r="M40">
        <v>41762</v>
      </c>
      <c r="O40" s="7">
        <f t="shared" si="8"/>
        <v>208810</v>
      </c>
      <c r="Q40">
        <v>20</v>
      </c>
      <c r="R40">
        <v>39250</v>
      </c>
      <c r="T40" s="7">
        <f t="shared" ref="T40:T58" si="9">T39+R40</f>
        <v>117750</v>
      </c>
      <c r="V40">
        <v>20</v>
      </c>
      <c r="W40">
        <v>47258</v>
      </c>
      <c r="X40" s="6">
        <f>$I$4/2</f>
        <v>13023.153355257667</v>
      </c>
      <c r="Y40" s="7">
        <f>W40-X40</f>
        <v>34234.846644742334</v>
      </c>
      <c r="AA40">
        <v>20</v>
      </c>
      <c r="AB40">
        <v>0</v>
      </c>
      <c r="AC40">
        <v>0</v>
      </c>
      <c r="AD40" s="7"/>
      <c r="AF40">
        <v>20</v>
      </c>
      <c r="AG40">
        <v>0</v>
      </c>
      <c r="AH40">
        <v>0</v>
      </c>
      <c r="AI40" s="7"/>
    </row>
    <row r="41" spans="9:35" x14ac:dyDescent="0.3">
      <c r="L41">
        <v>21</v>
      </c>
      <c r="M41">
        <v>41762</v>
      </c>
      <c r="O41" s="7">
        <f t="shared" si="8"/>
        <v>250572</v>
      </c>
      <c r="Q41">
        <v>21</v>
      </c>
      <c r="R41">
        <v>39250</v>
      </c>
      <c r="T41" s="7">
        <f t="shared" si="9"/>
        <v>157000</v>
      </c>
      <c r="V41">
        <v>21</v>
      </c>
      <c r="W41">
        <v>47258</v>
      </c>
      <c r="X41" s="6">
        <f>X40-(($H$4*12)/2)</f>
        <v>11720.8380197319</v>
      </c>
      <c r="Y41" s="7">
        <f>W41+Y40</f>
        <v>81492.846644742327</v>
      </c>
      <c r="AA41">
        <v>21</v>
      </c>
      <c r="AB41">
        <v>0</v>
      </c>
      <c r="AC41">
        <v>0</v>
      </c>
      <c r="AD41" s="7"/>
      <c r="AF41">
        <v>21</v>
      </c>
      <c r="AG41">
        <v>0</v>
      </c>
      <c r="AH41">
        <v>0</v>
      </c>
      <c r="AI41" s="7"/>
    </row>
    <row r="42" spans="9:35" x14ac:dyDescent="0.3">
      <c r="L42">
        <v>22</v>
      </c>
      <c r="M42">
        <v>41762</v>
      </c>
      <c r="N42" s="6"/>
      <c r="O42" s="7">
        <f t="shared" si="8"/>
        <v>292334</v>
      </c>
      <c r="Q42">
        <v>22</v>
      </c>
      <c r="R42">
        <v>39250</v>
      </c>
      <c r="T42" s="7">
        <f t="shared" si="9"/>
        <v>196250</v>
      </c>
      <c r="V42">
        <v>22</v>
      </c>
      <c r="W42">
        <v>47258</v>
      </c>
      <c r="X42" s="6">
        <f t="shared" ref="X42:X50" si="10">X41-(($H$4*12)/2)</f>
        <v>10418.522684206133</v>
      </c>
      <c r="Y42" s="7">
        <f>W42+Y41</f>
        <v>128750.84664474233</v>
      </c>
      <c r="AA42">
        <v>22</v>
      </c>
      <c r="AB42">
        <v>56830</v>
      </c>
      <c r="AC42" s="6">
        <f>$I$4</f>
        <v>26046.306710515335</v>
      </c>
      <c r="AD42" s="7">
        <f>AB42-AC42</f>
        <v>30783.693289484665</v>
      </c>
      <c r="AF42">
        <v>22</v>
      </c>
      <c r="AG42">
        <v>0</v>
      </c>
      <c r="AH42">
        <v>0</v>
      </c>
      <c r="AI42" s="7"/>
    </row>
    <row r="43" spans="9:35" x14ac:dyDescent="0.3">
      <c r="L43">
        <v>23</v>
      </c>
      <c r="M43">
        <v>41762</v>
      </c>
      <c r="N43" s="6"/>
      <c r="O43" s="7">
        <f t="shared" si="8"/>
        <v>334096</v>
      </c>
      <c r="Q43">
        <v>23</v>
      </c>
      <c r="R43">
        <v>39250</v>
      </c>
      <c r="T43" s="7">
        <f t="shared" si="9"/>
        <v>235500</v>
      </c>
      <c r="V43">
        <v>23</v>
      </c>
      <c r="W43">
        <v>47258</v>
      </c>
      <c r="X43" s="6">
        <f t="shared" si="10"/>
        <v>9116.2073486803656</v>
      </c>
      <c r="Y43" s="7">
        <f t="shared" ref="Y43:Y58" si="11">W43+Y42</f>
        <v>176008.84664474233</v>
      </c>
      <c r="AA43">
        <v>23</v>
      </c>
      <c r="AB43">
        <v>56830</v>
      </c>
      <c r="AC43" s="6">
        <f>AC42-($H$4*12)</f>
        <v>23441.6760394638</v>
      </c>
      <c r="AD43" s="7">
        <f>AB43+AD42</f>
        <v>87613.693289484669</v>
      </c>
      <c r="AF43">
        <v>23</v>
      </c>
      <c r="AG43">
        <v>0</v>
      </c>
      <c r="AH43">
        <v>0</v>
      </c>
      <c r="AI43" s="7"/>
    </row>
    <row r="44" spans="9:35" x14ac:dyDescent="0.3">
      <c r="L44">
        <v>24</v>
      </c>
      <c r="M44">
        <v>41762</v>
      </c>
      <c r="N44" s="6"/>
      <c r="O44" s="7">
        <f t="shared" si="8"/>
        <v>375858</v>
      </c>
      <c r="Q44">
        <v>24</v>
      </c>
      <c r="R44">
        <v>39250</v>
      </c>
      <c r="T44" s="7">
        <f t="shared" si="9"/>
        <v>274750</v>
      </c>
      <c r="V44">
        <v>24</v>
      </c>
      <c r="W44">
        <v>47258</v>
      </c>
      <c r="X44" s="6">
        <f t="shared" si="10"/>
        <v>7813.8920131545992</v>
      </c>
      <c r="Y44" s="7">
        <f t="shared" si="11"/>
        <v>223266.84664474233</v>
      </c>
      <c r="AA44">
        <v>24</v>
      </c>
      <c r="AB44">
        <v>56830</v>
      </c>
      <c r="AC44" s="6">
        <f t="shared" ref="AC44:AC52" si="12">AC43-($H$4*12)</f>
        <v>20837.045368412266</v>
      </c>
      <c r="AD44" s="7">
        <f>AB44+AD43</f>
        <v>144443.69328948465</v>
      </c>
      <c r="AF44">
        <v>24</v>
      </c>
      <c r="AG44">
        <v>72837</v>
      </c>
      <c r="AH44" s="6">
        <f>I34*1.5</f>
        <v>0</v>
      </c>
      <c r="AI44" s="7">
        <f>AG44-AH44</f>
        <v>72837</v>
      </c>
    </row>
    <row r="45" spans="9:35" x14ac:dyDescent="0.3">
      <c r="L45">
        <v>25</v>
      </c>
      <c r="M45">
        <v>41762</v>
      </c>
      <c r="N45" s="6"/>
      <c r="O45" s="7">
        <f t="shared" si="8"/>
        <v>417620</v>
      </c>
      <c r="Q45">
        <v>25</v>
      </c>
      <c r="R45">
        <v>39250</v>
      </c>
      <c r="T45" s="7">
        <f t="shared" si="9"/>
        <v>314000</v>
      </c>
      <c r="V45">
        <v>25</v>
      </c>
      <c r="W45">
        <v>47258</v>
      </c>
      <c r="X45" s="6">
        <f t="shared" si="10"/>
        <v>6511.5766776288328</v>
      </c>
      <c r="Y45" s="7">
        <f t="shared" si="11"/>
        <v>270524.8466447423</v>
      </c>
      <c r="AA45">
        <v>25</v>
      </c>
      <c r="AB45">
        <v>56830</v>
      </c>
      <c r="AC45" s="6">
        <f t="shared" si="12"/>
        <v>18232.414697360731</v>
      </c>
      <c r="AD45" s="7">
        <f t="shared" ref="AD45:AD58" si="13">AB45+AD44</f>
        <v>201273.69328948465</v>
      </c>
      <c r="AF45">
        <v>25</v>
      </c>
      <c r="AG45">
        <v>72837</v>
      </c>
      <c r="AH45" s="6">
        <f>AH44-($H$4*12*1.5)</f>
        <v>-3906.9460065773001</v>
      </c>
      <c r="AI45" s="7">
        <f t="shared" ref="AI45:AI58" si="14">AG45+AI44</f>
        <v>145674</v>
      </c>
    </row>
    <row r="46" spans="9:35" x14ac:dyDescent="0.3">
      <c r="L46">
        <v>26</v>
      </c>
      <c r="M46">
        <v>41762</v>
      </c>
      <c r="N46" s="6"/>
      <c r="O46" s="7">
        <f t="shared" si="8"/>
        <v>459382</v>
      </c>
      <c r="Q46">
        <v>26</v>
      </c>
      <c r="R46">
        <v>39250</v>
      </c>
      <c r="T46" s="7">
        <f t="shared" si="9"/>
        <v>353250</v>
      </c>
      <c r="V46">
        <v>26</v>
      </c>
      <c r="W46">
        <v>47258</v>
      </c>
      <c r="X46" s="6">
        <f t="shared" si="10"/>
        <v>5209.2613421030665</v>
      </c>
      <c r="Y46" s="7">
        <f t="shared" si="11"/>
        <v>317782.8466447423</v>
      </c>
      <c r="AA46">
        <v>26</v>
      </c>
      <c r="AB46">
        <v>56830</v>
      </c>
      <c r="AC46" s="6">
        <f t="shared" si="12"/>
        <v>15627.784026309198</v>
      </c>
      <c r="AD46" s="7">
        <f t="shared" si="13"/>
        <v>258103.69328948465</v>
      </c>
      <c r="AF46">
        <v>26</v>
      </c>
      <c r="AG46">
        <v>72837</v>
      </c>
      <c r="AH46" s="6">
        <f t="shared" ref="AH46:AH54" si="15">AH45-($H$4*12*1.5)</f>
        <v>-7813.8920131546001</v>
      </c>
      <c r="AI46" s="7">
        <f t="shared" si="14"/>
        <v>218511</v>
      </c>
    </row>
    <row r="47" spans="9:35" x14ac:dyDescent="0.3">
      <c r="L47">
        <v>27</v>
      </c>
      <c r="M47">
        <v>41762</v>
      </c>
      <c r="N47" s="6"/>
      <c r="O47" s="7">
        <f t="shared" si="8"/>
        <v>501144</v>
      </c>
      <c r="Q47">
        <v>27</v>
      </c>
      <c r="R47">
        <v>39250</v>
      </c>
      <c r="T47" s="7">
        <f t="shared" si="9"/>
        <v>392500</v>
      </c>
      <c r="V47">
        <v>27</v>
      </c>
      <c r="W47">
        <v>47258</v>
      </c>
      <c r="X47" s="6">
        <f t="shared" si="10"/>
        <v>3906.9460065773001</v>
      </c>
      <c r="Y47" s="7">
        <f t="shared" si="11"/>
        <v>365040.8466447423</v>
      </c>
      <c r="AA47">
        <v>27</v>
      </c>
      <c r="AB47">
        <v>56830</v>
      </c>
      <c r="AC47" s="6">
        <f t="shared" si="12"/>
        <v>13023.153355257666</v>
      </c>
      <c r="AD47" s="7">
        <f t="shared" si="13"/>
        <v>314933.69328948465</v>
      </c>
      <c r="AF47">
        <v>27</v>
      </c>
      <c r="AG47">
        <v>72837</v>
      </c>
      <c r="AH47" s="6">
        <f t="shared" si="15"/>
        <v>-11720.8380197319</v>
      </c>
      <c r="AI47" s="7">
        <f t="shared" si="14"/>
        <v>291348</v>
      </c>
    </row>
    <row r="48" spans="9:35" x14ac:dyDescent="0.3">
      <c r="L48">
        <v>28</v>
      </c>
      <c r="M48">
        <v>41762</v>
      </c>
      <c r="N48" s="6"/>
      <c r="O48" s="7">
        <f t="shared" si="8"/>
        <v>542906</v>
      </c>
      <c r="Q48">
        <v>28</v>
      </c>
      <c r="R48">
        <v>39250</v>
      </c>
      <c r="T48" s="7">
        <f t="shared" si="9"/>
        <v>431750</v>
      </c>
      <c r="V48">
        <v>28</v>
      </c>
      <c r="W48">
        <v>47258</v>
      </c>
      <c r="X48" s="6">
        <f t="shared" si="10"/>
        <v>2604.6306710515337</v>
      </c>
      <c r="Y48" s="7">
        <f t="shared" si="11"/>
        <v>412298.8466447423</v>
      </c>
      <c r="AA48">
        <v>28</v>
      </c>
      <c r="AB48">
        <v>56830</v>
      </c>
      <c r="AC48" s="6">
        <f t="shared" si="12"/>
        <v>10418.522684206133</v>
      </c>
      <c r="AD48" s="7">
        <f t="shared" si="13"/>
        <v>371763.69328948465</v>
      </c>
      <c r="AF48">
        <v>28</v>
      </c>
      <c r="AG48">
        <v>72837</v>
      </c>
      <c r="AH48" s="6">
        <f t="shared" si="15"/>
        <v>-15627.7840263092</v>
      </c>
      <c r="AI48" s="7">
        <f t="shared" si="14"/>
        <v>364185</v>
      </c>
    </row>
    <row r="49" spans="12:35" x14ac:dyDescent="0.3">
      <c r="L49">
        <v>29</v>
      </c>
      <c r="M49">
        <v>41762</v>
      </c>
      <c r="N49" s="6"/>
      <c r="O49" s="7">
        <f t="shared" si="8"/>
        <v>584668</v>
      </c>
      <c r="Q49">
        <v>29</v>
      </c>
      <c r="R49">
        <v>39250</v>
      </c>
      <c r="T49" s="7">
        <f t="shared" si="9"/>
        <v>471000</v>
      </c>
      <c r="V49">
        <v>29</v>
      </c>
      <c r="W49">
        <v>47258</v>
      </c>
      <c r="X49" s="6">
        <f t="shared" si="10"/>
        <v>1302.3153355257671</v>
      </c>
      <c r="Y49" s="7">
        <f t="shared" si="11"/>
        <v>459556.8466447423</v>
      </c>
      <c r="AA49">
        <v>29</v>
      </c>
      <c r="AB49">
        <v>56830</v>
      </c>
      <c r="AC49" s="6">
        <f t="shared" si="12"/>
        <v>7813.8920131546001</v>
      </c>
      <c r="AD49" s="7">
        <f t="shared" si="13"/>
        <v>428593.69328948465</v>
      </c>
      <c r="AF49">
        <v>29</v>
      </c>
      <c r="AG49">
        <v>72837</v>
      </c>
      <c r="AH49" s="6">
        <f t="shared" si="15"/>
        <v>-19534.730032886502</v>
      </c>
      <c r="AI49" s="7">
        <f t="shared" si="14"/>
        <v>437022</v>
      </c>
    </row>
    <row r="50" spans="12:35" x14ac:dyDescent="0.3">
      <c r="L50">
        <v>30</v>
      </c>
      <c r="M50">
        <v>41762</v>
      </c>
      <c r="N50" s="6"/>
      <c r="O50" s="7">
        <f t="shared" si="8"/>
        <v>626430</v>
      </c>
      <c r="Q50">
        <v>30</v>
      </c>
      <c r="R50">
        <v>39250</v>
      </c>
      <c r="T50" s="7">
        <f t="shared" si="9"/>
        <v>510250</v>
      </c>
      <c r="V50">
        <v>30</v>
      </c>
      <c r="W50">
        <v>47258</v>
      </c>
      <c r="X50" s="6">
        <f t="shared" si="10"/>
        <v>0</v>
      </c>
      <c r="Y50" s="7">
        <f t="shared" si="11"/>
        <v>506814.8466447423</v>
      </c>
      <c r="AA50">
        <v>30</v>
      </c>
      <c r="AB50">
        <v>56830</v>
      </c>
      <c r="AC50" s="6">
        <f t="shared" si="12"/>
        <v>5209.2613421030674</v>
      </c>
      <c r="AD50" s="7">
        <f t="shared" si="13"/>
        <v>485423.69328948465</v>
      </c>
      <c r="AF50">
        <v>30</v>
      </c>
      <c r="AG50">
        <v>72837</v>
      </c>
      <c r="AH50" s="6">
        <f t="shared" si="15"/>
        <v>-23441.676039463804</v>
      </c>
      <c r="AI50" s="7">
        <f t="shared" si="14"/>
        <v>509859</v>
      </c>
    </row>
    <row r="51" spans="12:35" x14ac:dyDescent="0.3">
      <c r="L51">
        <v>31</v>
      </c>
      <c r="M51">
        <v>41762</v>
      </c>
      <c r="N51" s="6"/>
      <c r="O51" s="7">
        <f t="shared" si="8"/>
        <v>668192</v>
      </c>
      <c r="Q51">
        <v>31</v>
      </c>
      <c r="R51">
        <v>39250</v>
      </c>
      <c r="T51" s="7">
        <f t="shared" si="9"/>
        <v>549500</v>
      </c>
      <c r="V51">
        <v>31</v>
      </c>
      <c r="W51">
        <v>47258</v>
      </c>
      <c r="X51" s="6"/>
      <c r="Y51" s="7">
        <f t="shared" si="11"/>
        <v>554072.8466447423</v>
      </c>
      <c r="AA51">
        <v>31</v>
      </c>
      <c r="AB51">
        <v>56830</v>
      </c>
      <c r="AC51" s="6">
        <f t="shared" si="12"/>
        <v>2604.6306710515341</v>
      </c>
      <c r="AD51" s="7">
        <f t="shared" si="13"/>
        <v>542253.6932894846</v>
      </c>
      <c r="AF51">
        <v>31</v>
      </c>
      <c r="AG51">
        <v>72837</v>
      </c>
      <c r="AH51" s="6">
        <f t="shared" si="15"/>
        <v>-27348.622046041106</v>
      </c>
      <c r="AI51" s="7">
        <f t="shared" si="14"/>
        <v>582696</v>
      </c>
    </row>
    <row r="52" spans="12:35" x14ac:dyDescent="0.3">
      <c r="L52">
        <v>32</v>
      </c>
      <c r="M52">
        <v>41762</v>
      </c>
      <c r="N52" s="6"/>
      <c r="O52" s="7">
        <f t="shared" si="8"/>
        <v>709954</v>
      </c>
      <c r="Q52">
        <v>32</v>
      </c>
      <c r="R52">
        <v>39250</v>
      </c>
      <c r="T52" s="7">
        <f t="shared" si="9"/>
        <v>588750</v>
      </c>
      <c r="V52">
        <v>32</v>
      </c>
      <c r="W52">
        <v>47258</v>
      </c>
      <c r="X52" s="6"/>
      <c r="Y52" s="7">
        <f t="shared" si="11"/>
        <v>601330.8466447423</v>
      </c>
      <c r="AA52">
        <v>32</v>
      </c>
      <c r="AB52">
        <v>56830</v>
      </c>
      <c r="AC52" s="6">
        <f t="shared" si="12"/>
        <v>0</v>
      </c>
      <c r="AD52" s="7">
        <f t="shared" si="13"/>
        <v>599083.6932894846</v>
      </c>
      <c r="AF52">
        <v>32</v>
      </c>
      <c r="AG52">
        <v>72837</v>
      </c>
      <c r="AH52" s="6">
        <f t="shared" si="15"/>
        <v>-31255.568052618408</v>
      </c>
      <c r="AI52" s="7">
        <f t="shared" si="14"/>
        <v>655533</v>
      </c>
    </row>
    <row r="53" spans="12:35" x14ac:dyDescent="0.3">
      <c r="L53">
        <v>33</v>
      </c>
      <c r="M53">
        <v>41762</v>
      </c>
      <c r="N53" s="6"/>
      <c r="O53" s="7">
        <f t="shared" si="8"/>
        <v>751716</v>
      </c>
      <c r="Q53">
        <v>33</v>
      </c>
      <c r="R53">
        <v>39250</v>
      </c>
      <c r="T53" s="7">
        <f t="shared" si="9"/>
        <v>628000</v>
      </c>
      <c r="V53">
        <v>33</v>
      </c>
      <c r="W53">
        <v>47258</v>
      </c>
      <c r="X53" s="6"/>
      <c r="Y53" s="7">
        <f t="shared" si="11"/>
        <v>648588.8466447423</v>
      </c>
      <c r="AA53">
        <v>33</v>
      </c>
      <c r="AB53">
        <v>56830</v>
      </c>
      <c r="AC53" s="6"/>
      <c r="AD53" s="7">
        <f t="shared" si="13"/>
        <v>655913.6932894846</v>
      </c>
      <c r="AF53">
        <v>33</v>
      </c>
      <c r="AG53">
        <v>72837</v>
      </c>
      <c r="AH53" s="6">
        <f t="shared" si="15"/>
        <v>-35162.51405919571</v>
      </c>
      <c r="AI53" s="7">
        <f t="shared" si="14"/>
        <v>728370</v>
      </c>
    </row>
    <row r="54" spans="12:35" x14ac:dyDescent="0.3">
      <c r="L54">
        <v>34</v>
      </c>
      <c r="M54">
        <v>41762</v>
      </c>
      <c r="N54" s="6"/>
      <c r="O54" s="7">
        <f t="shared" si="8"/>
        <v>793478</v>
      </c>
      <c r="Q54">
        <v>34</v>
      </c>
      <c r="R54">
        <v>39250</v>
      </c>
      <c r="T54" s="7">
        <f t="shared" si="9"/>
        <v>667250</v>
      </c>
      <c r="V54">
        <v>34</v>
      </c>
      <c r="W54">
        <v>47258</v>
      </c>
      <c r="X54" s="6"/>
      <c r="Y54" s="7">
        <f t="shared" si="11"/>
        <v>695846.8466447423</v>
      </c>
      <c r="AA54">
        <v>34</v>
      </c>
      <c r="AB54">
        <v>56830</v>
      </c>
      <c r="AC54" s="6"/>
      <c r="AD54" s="7">
        <f t="shared" si="13"/>
        <v>712743.6932894846</v>
      </c>
      <c r="AF54">
        <v>34</v>
      </c>
      <c r="AG54">
        <v>72837</v>
      </c>
      <c r="AH54" s="6">
        <f t="shared" si="15"/>
        <v>-39069.460065773012</v>
      </c>
      <c r="AI54" s="7">
        <f t="shared" si="14"/>
        <v>801207</v>
      </c>
    </row>
    <row r="55" spans="12:35" x14ac:dyDescent="0.3">
      <c r="L55">
        <v>35</v>
      </c>
      <c r="M55">
        <v>41762</v>
      </c>
      <c r="O55" s="7">
        <f t="shared" si="8"/>
        <v>835240</v>
      </c>
      <c r="Q55">
        <v>35</v>
      </c>
      <c r="R55">
        <v>39250</v>
      </c>
      <c r="T55" s="7">
        <f t="shared" si="9"/>
        <v>706500</v>
      </c>
      <c r="V55">
        <v>35</v>
      </c>
      <c r="W55">
        <v>47258</v>
      </c>
      <c r="Y55" s="7">
        <f t="shared" si="11"/>
        <v>743104.8466447423</v>
      </c>
      <c r="AA55">
        <v>35</v>
      </c>
      <c r="AB55">
        <v>56830</v>
      </c>
      <c r="AD55" s="7">
        <f t="shared" si="13"/>
        <v>769573.6932894846</v>
      </c>
      <c r="AF55">
        <v>35</v>
      </c>
      <c r="AG55">
        <v>72837</v>
      </c>
      <c r="AI55" s="7">
        <f t="shared" si="14"/>
        <v>874044</v>
      </c>
    </row>
    <row r="56" spans="12:35" x14ac:dyDescent="0.3">
      <c r="L56">
        <v>36</v>
      </c>
      <c r="M56">
        <v>41762</v>
      </c>
      <c r="O56" s="7">
        <f t="shared" si="8"/>
        <v>877002</v>
      </c>
      <c r="Q56">
        <v>36</v>
      </c>
      <c r="R56">
        <v>39250</v>
      </c>
      <c r="T56" s="7">
        <f t="shared" si="9"/>
        <v>745750</v>
      </c>
      <c r="V56">
        <v>36</v>
      </c>
      <c r="W56">
        <v>47258</v>
      </c>
      <c r="Y56" s="7">
        <f t="shared" si="11"/>
        <v>790362.8466447423</v>
      </c>
      <c r="AA56">
        <v>36</v>
      </c>
      <c r="AB56">
        <v>56830</v>
      </c>
      <c r="AD56" s="7">
        <f t="shared" si="13"/>
        <v>826403.6932894846</v>
      </c>
      <c r="AF56">
        <v>36</v>
      </c>
      <c r="AG56">
        <v>72837</v>
      </c>
      <c r="AI56" s="7">
        <f t="shared" si="14"/>
        <v>946881</v>
      </c>
    </row>
    <row r="57" spans="12:35" x14ac:dyDescent="0.3">
      <c r="L57">
        <v>37</v>
      </c>
      <c r="M57">
        <v>41762</v>
      </c>
      <c r="O57" s="7">
        <f t="shared" si="8"/>
        <v>918764</v>
      </c>
      <c r="Q57">
        <v>37</v>
      </c>
      <c r="R57">
        <v>39250</v>
      </c>
      <c r="T57" s="7">
        <f t="shared" si="9"/>
        <v>785000</v>
      </c>
      <c r="V57">
        <v>37</v>
      </c>
      <c r="W57">
        <v>47258</v>
      </c>
      <c r="Y57" s="7">
        <f t="shared" si="11"/>
        <v>837620.8466447423</v>
      </c>
      <c r="AA57">
        <v>37</v>
      </c>
      <c r="AB57">
        <v>56830</v>
      </c>
      <c r="AD57" s="7">
        <f t="shared" si="13"/>
        <v>883233.6932894846</v>
      </c>
      <c r="AF57">
        <v>37</v>
      </c>
      <c r="AG57">
        <v>72837</v>
      </c>
      <c r="AI57" s="7">
        <f t="shared" si="14"/>
        <v>1019718</v>
      </c>
    </row>
    <row r="58" spans="12:35" x14ac:dyDescent="0.3">
      <c r="L58">
        <v>38</v>
      </c>
      <c r="M58">
        <v>41762</v>
      </c>
      <c r="O58" s="7">
        <f t="shared" si="8"/>
        <v>960526</v>
      </c>
      <c r="Q58">
        <v>38</v>
      </c>
      <c r="R58">
        <v>39250</v>
      </c>
      <c r="T58" s="7">
        <f t="shared" si="9"/>
        <v>824250</v>
      </c>
      <c r="V58">
        <v>38</v>
      </c>
      <c r="W58">
        <v>47258</v>
      </c>
      <c r="Y58" s="7">
        <f t="shared" si="11"/>
        <v>884878.8466447423</v>
      </c>
      <c r="AA58">
        <v>38</v>
      </c>
      <c r="AB58">
        <v>56830</v>
      </c>
      <c r="AD58" s="7">
        <f t="shared" si="13"/>
        <v>940063.6932894846</v>
      </c>
      <c r="AF58">
        <v>38</v>
      </c>
      <c r="AG58">
        <v>72837</v>
      </c>
      <c r="AI58" s="7">
        <f t="shared" si="14"/>
        <v>1092555</v>
      </c>
    </row>
    <row r="59" spans="12:35" x14ac:dyDescent="0.3">
      <c r="M59">
        <v>41763</v>
      </c>
      <c r="O59" s="7">
        <f t="shared" ref="O59:O60" si="16">O58+M59</f>
        <v>1002289</v>
      </c>
      <c r="AB59">
        <v>56831</v>
      </c>
      <c r="AD59" s="7">
        <f t="shared" ref="AD59" si="17">AB59+AD58</f>
        <v>996894.6932894846</v>
      </c>
    </row>
    <row r="60" spans="12:35" x14ac:dyDescent="0.3">
      <c r="M60">
        <v>41764</v>
      </c>
      <c r="O60" s="7">
        <f t="shared" si="16"/>
        <v>1044053</v>
      </c>
      <c r="AB60">
        <v>56832</v>
      </c>
      <c r="AD60" s="7">
        <f t="shared" ref="AD60" si="18">AB60+AD59</f>
        <v>1053726.6932894846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Taylor</dc:creator>
  <cp:lastModifiedBy>Chase Taylor</cp:lastModifiedBy>
  <dcterms:created xsi:type="dcterms:W3CDTF">2023-10-17T20:48:58Z</dcterms:created>
  <dcterms:modified xsi:type="dcterms:W3CDTF">2023-10-18T02:33:18Z</dcterms:modified>
</cp:coreProperties>
</file>