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boavida\Downloads\"/>
    </mc:Choice>
  </mc:AlternateContent>
  <xr:revisionPtr revIDLastSave="0" documentId="8_{484B68F3-E180-4019-AAE8-B43E7E51CC9D}" xr6:coauthVersionLast="45" xr6:coauthVersionMax="45" xr10:uidLastSave="{00000000-0000-0000-0000-000000000000}"/>
  <bookViews>
    <workbookView xWindow="810" yWindow="-120" windowWidth="28110" windowHeight="16440" tabRatio="646" activeTab="7" xr2:uid="{3467234B-ADB8-4A99-93B8-FCF4BEF3314B}"/>
  </bookViews>
  <sheets>
    <sheet name="data" sheetId="2" r:id="rId1"/>
    <sheet name="data amostras" sheetId="4" r:id="rId2"/>
    <sheet name="dashboard" sheetId="3" r:id="rId3"/>
    <sheet name="novos internados vs acc" sheetId="8" r:id="rId4"/>
    <sheet name="conf vs rec" sheetId="9" r:id="rId5"/>
    <sheet name="testes" sheetId="6" r:id="rId6"/>
    <sheet name="novos_dia" sheetId="10" r:id="rId7"/>
    <sheet name="óbitos dia" sheetId="11" r:id="rId8"/>
    <sheet name="CFR_IFR" sheetId="12" r:id="rId9"/>
    <sheet name="variação inter_uci" sheetId="13" r:id="rId10"/>
    <sheet name="total_max internados" sheetId="14" r:id="rId11"/>
  </sheets>
  <definedNames>
    <definedName name="ExternalData_1" localSheetId="0" hidden="1">data!$A$1:$DR$247</definedName>
    <definedName name="ExternalData_1" localSheetId="1" hidden="1">'data amostras'!$A$1:$D$245</definedName>
  </definedNames>
  <calcPr calcId="191029"/>
  <pivotCaches>
    <pivotCache cacheId="194" r:id="rId12"/>
    <pivotCache cacheId="206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D5" i="2" s="1"/>
  <c r="C6" i="2"/>
  <c r="C7" i="2"/>
  <c r="C8" i="2"/>
  <c r="C9" i="2"/>
  <c r="D9" i="2" s="1"/>
  <c r="C10" i="2"/>
  <c r="C11" i="2"/>
  <c r="C12" i="2"/>
  <c r="C13" i="2"/>
  <c r="D13" i="2" s="1"/>
  <c r="C14" i="2"/>
  <c r="C15" i="2"/>
  <c r="C16" i="2"/>
  <c r="C17" i="2"/>
  <c r="D17" i="2" s="1"/>
  <c r="C18" i="2"/>
  <c r="C19" i="2"/>
  <c r="C20" i="2"/>
  <c r="C21" i="2"/>
  <c r="D21" i="2" s="1"/>
  <c r="C22" i="2"/>
  <c r="C23" i="2"/>
  <c r="C24" i="2"/>
  <c r="C25" i="2"/>
  <c r="D25" i="2" s="1"/>
  <c r="C26" i="2"/>
  <c r="C27" i="2"/>
  <c r="C28" i="2"/>
  <c r="C29" i="2"/>
  <c r="D29" i="2" s="1"/>
  <c r="C30" i="2"/>
  <c r="C31" i="2"/>
  <c r="C32" i="2"/>
  <c r="C33" i="2"/>
  <c r="D33" i="2" s="1"/>
  <c r="C34" i="2"/>
  <c r="C35" i="2"/>
  <c r="C36" i="2"/>
  <c r="C37" i="2"/>
  <c r="D37" i="2" s="1"/>
  <c r="C38" i="2"/>
  <c r="C39" i="2"/>
  <c r="C40" i="2"/>
  <c r="C41" i="2"/>
  <c r="D41" i="2" s="1"/>
  <c r="C42" i="2"/>
  <c r="C43" i="2"/>
  <c r="C44" i="2"/>
  <c r="C45" i="2"/>
  <c r="D45" i="2" s="1"/>
  <c r="C46" i="2"/>
  <c r="C47" i="2"/>
  <c r="C48" i="2"/>
  <c r="C49" i="2"/>
  <c r="D49" i="2" s="1"/>
  <c r="C50" i="2"/>
  <c r="C51" i="2"/>
  <c r="C52" i="2"/>
  <c r="C53" i="2"/>
  <c r="D53" i="2" s="1"/>
  <c r="C54" i="2"/>
  <c r="C55" i="2"/>
  <c r="C56" i="2"/>
  <c r="C57" i="2"/>
  <c r="D57" i="2" s="1"/>
  <c r="C58" i="2"/>
  <c r="C59" i="2"/>
  <c r="C60" i="2"/>
  <c r="C61" i="2"/>
  <c r="D61" i="2" s="1"/>
  <c r="C62" i="2"/>
  <c r="C63" i="2"/>
  <c r="C64" i="2"/>
  <c r="C65" i="2"/>
  <c r="D65" i="2" s="1"/>
  <c r="C66" i="2"/>
  <c r="C67" i="2"/>
  <c r="C68" i="2"/>
  <c r="C69" i="2"/>
  <c r="D69" i="2" s="1"/>
  <c r="C70" i="2"/>
  <c r="C71" i="2"/>
  <c r="C72" i="2"/>
  <c r="C73" i="2"/>
  <c r="D73" i="2" s="1"/>
  <c r="C74" i="2"/>
  <c r="C75" i="2"/>
  <c r="C76" i="2"/>
  <c r="C77" i="2"/>
  <c r="D77" i="2" s="1"/>
  <c r="C78" i="2"/>
  <c r="C79" i="2"/>
  <c r="C80" i="2"/>
  <c r="C81" i="2"/>
  <c r="D81" i="2" s="1"/>
  <c r="C82" i="2"/>
  <c r="C83" i="2"/>
  <c r="C84" i="2"/>
  <c r="C85" i="2"/>
  <c r="D85" i="2" s="1"/>
  <c r="C86" i="2"/>
  <c r="C87" i="2"/>
  <c r="C88" i="2"/>
  <c r="C89" i="2"/>
  <c r="D89" i="2" s="1"/>
  <c r="C90" i="2"/>
  <c r="C91" i="2"/>
  <c r="C92" i="2"/>
  <c r="C93" i="2"/>
  <c r="D93" i="2" s="1"/>
  <c r="C94" i="2"/>
  <c r="C95" i="2"/>
  <c r="C96" i="2"/>
  <c r="C97" i="2"/>
  <c r="D97" i="2" s="1"/>
  <c r="C98" i="2"/>
  <c r="C99" i="2"/>
  <c r="C100" i="2"/>
  <c r="C101" i="2"/>
  <c r="D101" i="2" s="1"/>
  <c r="C102" i="2"/>
  <c r="C103" i="2"/>
  <c r="C104" i="2"/>
  <c r="C105" i="2"/>
  <c r="D105" i="2" s="1"/>
  <c r="C106" i="2"/>
  <c r="C107" i="2"/>
  <c r="C108" i="2"/>
  <c r="C109" i="2"/>
  <c r="D109" i="2" s="1"/>
  <c r="C110" i="2"/>
  <c r="C111" i="2"/>
  <c r="C112" i="2"/>
  <c r="C113" i="2"/>
  <c r="D113" i="2" s="1"/>
  <c r="C114" i="2"/>
  <c r="C115" i="2"/>
  <c r="C116" i="2"/>
  <c r="C117" i="2"/>
  <c r="D117" i="2" s="1"/>
  <c r="C118" i="2"/>
  <c r="C119" i="2"/>
  <c r="C120" i="2"/>
  <c r="C121" i="2"/>
  <c r="D121" i="2" s="1"/>
  <c r="C122" i="2"/>
  <c r="C123" i="2"/>
  <c r="C124" i="2"/>
  <c r="C125" i="2"/>
  <c r="D125" i="2" s="1"/>
  <c r="C126" i="2"/>
  <c r="C127" i="2"/>
  <c r="C128" i="2"/>
  <c r="C129" i="2"/>
  <c r="D129" i="2" s="1"/>
  <c r="C130" i="2"/>
  <c r="C131" i="2"/>
  <c r="C132" i="2"/>
  <c r="C133" i="2"/>
  <c r="D133" i="2" s="1"/>
  <c r="C134" i="2"/>
  <c r="C135" i="2"/>
  <c r="C136" i="2"/>
  <c r="C137" i="2"/>
  <c r="D137" i="2" s="1"/>
  <c r="C138" i="2"/>
  <c r="C139" i="2"/>
  <c r="C140" i="2"/>
  <c r="C141" i="2"/>
  <c r="D141" i="2" s="1"/>
  <c r="C142" i="2"/>
  <c r="C143" i="2"/>
  <c r="C144" i="2"/>
  <c r="C145" i="2"/>
  <c r="D145" i="2" s="1"/>
  <c r="C146" i="2"/>
  <c r="C147" i="2"/>
  <c r="C148" i="2"/>
  <c r="C149" i="2"/>
  <c r="D149" i="2" s="1"/>
  <c r="C150" i="2"/>
  <c r="C151" i="2"/>
  <c r="C152" i="2"/>
  <c r="C153" i="2"/>
  <c r="D153" i="2" s="1"/>
  <c r="C154" i="2"/>
  <c r="C155" i="2"/>
  <c r="C156" i="2"/>
  <c r="C157" i="2"/>
  <c r="D157" i="2" s="1"/>
  <c r="C158" i="2"/>
  <c r="C159" i="2"/>
  <c r="C160" i="2"/>
  <c r="C161" i="2"/>
  <c r="D161" i="2" s="1"/>
  <c r="C162" i="2"/>
  <c r="C163" i="2"/>
  <c r="C164" i="2"/>
  <c r="C165" i="2"/>
  <c r="D165" i="2" s="1"/>
  <c r="C166" i="2"/>
  <c r="C167" i="2"/>
  <c r="C168" i="2"/>
  <c r="C169" i="2"/>
  <c r="D169" i="2" s="1"/>
  <c r="C170" i="2"/>
  <c r="C171" i="2"/>
  <c r="C172" i="2"/>
  <c r="C173" i="2"/>
  <c r="D173" i="2" s="1"/>
  <c r="C174" i="2"/>
  <c r="C175" i="2"/>
  <c r="C176" i="2"/>
  <c r="C177" i="2"/>
  <c r="D177" i="2" s="1"/>
  <c r="C178" i="2"/>
  <c r="C179" i="2"/>
  <c r="C180" i="2"/>
  <c r="C181" i="2"/>
  <c r="D181" i="2" s="1"/>
  <c r="C182" i="2"/>
  <c r="C183" i="2"/>
  <c r="C184" i="2"/>
  <c r="C185" i="2"/>
  <c r="D185" i="2" s="1"/>
  <c r="C186" i="2"/>
  <c r="C187" i="2"/>
  <c r="C188" i="2"/>
  <c r="C189" i="2"/>
  <c r="D189" i="2" s="1"/>
  <c r="C190" i="2"/>
  <c r="C191" i="2"/>
  <c r="C192" i="2"/>
  <c r="C193" i="2"/>
  <c r="D193" i="2" s="1"/>
  <c r="C194" i="2"/>
  <c r="C195" i="2"/>
  <c r="C196" i="2"/>
  <c r="C197" i="2"/>
  <c r="D197" i="2" s="1"/>
  <c r="C198" i="2"/>
  <c r="C199" i="2"/>
  <c r="C200" i="2"/>
  <c r="C201" i="2"/>
  <c r="D201" i="2" s="1"/>
  <c r="C202" i="2"/>
  <c r="C203" i="2"/>
  <c r="C204" i="2"/>
  <c r="C205" i="2"/>
  <c r="D205" i="2" s="1"/>
  <c r="C206" i="2"/>
  <c r="C207" i="2"/>
  <c r="C208" i="2"/>
  <c r="C209" i="2"/>
  <c r="D209" i="2" s="1"/>
  <c r="C210" i="2"/>
  <c r="C211" i="2"/>
  <c r="C212" i="2"/>
  <c r="C213" i="2"/>
  <c r="D213" i="2" s="1"/>
  <c r="C214" i="2"/>
  <c r="C215" i="2"/>
  <c r="C216" i="2"/>
  <c r="C217" i="2"/>
  <c r="D217" i="2" s="1"/>
  <c r="C218" i="2"/>
  <c r="C219" i="2"/>
  <c r="C220" i="2"/>
  <c r="C221" i="2"/>
  <c r="D221" i="2" s="1"/>
  <c r="C222" i="2"/>
  <c r="C223" i="2"/>
  <c r="C224" i="2"/>
  <c r="C225" i="2"/>
  <c r="D225" i="2" s="1"/>
  <c r="C226" i="2"/>
  <c r="C227" i="2"/>
  <c r="C228" i="2"/>
  <c r="C229" i="2"/>
  <c r="D229" i="2" s="1"/>
  <c r="C230" i="2"/>
  <c r="C231" i="2"/>
  <c r="C232" i="2"/>
  <c r="C233" i="2"/>
  <c r="D233" i="2" s="1"/>
  <c r="C234" i="2"/>
  <c r="C235" i="2"/>
  <c r="C236" i="2"/>
  <c r="C237" i="2"/>
  <c r="D237" i="2" s="1"/>
  <c r="C238" i="2"/>
  <c r="C239" i="2"/>
  <c r="C240" i="2"/>
  <c r="C241" i="2"/>
  <c r="D241" i="2" s="1"/>
  <c r="C242" i="2"/>
  <c r="C243" i="2"/>
  <c r="C244" i="2"/>
  <c r="C245" i="2"/>
  <c r="D245" i="2" s="1"/>
  <c r="C246" i="2"/>
  <c r="C247" i="2"/>
  <c r="D2" i="2"/>
  <c r="D3" i="2"/>
  <c r="D4" i="2"/>
  <c r="D7" i="2"/>
  <c r="D8" i="2"/>
  <c r="D11" i="2"/>
  <c r="D12" i="2"/>
  <c r="D15" i="2"/>
  <c r="D16" i="2"/>
  <c r="D19" i="2"/>
  <c r="D20" i="2"/>
  <c r="D23" i="2"/>
  <c r="D24" i="2"/>
  <c r="D27" i="2"/>
  <c r="D28" i="2"/>
  <c r="D31" i="2"/>
  <c r="D32" i="2"/>
  <c r="D35" i="2"/>
  <c r="D36" i="2"/>
  <c r="D39" i="2"/>
  <c r="D40" i="2"/>
  <c r="D43" i="2"/>
  <c r="D44" i="2"/>
  <c r="D47" i="2"/>
  <c r="D48" i="2"/>
  <c r="D51" i="2"/>
  <c r="D52" i="2"/>
  <c r="D55" i="2"/>
  <c r="D56" i="2"/>
  <c r="D59" i="2"/>
  <c r="D60" i="2"/>
  <c r="D63" i="2"/>
  <c r="D64" i="2"/>
  <c r="D67" i="2"/>
  <c r="D68" i="2"/>
  <c r="D71" i="2"/>
  <c r="D72" i="2"/>
  <c r="D75" i="2"/>
  <c r="D76" i="2"/>
  <c r="D79" i="2"/>
  <c r="D80" i="2"/>
  <c r="D83" i="2"/>
  <c r="D84" i="2"/>
  <c r="D87" i="2"/>
  <c r="D88" i="2"/>
  <c r="D91" i="2"/>
  <c r="D92" i="2"/>
  <c r="D95" i="2"/>
  <c r="D96" i="2"/>
  <c r="D99" i="2"/>
  <c r="D100" i="2"/>
  <c r="D103" i="2"/>
  <c r="D104" i="2"/>
  <c r="D107" i="2"/>
  <c r="D108" i="2"/>
  <c r="D111" i="2"/>
  <c r="D112" i="2"/>
  <c r="D115" i="2"/>
  <c r="D116" i="2"/>
  <c r="D119" i="2"/>
  <c r="D120" i="2"/>
  <c r="D123" i="2"/>
  <c r="D124" i="2"/>
  <c r="D127" i="2"/>
  <c r="D128" i="2"/>
  <c r="D131" i="2"/>
  <c r="D132" i="2"/>
  <c r="D135" i="2"/>
  <c r="D136" i="2"/>
  <c r="D139" i="2"/>
  <c r="D140" i="2"/>
  <c r="D143" i="2"/>
  <c r="D144" i="2"/>
  <c r="D147" i="2"/>
  <c r="D148" i="2"/>
  <c r="D151" i="2"/>
  <c r="D152" i="2"/>
  <c r="D155" i="2"/>
  <c r="D156" i="2"/>
  <c r="D159" i="2"/>
  <c r="D160" i="2"/>
  <c r="D163" i="2"/>
  <c r="D164" i="2"/>
  <c r="D167" i="2"/>
  <c r="D168" i="2"/>
  <c r="D171" i="2"/>
  <c r="D172" i="2"/>
  <c r="D175" i="2"/>
  <c r="D176" i="2"/>
  <c r="D179" i="2"/>
  <c r="D180" i="2"/>
  <c r="D183" i="2"/>
  <c r="D184" i="2"/>
  <c r="D187" i="2"/>
  <c r="D188" i="2"/>
  <c r="D191" i="2"/>
  <c r="D192" i="2"/>
  <c r="D195" i="2"/>
  <c r="D196" i="2"/>
  <c r="D199" i="2"/>
  <c r="D200" i="2"/>
  <c r="D203" i="2"/>
  <c r="D204" i="2"/>
  <c r="D207" i="2"/>
  <c r="D208" i="2"/>
  <c r="D211" i="2"/>
  <c r="D212" i="2"/>
  <c r="D215" i="2"/>
  <c r="D216" i="2"/>
  <c r="D219" i="2"/>
  <c r="D220" i="2"/>
  <c r="D223" i="2"/>
  <c r="D224" i="2"/>
  <c r="D227" i="2"/>
  <c r="D228" i="2"/>
  <c r="D231" i="2"/>
  <c r="D232" i="2"/>
  <c r="D235" i="2"/>
  <c r="D236" i="2"/>
  <c r="D239" i="2"/>
  <c r="D240" i="2"/>
  <c r="D243" i="2"/>
  <c r="D244" i="2"/>
  <c r="D24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CE2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45" i="2"/>
  <c r="CE46" i="2"/>
  <c r="CE47" i="2"/>
  <c r="CE48" i="2"/>
  <c r="CE49" i="2"/>
  <c r="CE50" i="2"/>
  <c r="CE51" i="2"/>
  <c r="CE52" i="2"/>
  <c r="CE53" i="2"/>
  <c r="CE54" i="2"/>
  <c r="CE55" i="2"/>
  <c r="CE56" i="2"/>
  <c r="CE57" i="2"/>
  <c r="CE58" i="2"/>
  <c r="CE59" i="2"/>
  <c r="CE60" i="2"/>
  <c r="CE61" i="2"/>
  <c r="CE62" i="2"/>
  <c r="CE63" i="2"/>
  <c r="CE64" i="2"/>
  <c r="CE65" i="2"/>
  <c r="CE66" i="2"/>
  <c r="CE67" i="2"/>
  <c r="CE68" i="2"/>
  <c r="CE69" i="2"/>
  <c r="CE70" i="2"/>
  <c r="CE71" i="2"/>
  <c r="CE72" i="2"/>
  <c r="CE73" i="2"/>
  <c r="CE74" i="2"/>
  <c r="CE75" i="2"/>
  <c r="CE76" i="2"/>
  <c r="CE77" i="2"/>
  <c r="CE78" i="2"/>
  <c r="CE79" i="2"/>
  <c r="CE80" i="2"/>
  <c r="CE81" i="2"/>
  <c r="CE82" i="2"/>
  <c r="CE83" i="2"/>
  <c r="CE84" i="2"/>
  <c r="CE85" i="2"/>
  <c r="CE86" i="2"/>
  <c r="CE87" i="2"/>
  <c r="CE88" i="2"/>
  <c r="CE89" i="2"/>
  <c r="CE90" i="2"/>
  <c r="CE91" i="2"/>
  <c r="CE92" i="2"/>
  <c r="CE93" i="2"/>
  <c r="CE94" i="2"/>
  <c r="CE95" i="2"/>
  <c r="CE96" i="2"/>
  <c r="CE97" i="2"/>
  <c r="CE98" i="2"/>
  <c r="CE99" i="2"/>
  <c r="CE100" i="2"/>
  <c r="CE101" i="2"/>
  <c r="CE102" i="2"/>
  <c r="CE103" i="2"/>
  <c r="CE104" i="2"/>
  <c r="CE105" i="2"/>
  <c r="CE106" i="2"/>
  <c r="CE107" i="2"/>
  <c r="CE108" i="2"/>
  <c r="CE109" i="2"/>
  <c r="CE110" i="2"/>
  <c r="CE111" i="2"/>
  <c r="CE112" i="2"/>
  <c r="CE113" i="2"/>
  <c r="CE114" i="2"/>
  <c r="CE115" i="2"/>
  <c r="CE116" i="2"/>
  <c r="CE117" i="2"/>
  <c r="CE118" i="2"/>
  <c r="CE119" i="2"/>
  <c r="CE120" i="2"/>
  <c r="CE121" i="2"/>
  <c r="CE122" i="2"/>
  <c r="CE123" i="2"/>
  <c r="CE124" i="2"/>
  <c r="CE125" i="2"/>
  <c r="CE126" i="2"/>
  <c r="CE127" i="2"/>
  <c r="CE128" i="2"/>
  <c r="CE129" i="2"/>
  <c r="CE130" i="2"/>
  <c r="CE131" i="2"/>
  <c r="CE132" i="2"/>
  <c r="CE133" i="2"/>
  <c r="CE134" i="2"/>
  <c r="CE135" i="2"/>
  <c r="CE136" i="2"/>
  <c r="CE137" i="2"/>
  <c r="CE138" i="2"/>
  <c r="CE139" i="2"/>
  <c r="CE140" i="2"/>
  <c r="CE141" i="2"/>
  <c r="CE142" i="2"/>
  <c r="CE143" i="2"/>
  <c r="CE144" i="2"/>
  <c r="CE145" i="2"/>
  <c r="CE146" i="2"/>
  <c r="CE147" i="2"/>
  <c r="CE148" i="2"/>
  <c r="CE149" i="2"/>
  <c r="CE150" i="2"/>
  <c r="CE151" i="2"/>
  <c r="CE152" i="2"/>
  <c r="CE153" i="2"/>
  <c r="CE154" i="2"/>
  <c r="CE155" i="2"/>
  <c r="CE156" i="2"/>
  <c r="CE157" i="2"/>
  <c r="CE158" i="2"/>
  <c r="CE159" i="2"/>
  <c r="CE160" i="2"/>
  <c r="CE161" i="2"/>
  <c r="CE162" i="2"/>
  <c r="CE163" i="2"/>
  <c r="CE164" i="2"/>
  <c r="CE165" i="2"/>
  <c r="CE166" i="2"/>
  <c r="CE167" i="2"/>
  <c r="CE168" i="2"/>
  <c r="CE169" i="2"/>
  <c r="CE170" i="2"/>
  <c r="CE171" i="2"/>
  <c r="CE172" i="2"/>
  <c r="CE173" i="2"/>
  <c r="CE174" i="2"/>
  <c r="CE175" i="2"/>
  <c r="CE176" i="2"/>
  <c r="CE177" i="2"/>
  <c r="CE178" i="2"/>
  <c r="CE179" i="2"/>
  <c r="CE180" i="2"/>
  <c r="CE181" i="2"/>
  <c r="CE182" i="2"/>
  <c r="CE183" i="2"/>
  <c r="CE184" i="2"/>
  <c r="CE185" i="2"/>
  <c r="CE186" i="2"/>
  <c r="CE187" i="2"/>
  <c r="CE188" i="2"/>
  <c r="CE189" i="2"/>
  <c r="CE190" i="2"/>
  <c r="CE191" i="2"/>
  <c r="CE192" i="2"/>
  <c r="CE193" i="2"/>
  <c r="CE194" i="2"/>
  <c r="CE195" i="2"/>
  <c r="CE196" i="2"/>
  <c r="CE197" i="2"/>
  <c r="CE198" i="2"/>
  <c r="CE199" i="2"/>
  <c r="CE200" i="2"/>
  <c r="CE201" i="2"/>
  <c r="CE202" i="2"/>
  <c r="CE203" i="2"/>
  <c r="CE204" i="2"/>
  <c r="CE205" i="2"/>
  <c r="CE206" i="2"/>
  <c r="CE207" i="2"/>
  <c r="CE208" i="2"/>
  <c r="CE209" i="2"/>
  <c r="CE210" i="2"/>
  <c r="CE211" i="2"/>
  <c r="CE212" i="2"/>
  <c r="CE213" i="2"/>
  <c r="CE214" i="2"/>
  <c r="CE215" i="2"/>
  <c r="CE216" i="2"/>
  <c r="CE217" i="2"/>
  <c r="CE218" i="2"/>
  <c r="CE219" i="2"/>
  <c r="CE220" i="2"/>
  <c r="CE221" i="2"/>
  <c r="CE222" i="2"/>
  <c r="CE223" i="2"/>
  <c r="CE224" i="2"/>
  <c r="CE225" i="2"/>
  <c r="CE226" i="2"/>
  <c r="CE227" i="2"/>
  <c r="CE228" i="2"/>
  <c r="CE229" i="2"/>
  <c r="CE230" i="2"/>
  <c r="CE231" i="2"/>
  <c r="CE232" i="2"/>
  <c r="CE233" i="2"/>
  <c r="CE234" i="2"/>
  <c r="CE235" i="2"/>
  <c r="CE236" i="2"/>
  <c r="CE237" i="2"/>
  <c r="CE238" i="2"/>
  <c r="CE239" i="2"/>
  <c r="CE240" i="2"/>
  <c r="CE241" i="2"/>
  <c r="CE242" i="2"/>
  <c r="CE243" i="2"/>
  <c r="CE244" i="2"/>
  <c r="CE245" i="2"/>
  <c r="CE246" i="2"/>
  <c r="CE247" i="2"/>
  <c r="CG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G65" i="2"/>
  <c r="CG66" i="2"/>
  <c r="CG67" i="2"/>
  <c r="CG68" i="2"/>
  <c r="CG69" i="2"/>
  <c r="CG70" i="2"/>
  <c r="CG71" i="2"/>
  <c r="CG72" i="2"/>
  <c r="CG73" i="2"/>
  <c r="CG74" i="2"/>
  <c r="CG75" i="2"/>
  <c r="CG76" i="2"/>
  <c r="CG77" i="2"/>
  <c r="CG78" i="2"/>
  <c r="CG79" i="2"/>
  <c r="CG80" i="2"/>
  <c r="CG81" i="2"/>
  <c r="CG82" i="2"/>
  <c r="CG83" i="2"/>
  <c r="CG84" i="2"/>
  <c r="CG85" i="2"/>
  <c r="CG86" i="2"/>
  <c r="CG87" i="2"/>
  <c r="CG88" i="2"/>
  <c r="CG89" i="2"/>
  <c r="CG90" i="2"/>
  <c r="CG91" i="2"/>
  <c r="CG92" i="2"/>
  <c r="CG93" i="2"/>
  <c r="CG94" i="2"/>
  <c r="CG95" i="2"/>
  <c r="CG96" i="2"/>
  <c r="CG97" i="2"/>
  <c r="CG98" i="2"/>
  <c r="CG99" i="2"/>
  <c r="CG100" i="2"/>
  <c r="CG101" i="2"/>
  <c r="CG102" i="2"/>
  <c r="CG103" i="2"/>
  <c r="CG104" i="2"/>
  <c r="CG105" i="2"/>
  <c r="CG106" i="2"/>
  <c r="CG107" i="2"/>
  <c r="CG108" i="2"/>
  <c r="CG109" i="2"/>
  <c r="CG110" i="2"/>
  <c r="CG111" i="2"/>
  <c r="CG112" i="2"/>
  <c r="CG113" i="2"/>
  <c r="CG114" i="2"/>
  <c r="CG115" i="2"/>
  <c r="CG116" i="2"/>
  <c r="CG117" i="2"/>
  <c r="CG118" i="2"/>
  <c r="CG119" i="2"/>
  <c r="CG120" i="2"/>
  <c r="CG121" i="2"/>
  <c r="CG122" i="2"/>
  <c r="CG123" i="2"/>
  <c r="CG124" i="2"/>
  <c r="CG125" i="2"/>
  <c r="CG126" i="2"/>
  <c r="CG127" i="2"/>
  <c r="CG128" i="2"/>
  <c r="CG129" i="2"/>
  <c r="CG130" i="2"/>
  <c r="CG131" i="2"/>
  <c r="CG132" i="2"/>
  <c r="CG133" i="2"/>
  <c r="CG134" i="2"/>
  <c r="CG135" i="2"/>
  <c r="CG136" i="2"/>
  <c r="CG137" i="2"/>
  <c r="CG138" i="2"/>
  <c r="CG139" i="2"/>
  <c r="CG140" i="2"/>
  <c r="CG141" i="2"/>
  <c r="CG142" i="2"/>
  <c r="CG143" i="2"/>
  <c r="CG144" i="2"/>
  <c r="CG145" i="2"/>
  <c r="CG146" i="2"/>
  <c r="CG147" i="2"/>
  <c r="CG148" i="2"/>
  <c r="CG149" i="2"/>
  <c r="CG150" i="2"/>
  <c r="CG151" i="2"/>
  <c r="CG152" i="2"/>
  <c r="CG153" i="2"/>
  <c r="CG154" i="2"/>
  <c r="CG155" i="2"/>
  <c r="CG156" i="2"/>
  <c r="CG157" i="2"/>
  <c r="CG158" i="2"/>
  <c r="CG159" i="2"/>
  <c r="CG160" i="2"/>
  <c r="CG161" i="2"/>
  <c r="CG162" i="2"/>
  <c r="CG163" i="2"/>
  <c r="CG164" i="2"/>
  <c r="CG165" i="2"/>
  <c r="CG166" i="2"/>
  <c r="CG167" i="2"/>
  <c r="CG168" i="2"/>
  <c r="CG169" i="2"/>
  <c r="CG170" i="2"/>
  <c r="CG171" i="2"/>
  <c r="CG172" i="2"/>
  <c r="CG173" i="2"/>
  <c r="CG174" i="2"/>
  <c r="CG175" i="2"/>
  <c r="CG176" i="2"/>
  <c r="CG177" i="2"/>
  <c r="CG178" i="2"/>
  <c r="CG179" i="2"/>
  <c r="CG180" i="2"/>
  <c r="CG181" i="2"/>
  <c r="CG182" i="2"/>
  <c r="CG183" i="2"/>
  <c r="CG184" i="2"/>
  <c r="CG185" i="2"/>
  <c r="CG186" i="2"/>
  <c r="CG187" i="2"/>
  <c r="CG188" i="2"/>
  <c r="CG189" i="2"/>
  <c r="CG190" i="2"/>
  <c r="CG191" i="2"/>
  <c r="CG192" i="2"/>
  <c r="CG193" i="2"/>
  <c r="CG194" i="2"/>
  <c r="CG195" i="2"/>
  <c r="CG196" i="2"/>
  <c r="CG197" i="2"/>
  <c r="CG198" i="2"/>
  <c r="CG199" i="2"/>
  <c r="CG200" i="2"/>
  <c r="CG201" i="2"/>
  <c r="CG202" i="2"/>
  <c r="CG203" i="2"/>
  <c r="CG204" i="2"/>
  <c r="CG205" i="2"/>
  <c r="CG206" i="2"/>
  <c r="CG207" i="2"/>
  <c r="CG208" i="2"/>
  <c r="CG209" i="2"/>
  <c r="CG210" i="2"/>
  <c r="CG211" i="2"/>
  <c r="CG212" i="2"/>
  <c r="CG213" i="2"/>
  <c r="CG214" i="2"/>
  <c r="CG215" i="2"/>
  <c r="CG216" i="2"/>
  <c r="CG217" i="2"/>
  <c r="CG218" i="2"/>
  <c r="CG219" i="2"/>
  <c r="CG220" i="2"/>
  <c r="CG221" i="2"/>
  <c r="CG222" i="2"/>
  <c r="CG223" i="2"/>
  <c r="CG224" i="2"/>
  <c r="CG225" i="2"/>
  <c r="CG226" i="2"/>
  <c r="CG227" i="2"/>
  <c r="CG228" i="2"/>
  <c r="CG229" i="2"/>
  <c r="CG230" i="2"/>
  <c r="CG231" i="2"/>
  <c r="CG232" i="2"/>
  <c r="CG233" i="2"/>
  <c r="CG234" i="2"/>
  <c r="CG235" i="2"/>
  <c r="CG236" i="2"/>
  <c r="CG237" i="2"/>
  <c r="CG238" i="2"/>
  <c r="CG239" i="2"/>
  <c r="CG240" i="2"/>
  <c r="CG241" i="2"/>
  <c r="CG242" i="2"/>
  <c r="CG243" i="2"/>
  <c r="CG244" i="2"/>
  <c r="CG245" i="2"/>
  <c r="CG246" i="2"/>
  <c r="CG247" i="2"/>
  <c r="CI2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I66" i="2"/>
  <c r="CI67" i="2"/>
  <c r="CI68" i="2"/>
  <c r="CI69" i="2"/>
  <c r="CI70" i="2"/>
  <c r="CI71" i="2"/>
  <c r="CI72" i="2"/>
  <c r="CI73" i="2"/>
  <c r="CI74" i="2"/>
  <c r="CI75" i="2"/>
  <c r="CI76" i="2"/>
  <c r="CI77" i="2"/>
  <c r="CI78" i="2"/>
  <c r="CI79" i="2"/>
  <c r="CI80" i="2"/>
  <c r="CI81" i="2"/>
  <c r="CI82" i="2"/>
  <c r="CI83" i="2"/>
  <c r="CI84" i="2"/>
  <c r="CI85" i="2"/>
  <c r="CI86" i="2"/>
  <c r="CI87" i="2"/>
  <c r="CI88" i="2"/>
  <c r="CI89" i="2"/>
  <c r="CI90" i="2"/>
  <c r="CI91" i="2"/>
  <c r="CI92" i="2"/>
  <c r="CI93" i="2"/>
  <c r="CI94" i="2"/>
  <c r="CI95" i="2"/>
  <c r="CI96" i="2"/>
  <c r="CI97" i="2"/>
  <c r="CI98" i="2"/>
  <c r="CI99" i="2"/>
  <c r="CI100" i="2"/>
  <c r="CI101" i="2"/>
  <c r="CI102" i="2"/>
  <c r="CI103" i="2"/>
  <c r="CI104" i="2"/>
  <c r="CI105" i="2"/>
  <c r="CI106" i="2"/>
  <c r="CI107" i="2"/>
  <c r="CI108" i="2"/>
  <c r="CI109" i="2"/>
  <c r="CI110" i="2"/>
  <c r="CI111" i="2"/>
  <c r="CI112" i="2"/>
  <c r="CI113" i="2"/>
  <c r="CI114" i="2"/>
  <c r="CI115" i="2"/>
  <c r="CI116" i="2"/>
  <c r="CI117" i="2"/>
  <c r="CI118" i="2"/>
  <c r="CI119" i="2"/>
  <c r="CI120" i="2"/>
  <c r="CI121" i="2"/>
  <c r="CI122" i="2"/>
  <c r="CI123" i="2"/>
  <c r="CI124" i="2"/>
  <c r="CI125" i="2"/>
  <c r="CI126" i="2"/>
  <c r="CI127" i="2"/>
  <c r="CI128" i="2"/>
  <c r="CI129" i="2"/>
  <c r="CI130" i="2"/>
  <c r="CI131" i="2"/>
  <c r="CI132" i="2"/>
  <c r="CI133" i="2"/>
  <c r="CI134" i="2"/>
  <c r="CI135" i="2"/>
  <c r="CI136" i="2"/>
  <c r="CI137" i="2"/>
  <c r="CI138" i="2"/>
  <c r="CI139" i="2"/>
  <c r="CI140" i="2"/>
  <c r="CI141" i="2"/>
  <c r="CI142" i="2"/>
  <c r="CI143" i="2"/>
  <c r="CI144" i="2"/>
  <c r="CI145" i="2"/>
  <c r="CI146" i="2"/>
  <c r="CI147" i="2"/>
  <c r="CI148" i="2"/>
  <c r="CI149" i="2"/>
  <c r="CI150" i="2"/>
  <c r="CI151" i="2"/>
  <c r="CI152" i="2"/>
  <c r="CI153" i="2"/>
  <c r="CI154" i="2"/>
  <c r="CI155" i="2"/>
  <c r="CI156" i="2"/>
  <c r="CI157" i="2"/>
  <c r="CI158" i="2"/>
  <c r="CI159" i="2"/>
  <c r="CI160" i="2"/>
  <c r="CI161" i="2"/>
  <c r="CI162" i="2"/>
  <c r="CI163" i="2"/>
  <c r="CI164" i="2"/>
  <c r="CI165" i="2"/>
  <c r="CI166" i="2"/>
  <c r="CI167" i="2"/>
  <c r="CI168" i="2"/>
  <c r="CI169" i="2"/>
  <c r="CI170" i="2"/>
  <c r="CI171" i="2"/>
  <c r="CI172" i="2"/>
  <c r="CI173" i="2"/>
  <c r="CI174" i="2"/>
  <c r="CI175" i="2"/>
  <c r="CI176" i="2"/>
  <c r="CI177" i="2"/>
  <c r="CI178" i="2"/>
  <c r="CI179" i="2"/>
  <c r="CI180" i="2"/>
  <c r="CI181" i="2"/>
  <c r="CI182" i="2"/>
  <c r="CI183" i="2"/>
  <c r="CI184" i="2"/>
  <c r="CI185" i="2"/>
  <c r="CI186" i="2"/>
  <c r="CI187" i="2"/>
  <c r="CI188" i="2"/>
  <c r="CI189" i="2"/>
  <c r="CI190" i="2"/>
  <c r="CI191" i="2"/>
  <c r="CI192" i="2"/>
  <c r="CI193" i="2"/>
  <c r="CI194" i="2"/>
  <c r="CI195" i="2"/>
  <c r="CI196" i="2"/>
  <c r="CI197" i="2"/>
  <c r="CI198" i="2"/>
  <c r="CI199" i="2"/>
  <c r="CI200" i="2"/>
  <c r="CI201" i="2"/>
  <c r="CI202" i="2"/>
  <c r="CI203" i="2"/>
  <c r="CI204" i="2"/>
  <c r="CI205" i="2"/>
  <c r="CI206" i="2"/>
  <c r="CI207" i="2"/>
  <c r="CI208" i="2"/>
  <c r="CI209" i="2"/>
  <c r="CI210" i="2"/>
  <c r="CI211" i="2"/>
  <c r="CI212" i="2"/>
  <c r="CI213" i="2"/>
  <c r="CI214" i="2"/>
  <c r="CI215" i="2"/>
  <c r="CI216" i="2"/>
  <c r="CI217" i="2"/>
  <c r="CI218" i="2"/>
  <c r="CI219" i="2"/>
  <c r="CI220" i="2"/>
  <c r="CI221" i="2"/>
  <c r="CI222" i="2"/>
  <c r="CI223" i="2"/>
  <c r="CI224" i="2"/>
  <c r="CI225" i="2"/>
  <c r="CI226" i="2"/>
  <c r="CI227" i="2"/>
  <c r="CI228" i="2"/>
  <c r="CI229" i="2"/>
  <c r="CI230" i="2"/>
  <c r="CI231" i="2"/>
  <c r="CI232" i="2"/>
  <c r="CI233" i="2"/>
  <c r="CI234" i="2"/>
  <c r="CI235" i="2"/>
  <c r="CI236" i="2"/>
  <c r="CI237" i="2"/>
  <c r="CI238" i="2"/>
  <c r="CI239" i="2"/>
  <c r="CI240" i="2"/>
  <c r="CI241" i="2"/>
  <c r="CI242" i="2"/>
  <c r="CI243" i="2"/>
  <c r="CI244" i="2"/>
  <c r="CI245" i="2"/>
  <c r="CI246" i="2"/>
  <c r="CI247" i="2"/>
  <c r="CK2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K93" i="2"/>
  <c r="CK94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7" i="2"/>
  <c r="CK108" i="2"/>
  <c r="CK109" i="2"/>
  <c r="CK110" i="2"/>
  <c r="CK111" i="2"/>
  <c r="CK112" i="2"/>
  <c r="CK113" i="2"/>
  <c r="CK114" i="2"/>
  <c r="CK115" i="2"/>
  <c r="CK116" i="2"/>
  <c r="CK117" i="2"/>
  <c r="CK118" i="2"/>
  <c r="CK119" i="2"/>
  <c r="CK120" i="2"/>
  <c r="CK121" i="2"/>
  <c r="CK122" i="2"/>
  <c r="CK123" i="2"/>
  <c r="CK124" i="2"/>
  <c r="CK125" i="2"/>
  <c r="CK126" i="2"/>
  <c r="CK127" i="2"/>
  <c r="CK128" i="2"/>
  <c r="CK129" i="2"/>
  <c r="CK130" i="2"/>
  <c r="CK131" i="2"/>
  <c r="CK132" i="2"/>
  <c r="CK133" i="2"/>
  <c r="CK134" i="2"/>
  <c r="CK135" i="2"/>
  <c r="CK136" i="2"/>
  <c r="CK137" i="2"/>
  <c r="CK138" i="2"/>
  <c r="CK139" i="2"/>
  <c r="CK140" i="2"/>
  <c r="CK141" i="2"/>
  <c r="CK142" i="2"/>
  <c r="CK143" i="2"/>
  <c r="CK144" i="2"/>
  <c r="CK145" i="2"/>
  <c r="CK146" i="2"/>
  <c r="CK147" i="2"/>
  <c r="CK148" i="2"/>
  <c r="CK149" i="2"/>
  <c r="CK150" i="2"/>
  <c r="CK151" i="2"/>
  <c r="CK152" i="2"/>
  <c r="CK153" i="2"/>
  <c r="CK154" i="2"/>
  <c r="CK155" i="2"/>
  <c r="CK156" i="2"/>
  <c r="CK157" i="2"/>
  <c r="CK158" i="2"/>
  <c r="CK159" i="2"/>
  <c r="CK160" i="2"/>
  <c r="CK161" i="2"/>
  <c r="CK162" i="2"/>
  <c r="CK163" i="2"/>
  <c r="CK164" i="2"/>
  <c r="CK165" i="2"/>
  <c r="CK166" i="2"/>
  <c r="CK167" i="2"/>
  <c r="CK168" i="2"/>
  <c r="CK169" i="2"/>
  <c r="CK170" i="2"/>
  <c r="CK171" i="2"/>
  <c r="CK172" i="2"/>
  <c r="CK173" i="2"/>
  <c r="CK174" i="2"/>
  <c r="CK175" i="2"/>
  <c r="CK176" i="2"/>
  <c r="CK177" i="2"/>
  <c r="CK178" i="2"/>
  <c r="CK179" i="2"/>
  <c r="CK180" i="2"/>
  <c r="CK181" i="2"/>
  <c r="CK182" i="2"/>
  <c r="CK183" i="2"/>
  <c r="CK184" i="2"/>
  <c r="CK185" i="2"/>
  <c r="CK186" i="2"/>
  <c r="CK187" i="2"/>
  <c r="CK188" i="2"/>
  <c r="CK189" i="2"/>
  <c r="CK190" i="2"/>
  <c r="CK191" i="2"/>
  <c r="CK192" i="2"/>
  <c r="CK193" i="2"/>
  <c r="CK194" i="2"/>
  <c r="CK195" i="2"/>
  <c r="CK196" i="2"/>
  <c r="CK197" i="2"/>
  <c r="CK198" i="2"/>
  <c r="CK199" i="2"/>
  <c r="CK200" i="2"/>
  <c r="CK201" i="2"/>
  <c r="CK202" i="2"/>
  <c r="CK203" i="2"/>
  <c r="CK204" i="2"/>
  <c r="CK205" i="2"/>
  <c r="CK206" i="2"/>
  <c r="CK207" i="2"/>
  <c r="CK208" i="2"/>
  <c r="CK209" i="2"/>
  <c r="CK210" i="2"/>
  <c r="CK211" i="2"/>
  <c r="CK212" i="2"/>
  <c r="CK213" i="2"/>
  <c r="CK214" i="2"/>
  <c r="CK215" i="2"/>
  <c r="CK216" i="2"/>
  <c r="CK217" i="2"/>
  <c r="CK218" i="2"/>
  <c r="CK219" i="2"/>
  <c r="CK220" i="2"/>
  <c r="CK221" i="2"/>
  <c r="CK222" i="2"/>
  <c r="CK223" i="2"/>
  <c r="CK224" i="2"/>
  <c r="CK225" i="2"/>
  <c r="CK226" i="2"/>
  <c r="CK227" i="2"/>
  <c r="CK228" i="2"/>
  <c r="CK229" i="2"/>
  <c r="CK230" i="2"/>
  <c r="CK231" i="2"/>
  <c r="CK232" i="2"/>
  <c r="CK233" i="2"/>
  <c r="CK234" i="2"/>
  <c r="CK235" i="2"/>
  <c r="CK236" i="2"/>
  <c r="CK237" i="2"/>
  <c r="CK238" i="2"/>
  <c r="CK239" i="2"/>
  <c r="CK240" i="2"/>
  <c r="CK241" i="2"/>
  <c r="CK242" i="2"/>
  <c r="CK243" i="2"/>
  <c r="CK244" i="2"/>
  <c r="CK245" i="2"/>
  <c r="CK246" i="2"/>
  <c r="CK247" i="2"/>
  <c r="CM2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5" i="2"/>
  <c r="CM66" i="2"/>
  <c r="CM67" i="2"/>
  <c r="CM68" i="2"/>
  <c r="CM69" i="2"/>
  <c r="CM70" i="2"/>
  <c r="CM71" i="2"/>
  <c r="CM72" i="2"/>
  <c r="CM73" i="2"/>
  <c r="CM74" i="2"/>
  <c r="CM75" i="2"/>
  <c r="CM76" i="2"/>
  <c r="CM77" i="2"/>
  <c r="CM78" i="2"/>
  <c r="CM79" i="2"/>
  <c r="CM80" i="2"/>
  <c r="CM81" i="2"/>
  <c r="CM82" i="2"/>
  <c r="CM83" i="2"/>
  <c r="CM84" i="2"/>
  <c r="CM85" i="2"/>
  <c r="CM86" i="2"/>
  <c r="CM87" i="2"/>
  <c r="CM88" i="2"/>
  <c r="CM89" i="2"/>
  <c r="CM90" i="2"/>
  <c r="CM91" i="2"/>
  <c r="CM92" i="2"/>
  <c r="CM93" i="2"/>
  <c r="CM94" i="2"/>
  <c r="CM95" i="2"/>
  <c r="CM96" i="2"/>
  <c r="CM97" i="2"/>
  <c r="CM98" i="2"/>
  <c r="CM99" i="2"/>
  <c r="CM100" i="2"/>
  <c r="CM101" i="2"/>
  <c r="CM102" i="2"/>
  <c r="CM103" i="2"/>
  <c r="CM104" i="2"/>
  <c r="CM105" i="2"/>
  <c r="CM106" i="2"/>
  <c r="CM107" i="2"/>
  <c r="CM108" i="2"/>
  <c r="CM109" i="2"/>
  <c r="CM110" i="2"/>
  <c r="CM111" i="2"/>
  <c r="CM112" i="2"/>
  <c r="CM113" i="2"/>
  <c r="CM114" i="2"/>
  <c r="CM115" i="2"/>
  <c r="CM116" i="2"/>
  <c r="CM117" i="2"/>
  <c r="CM118" i="2"/>
  <c r="CM119" i="2"/>
  <c r="CM120" i="2"/>
  <c r="CM121" i="2"/>
  <c r="CM122" i="2"/>
  <c r="CM123" i="2"/>
  <c r="CM124" i="2"/>
  <c r="CM125" i="2"/>
  <c r="CM126" i="2"/>
  <c r="CM127" i="2"/>
  <c r="CM128" i="2"/>
  <c r="CM129" i="2"/>
  <c r="CM130" i="2"/>
  <c r="CM131" i="2"/>
  <c r="CM132" i="2"/>
  <c r="CM133" i="2"/>
  <c r="CM134" i="2"/>
  <c r="CM135" i="2"/>
  <c r="CM136" i="2"/>
  <c r="CM137" i="2"/>
  <c r="CM138" i="2"/>
  <c r="CM139" i="2"/>
  <c r="CM140" i="2"/>
  <c r="CM141" i="2"/>
  <c r="CM142" i="2"/>
  <c r="CM143" i="2"/>
  <c r="CM144" i="2"/>
  <c r="CM145" i="2"/>
  <c r="CM146" i="2"/>
  <c r="CM147" i="2"/>
  <c r="CM148" i="2"/>
  <c r="CM149" i="2"/>
  <c r="CM150" i="2"/>
  <c r="CM151" i="2"/>
  <c r="CM152" i="2"/>
  <c r="CM153" i="2"/>
  <c r="CM154" i="2"/>
  <c r="CM155" i="2"/>
  <c r="CM156" i="2"/>
  <c r="CM157" i="2"/>
  <c r="CM158" i="2"/>
  <c r="CM159" i="2"/>
  <c r="CM160" i="2"/>
  <c r="CM161" i="2"/>
  <c r="CM162" i="2"/>
  <c r="CM163" i="2"/>
  <c r="CM164" i="2"/>
  <c r="CM165" i="2"/>
  <c r="CM166" i="2"/>
  <c r="CM167" i="2"/>
  <c r="CM168" i="2"/>
  <c r="CM169" i="2"/>
  <c r="CM170" i="2"/>
  <c r="CM171" i="2"/>
  <c r="CM172" i="2"/>
  <c r="CM173" i="2"/>
  <c r="CM174" i="2"/>
  <c r="CM175" i="2"/>
  <c r="CM176" i="2"/>
  <c r="CM177" i="2"/>
  <c r="CM178" i="2"/>
  <c r="CM179" i="2"/>
  <c r="CM180" i="2"/>
  <c r="CM181" i="2"/>
  <c r="CM182" i="2"/>
  <c r="CM183" i="2"/>
  <c r="CM184" i="2"/>
  <c r="CM185" i="2"/>
  <c r="CM186" i="2"/>
  <c r="CM187" i="2"/>
  <c r="CM188" i="2"/>
  <c r="CM189" i="2"/>
  <c r="CM190" i="2"/>
  <c r="CM191" i="2"/>
  <c r="CM192" i="2"/>
  <c r="CM193" i="2"/>
  <c r="CM194" i="2"/>
  <c r="CM195" i="2"/>
  <c r="CM196" i="2"/>
  <c r="CM197" i="2"/>
  <c r="CM198" i="2"/>
  <c r="CM199" i="2"/>
  <c r="CM200" i="2"/>
  <c r="CM201" i="2"/>
  <c r="CM202" i="2"/>
  <c r="CM203" i="2"/>
  <c r="CM204" i="2"/>
  <c r="CM205" i="2"/>
  <c r="CM206" i="2"/>
  <c r="CM207" i="2"/>
  <c r="CM208" i="2"/>
  <c r="CM209" i="2"/>
  <c r="CM210" i="2"/>
  <c r="CM211" i="2"/>
  <c r="CM212" i="2"/>
  <c r="CM213" i="2"/>
  <c r="CM214" i="2"/>
  <c r="CM215" i="2"/>
  <c r="CM216" i="2"/>
  <c r="CM217" i="2"/>
  <c r="CM218" i="2"/>
  <c r="CM219" i="2"/>
  <c r="CM220" i="2"/>
  <c r="CM221" i="2"/>
  <c r="CM222" i="2"/>
  <c r="CM223" i="2"/>
  <c r="CM224" i="2"/>
  <c r="CM225" i="2"/>
  <c r="CM226" i="2"/>
  <c r="CM227" i="2"/>
  <c r="CM228" i="2"/>
  <c r="CM229" i="2"/>
  <c r="CM230" i="2"/>
  <c r="CM231" i="2"/>
  <c r="CM232" i="2"/>
  <c r="CM233" i="2"/>
  <c r="CM234" i="2"/>
  <c r="CM235" i="2"/>
  <c r="CM236" i="2"/>
  <c r="CM237" i="2"/>
  <c r="CM238" i="2"/>
  <c r="CM239" i="2"/>
  <c r="CM240" i="2"/>
  <c r="CM241" i="2"/>
  <c r="CM242" i="2"/>
  <c r="CM243" i="2"/>
  <c r="CM244" i="2"/>
  <c r="CM245" i="2"/>
  <c r="CM246" i="2"/>
  <c r="CM247" i="2"/>
  <c r="CO2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0" i="2"/>
  <c r="CO41" i="2"/>
  <c r="CO42" i="2"/>
  <c r="CO43" i="2"/>
  <c r="CO44" i="2"/>
  <c r="CO45" i="2"/>
  <c r="CO46" i="2"/>
  <c r="CO47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O96" i="2"/>
  <c r="CO97" i="2"/>
  <c r="CO98" i="2"/>
  <c r="CO99" i="2"/>
  <c r="CO100" i="2"/>
  <c r="CO101" i="2"/>
  <c r="CO102" i="2"/>
  <c r="CO103" i="2"/>
  <c r="CO104" i="2"/>
  <c r="CO105" i="2"/>
  <c r="CO106" i="2"/>
  <c r="CO107" i="2"/>
  <c r="CO108" i="2"/>
  <c r="CO109" i="2"/>
  <c r="CO110" i="2"/>
  <c r="CO111" i="2"/>
  <c r="CO112" i="2"/>
  <c r="CO113" i="2"/>
  <c r="CO114" i="2"/>
  <c r="CO115" i="2"/>
  <c r="CO116" i="2"/>
  <c r="CO117" i="2"/>
  <c r="CO118" i="2"/>
  <c r="CO119" i="2"/>
  <c r="CO120" i="2"/>
  <c r="CO121" i="2"/>
  <c r="CO122" i="2"/>
  <c r="CO123" i="2"/>
  <c r="CO124" i="2"/>
  <c r="CO125" i="2"/>
  <c r="CO126" i="2"/>
  <c r="CO127" i="2"/>
  <c r="CO128" i="2"/>
  <c r="CO129" i="2"/>
  <c r="CO130" i="2"/>
  <c r="CO131" i="2"/>
  <c r="CO132" i="2"/>
  <c r="CO133" i="2"/>
  <c r="CO134" i="2"/>
  <c r="CO135" i="2"/>
  <c r="CO136" i="2"/>
  <c r="CO137" i="2"/>
  <c r="CO138" i="2"/>
  <c r="CO139" i="2"/>
  <c r="CO140" i="2"/>
  <c r="CO141" i="2"/>
  <c r="CO142" i="2"/>
  <c r="CO143" i="2"/>
  <c r="CO144" i="2"/>
  <c r="CO145" i="2"/>
  <c r="CO146" i="2"/>
  <c r="CO147" i="2"/>
  <c r="CO148" i="2"/>
  <c r="CO149" i="2"/>
  <c r="CO150" i="2"/>
  <c r="CO151" i="2"/>
  <c r="CO152" i="2"/>
  <c r="CO153" i="2"/>
  <c r="CO154" i="2"/>
  <c r="CO155" i="2"/>
  <c r="CO156" i="2"/>
  <c r="CO157" i="2"/>
  <c r="CO158" i="2"/>
  <c r="CO159" i="2"/>
  <c r="CO160" i="2"/>
  <c r="CO161" i="2"/>
  <c r="CO162" i="2"/>
  <c r="CO163" i="2"/>
  <c r="CO164" i="2"/>
  <c r="CO165" i="2"/>
  <c r="CO166" i="2"/>
  <c r="CO167" i="2"/>
  <c r="CO168" i="2"/>
  <c r="CO169" i="2"/>
  <c r="CO170" i="2"/>
  <c r="CO171" i="2"/>
  <c r="CO172" i="2"/>
  <c r="CO173" i="2"/>
  <c r="CO174" i="2"/>
  <c r="CO175" i="2"/>
  <c r="CO176" i="2"/>
  <c r="CO177" i="2"/>
  <c r="CO178" i="2"/>
  <c r="CO179" i="2"/>
  <c r="CO180" i="2"/>
  <c r="CO181" i="2"/>
  <c r="CO182" i="2"/>
  <c r="CO183" i="2"/>
  <c r="CO184" i="2"/>
  <c r="CO185" i="2"/>
  <c r="CO186" i="2"/>
  <c r="CO187" i="2"/>
  <c r="CO188" i="2"/>
  <c r="CO189" i="2"/>
  <c r="CO190" i="2"/>
  <c r="CO191" i="2"/>
  <c r="CO192" i="2"/>
  <c r="CO193" i="2"/>
  <c r="CO194" i="2"/>
  <c r="CO195" i="2"/>
  <c r="CO196" i="2"/>
  <c r="CO197" i="2"/>
  <c r="CO198" i="2"/>
  <c r="CO199" i="2"/>
  <c r="CO200" i="2"/>
  <c r="CO201" i="2"/>
  <c r="CO202" i="2"/>
  <c r="CO203" i="2"/>
  <c r="CO204" i="2"/>
  <c r="CO205" i="2"/>
  <c r="CO206" i="2"/>
  <c r="CO207" i="2"/>
  <c r="CO208" i="2"/>
  <c r="CO209" i="2"/>
  <c r="CO210" i="2"/>
  <c r="CO211" i="2"/>
  <c r="CO212" i="2"/>
  <c r="CO213" i="2"/>
  <c r="CO214" i="2"/>
  <c r="CO215" i="2"/>
  <c r="CO216" i="2"/>
  <c r="CO217" i="2"/>
  <c r="CO218" i="2"/>
  <c r="CO219" i="2"/>
  <c r="CO220" i="2"/>
  <c r="CO221" i="2"/>
  <c r="CO222" i="2"/>
  <c r="CO223" i="2"/>
  <c r="CO224" i="2"/>
  <c r="CO225" i="2"/>
  <c r="CO226" i="2"/>
  <c r="CO227" i="2"/>
  <c r="CO228" i="2"/>
  <c r="CO229" i="2"/>
  <c r="CO230" i="2"/>
  <c r="CO231" i="2"/>
  <c r="CO232" i="2"/>
  <c r="CO233" i="2"/>
  <c r="CO234" i="2"/>
  <c r="CO235" i="2"/>
  <c r="CO236" i="2"/>
  <c r="CO237" i="2"/>
  <c r="CO238" i="2"/>
  <c r="CO239" i="2"/>
  <c r="CO240" i="2"/>
  <c r="CO241" i="2"/>
  <c r="CO242" i="2"/>
  <c r="CO243" i="2"/>
  <c r="CO244" i="2"/>
  <c r="CO245" i="2"/>
  <c r="CO246" i="2"/>
  <c r="CO247" i="2"/>
  <c r="CQ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86" i="2"/>
  <c r="CQ87" i="2"/>
  <c r="CQ88" i="2"/>
  <c r="CQ89" i="2"/>
  <c r="CQ90" i="2"/>
  <c r="CQ91" i="2"/>
  <c r="CQ92" i="2"/>
  <c r="CQ93" i="2"/>
  <c r="CQ94" i="2"/>
  <c r="CQ95" i="2"/>
  <c r="CQ96" i="2"/>
  <c r="CQ97" i="2"/>
  <c r="CQ98" i="2"/>
  <c r="CQ99" i="2"/>
  <c r="CQ100" i="2"/>
  <c r="CQ101" i="2"/>
  <c r="CQ102" i="2"/>
  <c r="CQ103" i="2"/>
  <c r="CQ104" i="2"/>
  <c r="CQ105" i="2"/>
  <c r="CQ106" i="2"/>
  <c r="CQ107" i="2"/>
  <c r="CQ108" i="2"/>
  <c r="CQ109" i="2"/>
  <c r="CQ110" i="2"/>
  <c r="CQ111" i="2"/>
  <c r="CQ112" i="2"/>
  <c r="CQ113" i="2"/>
  <c r="CQ114" i="2"/>
  <c r="CQ115" i="2"/>
  <c r="CQ116" i="2"/>
  <c r="CQ117" i="2"/>
  <c r="CQ118" i="2"/>
  <c r="CQ119" i="2"/>
  <c r="CQ120" i="2"/>
  <c r="CQ121" i="2"/>
  <c r="CQ122" i="2"/>
  <c r="CQ123" i="2"/>
  <c r="CQ124" i="2"/>
  <c r="CQ125" i="2"/>
  <c r="CQ126" i="2"/>
  <c r="CQ127" i="2"/>
  <c r="CQ128" i="2"/>
  <c r="CQ129" i="2"/>
  <c r="CQ130" i="2"/>
  <c r="CQ131" i="2"/>
  <c r="CQ132" i="2"/>
  <c r="CQ133" i="2"/>
  <c r="CQ134" i="2"/>
  <c r="CQ135" i="2"/>
  <c r="CQ136" i="2"/>
  <c r="CQ137" i="2"/>
  <c r="CQ138" i="2"/>
  <c r="CQ139" i="2"/>
  <c r="CQ140" i="2"/>
  <c r="CQ141" i="2"/>
  <c r="CQ142" i="2"/>
  <c r="CQ143" i="2"/>
  <c r="CQ144" i="2"/>
  <c r="CQ145" i="2"/>
  <c r="CQ146" i="2"/>
  <c r="CQ147" i="2"/>
  <c r="CQ148" i="2"/>
  <c r="CQ149" i="2"/>
  <c r="CQ150" i="2"/>
  <c r="CQ151" i="2"/>
  <c r="CQ152" i="2"/>
  <c r="CQ153" i="2"/>
  <c r="CQ154" i="2"/>
  <c r="CQ155" i="2"/>
  <c r="CQ156" i="2"/>
  <c r="CQ157" i="2"/>
  <c r="CQ158" i="2"/>
  <c r="CQ159" i="2"/>
  <c r="CQ160" i="2"/>
  <c r="CQ161" i="2"/>
  <c r="CQ162" i="2"/>
  <c r="CQ163" i="2"/>
  <c r="CQ164" i="2"/>
  <c r="CQ165" i="2"/>
  <c r="CQ166" i="2"/>
  <c r="CQ167" i="2"/>
  <c r="CQ168" i="2"/>
  <c r="CQ169" i="2"/>
  <c r="CQ170" i="2"/>
  <c r="CQ171" i="2"/>
  <c r="CQ172" i="2"/>
  <c r="CQ173" i="2"/>
  <c r="CQ174" i="2"/>
  <c r="CQ175" i="2"/>
  <c r="CQ176" i="2"/>
  <c r="CQ177" i="2"/>
  <c r="CQ178" i="2"/>
  <c r="CQ179" i="2"/>
  <c r="CQ180" i="2"/>
  <c r="CQ181" i="2"/>
  <c r="CQ182" i="2"/>
  <c r="CQ183" i="2"/>
  <c r="CQ184" i="2"/>
  <c r="CQ185" i="2"/>
  <c r="CQ186" i="2"/>
  <c r="CQ187" i="2"/>
  <c r="CQ188" i="2"/>
  <c r="CQ189" i="2"/>
  <c r="CQ190" i="2"/>
  <c r="CQ191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Q208" i="2"/>
  <c r="CQ209" i="2"/>
  <c r="CQ210" i="2"/>
  <c r="CQ211" i="2"/>
  <c r="CQ212" i="2"/>
  <c r="CQ213" i="2"/>
  <c r="CQ214" i="2"/>
  <c r="CQ215" i="2"/>
  <c r="CQ216" i="2"/>
  <c r="CQ217" i="2"/>
  <c r="CQ218" i="2"/>
  <c r="CQ219" i="2"/>
  <c r="CQ220" i="2"/>
  <c r="CQ221" i="2"/>
  <c r="CQ222" i="2"/>
  <c r="CQ223" i="2"/>
  <c r="CQ224" i="2"/>
  <c r="CQ225" i="2"/>
  <c r="CQ226" i="2"/>
  <c r="CQ227" i="2"/>
  <c r="CQ228" i="2"/>
  <c r="CQ229" i="2"/>
  <c r="CQ230" i="2"/>
  <c r="CQ231" i="2"/>
  <c r="CQ232" i="2"/>
  <c r="CQ233" i="2"/>
  <c r="CQ234" i="2"/>
  <c r="CQ235" i="2"/>
  <c r="CQ236" i="2"/>
  <c r="CQ237" i="2"/>
  <c r="CQ238" i="2"/>
  <c r="CQ239" i="2"/>
  <c r="CQ240" i="2"/>
  <c r="CQ241" i="2"/>
  <c r="CQ242" i="2"/>
  <c r="CQ243" i="2"/>
  <c r="CQ244" i="2"/>
  <c r="CQ245" i="2"/>
  <c r="CQ246" i="2"/>
  <c r="CQ247" i="2"/>
  <c r="CS2" i="2"/>
  <c r="CS3" i="2"/>
  <c r="CS4" i="2"/>
  <c r="CS5" i="2"/>
  <c r="CS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5" i="2"/>
  <c r="CS66" i="2"/>
  <c r="CS67" i="2"/>
  <c r="CS68" i="2"/>
  <c r="CS69" i="2"/>
  <c r="CS70" i="2"/>
  <c r="CS71" i="2"/>
  <c r="CS72" i="2"/>
  <c r="CS73" i="2"/>
  <c r="CS74" i="2"/>
  <c r="CS75" i="2"/>
  <c r="CS76" i="2"/>
  <c r="CS77" i="2"/>
  <c r="CS78" i="2"/>
  <c r="CS79" i="2"/>
  <c r="CS80" i="2"/>
  <c r="CS81" i="2"/>
  <c r="CS82" i="2"/>
  <c r="CS83" i="2"/>
  <c r="CS84" i="2"/>
  <c r="CS85" i="2"/>
  <c r="CS86" i="2"/>
  <c r="CS87" i="2"/>
  <c r="CS88" i="2"/>
  <c r="CS89" i="2"/>
  <c r="CS90" i="2"/>
  <c r="CS91" i="2"/>
  <c r="CS92" i="2"/>
  <c r="CS93" i="2"/>
  <c r="CS94" i="2"/>
  <c r="CS95" i="2"/>
  <c r="CS96" i="2"/>
  <c r="CS97" i="2"/>
  <c r="CS98" i="2"/>
  <c r="CS99" i="2"/>
  <c r="CS100" i="2"/>
  <c r="CS101" i="2"/>
  <c r="CS102" i="2"/>
  <c r="CS103" i="2"/>
  <c r="CS104" i="2"/>
  <c r="CS105" i="2"/>
  <c r="CS106" i="2"/>
  <c r="CS107" i="2"/>
  <c r="CS108" i="2"/>
  <c r="CS109" i="2"/>
  <c r="CS110" i="2"/>
  <c r="CS111" i="2"/>
  <c r="CS112" i="2"/>
  <c r="CS113" i="2"/>
  <c r="CS114" i="2"/>
  <c r="CS115" i="2"/>
  <c r="CS116" i="2"/>
  <c r="CS117" i="2"/>
  <c r="CS118" i="2"/>
  <c r="CS119" i="2"/>
  <c r="CS120" i="2"/>
  <c r="CS121" i="2"/>
  <c r="CS122" i="2"/>
  <c r="CS123" i="2"/>
  <c r="CS124" i="2"/>
  <c r="CS125" i="2"/>
  <c r="CS126" i="2"/>
  <c r="CS127" i="2"/>
  <c r="CS128" i="2"/>
  <c r="CS129" i="2"/>
  <c r="CS130" i="2"/>
  <c r="CS131" i="2"/>
  <c r="CS132" i="2"/>
  <c r="CS133" i="2"/>
  <c r="CS134" i="2"/>
  <c r="CS135" i="2"/>
  <c r="CS136" i="2"/>
  <c r="CS137" i="2"/>
  <c r="CS138" i="2"/>
  <c r="CS139" i="2"/>
  <c r="CS140" i="2"/>
  <c r="CS141" i="2"/>
  <c r="CS142" i="2"/>
  <c r="CS143" i="2"/>
  <c r="CS144" i="2"/>
  <c r="CS145" i="2"/>
  <c r="CS146" i="2"/>
  <c r="CS147" i="2"/>
  <c r="CS148" i="2"/>
  <c r="CS149" i="2"/>
  <c r="CS150" i="2"/>
  <c r="CS151" i="2"/>
  <c r="CS152" i="2"/>
  <c r="CS153" i="2"/>
  <c r="CS154" i="2"/>
  <c r="CS155" i="2"/>
  <c r="CS156" i="2"/>
  <c r="CS157" i="2"/>
  <c r="CS158" i="2"/>
  <c r="CS159" i="2"/>
  <c r="CS160" i="2"/>
  <c r="CS161" i="2"/>
  <c r="CS162" i="2"/>
  <c r="CS163" i="2"/>
  <c r="CS164" i="2"/>
  <c r="CS165" i="2"/>
  <c r="CS166" i="2"/>
  <c r="CS167" i="2"/>
  <c r="CS168" i="2"/>
  <c r="CS169" i="2"/>
  <c r="CS170" i="2"/>
  <c r="CS171" i="2"/>
  <c r="CS172" i="2"/>
  <c r="CS173" i="2"/>
  <c r="CS174" i="2"/>
  <c r="CS175" i="2"/>
  <c r="CS176" i="2"/>
  <c r="CS177" i="2"/>
  <c r="CS178" i="2"/>
  <c r="CS179" i="2"/>
  <c r="CS180" i="2"/>
  <c r="CS181" i="2"/>
  <c r="CS182" i="2"/>
  <c r="CS183" i="2"/>
  <c r="CS184" i="2"/>
  <c r="CS185" i="2"/>
  <c r="CS186" i="2"/>
  <c r="CS187" i="2"/>
  <c r="CS188" i="2"/>
  <c r="CS189" i="2"/>
  <c r="CS190" i="2"/>
  <c r="CS191" i="2"/>
  <c r="CS192" i="2"/>
  <c r="CS193" i="2"/>
  <c r="CS194" i="2"/>
  <c r="CS195" i="2"/>
  <c r="CS196" i="2"/>
  <c r="CS197" i="2"/>
  <c r="CS198" i="2"/>
  <c r="CS199" i="2"/>
  <c r="CS200" i="2"/>
  <c r="CS201" i="2"/>
  <c r="CS202" i="2"/>
  <c r="CS203" i="2"/>
  <c r="CS204" i="2"/>
  <c r="CS205" i="2"/>
  <c r="CS206" i="2"/>
  <c r="CS207" i="2"/>
  <c r="CS208" i="2"/>
  <c r="CS209" i="2"/>
  <c r="CS210" i="2"/>
  <c r="CS211" i="2"/>
  <c r="CS212" i="2"/>
  <c r="CS213" i="2"/>
  <c r="CS214" i="2"/>
  <c r="CS215" i="2"/>
  <c r="CS216" i="2"/>
  <c r="CS217" i="2"/>
  <c r="CS218" i="2"/>
  <c r="CS219" i="2"/>
  <c r="CS220" i="2"/>
  <c r="CS221" i="2"/>
  <c r="CS222" i="2"/>
  <c r="CS223" i="2"/>
  <c r="CS224" i="2"/>
  <c r="CS225" i="2"/>
  <c r="CS226" i="2"/>
  <c r="CS227" i="2"/>
  <c r="CS228" i="2"/>
  <c r="CS229" i="2"/>
  <c r="CS230" i="2"/>
  <c r="CS231" i="2"/>
  <c r="CS232" i="2"/>
  <c r="CS233" i="2"/>
  <c r="CS234" i="2"/>
  <c r="CS235" i="2"/>
  <c r="CS236" i="2"/>
  <c r="CS237" i="2"/>
  <c r="CS238" i="2"/>
  <c r="CS239" i="2"/>
  <c r="CS240" i="2"/>
  <c r="CS241" i="2"/>
  <c r="CS242" i="2"/>
  <c r="CS243" i="2"/>
  <c r="CS244" i="2"/>
  <c r="CS245" i="2"/>
  <c r="CS246" i="2"/>
  <c r="CS247" i="2"/>
  <c r="CU2" i="2"/>
  <c r="CU3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U66" i="2"/>
  <c r="CU67" i="2"/>
  <c r="CU68" i="2"/>
  <c r="CU69" i="2"/>
  <c r="CU70" i="2"/>
  <c r="CU71" i="2"/>
  <c r="CU72" i="2"/>
  <c r="CU73" i="2"/>
  <c r="CU74" i="2"/>
  <c r="CU75" i="2"/>
  <c r="CU76" i="2"/>
  <c r="CU77" i="2"/>
  <c r="CU78" i="2"/>
  <c r="CU79" i="2"/>
  <c r="CU80" i="2"/>
  <c r="CU81" i="2"/>
  <c r="CU82" i="2"/>
  <c r="CU83" i="2"/>
  <c r="CU84" i="2"/>
  <c r="CU85" i="2"/>
  <c r="CU86" i="2"/>
  <c r="CU87" i="2"/>
  <c r="CU88" i="2"/>
  <c r="CU89" i="2"/>
  <c r="CU90" i="2"/>
  <c r="CU91" i="2"/>
  <c r="CU92" i="2"/>
  <c r="CU93" i="2"/>
  <c r="CU94" i="2"/>
  <c r="CU95" i="2"/>
  <c r="CU96" i="2"/>
  <c r="CU97" i="2"/>
  <c r="CU98" i="2"/>
  <c r="CU99" i="2"/>
  <c r="CU100" i="2"/>
  <c r="CU101" i="2"/>
  <c r="CU102" i="2"/>
  <c r="CU103" i="2"/>
  <c r="CU104" i="2"/>
  <c r="CU105" i="2"/>
  <c r="CU106" i="2"/>
  <c r="CU107" i="2"/>
  <c r="CU108" i="2"/>
  <c r="CU109" i="2"/>
  <c r="CU110" i="2"/>
  <c r="CU111" i="2"/>
  <c r="CU112" i="2"/>
  <c r="CU113" i="2"/>
  <c r="CU114" i="2"/>
  <c r="CU115" i="2"/>
  <c r="CU116" i="2"/>
  <c r="CU117" i="2"/>
  <c r="CU118" i="2"/>
  <c r="CU119" i="2"/>
  <c r="CU120" i="2"/>
  <c r="CU121" i="2"/>
  <c r="CU122" i="2"/>
  <c r="CU123" i="2"/>
  <c r="CU124" i="2"/>
  <c r="CU125" i="2"/>
  <c r="CU126" i="2"/>
  <c r="CU127" i="2"/>
  <c r="CU128" i="2"/>
  <c r="CU129" i="2"/>
  <c r="CU130" i="2"/>
  <c r="CU131" i="2"/>
  <c r="CU132" i="2"/>
  <c r="CU133" i="2"/>
  <c r="CU134" i="2"/>
  <c r="CU135" i="2"/>
  <c r="CU136" i="2"/>
  <c r="CU137" i="2"/>
  <c r="CU138" i="2"/>
  <c r="CU139" i="2"/>
  <c r="CU140" i="2"/>
  <c r="CU141" i="2"/>
  <c r="CU142" i="2"/>
  <c r="CU143" i="2"/>
  <c r="CU144" i="2"/>
  <c r="CU145" i="2"/>
  <c r="CU146" i="2"/>
  <c r="CU147" i="2"/>
  <c r="CU148" i="2"/>
  <c r="CU149" i="2"/>
  <c r="CU150" i="2"/>
  <c r="CU151" i="2"/>
  <c r="CU152" i="2"/>
  <c r="CU153" i="2"/>
  <c r="CU154" i="2"/>
  <c r="CU155" i="2"/>
  <c r="CU156" i="2"/>
  <c r="CU157" i="2"/>
  <c r="CU158" i="2"/>
  <c r="CU159" i="2"/>
  <c r="CU160" i="2"/>
  <c r="CU161" i="2"/>
  <c r="CU162" i="2"/>
  <c r="CU163" i="2"/>
  <c r="CU164" i="2"/>
  <c r="CU165" i="2"/>
  <c r="CU166" i="2"/>
  <c r="CU167" i="2"/>
  <c r="CU168" i="2"/>
  <c r="CU169" i="2"/>
  <c r="CU170" i="2"/>
  <c r="CU171" i="2"/>
  <c r="CU172" i="2"/>
  <c r="CU173" i="2"/>
  <c r="CU174" i="2"/>
  <c r="CU175" i="2"/>
  <c r="CU176" i="2"/>
  <c r="CU177" i="2"/>
  <c r="CU178" i="2"/>
  <c r="CU179" i="2"/>
  <c r="CU180" i="2"/>
  <c r="CU181" i="2"/>
  <c r="CU182" i="2"/>
  <c r="CU183" i="2"/>
  <c r="CU184" i="2"/>
  <c r="CU185" i="2"/>
  <c r="CU186" i="2"/>
  <c r="CU187" i="2"/>
  <c r="CU188" i="2"/>
  <c r="CU189" i="2"/>
  <c r="CU190" i="2"/>
  <c r="CU191" i="2"/>
  <c r="CU192" i="2"/>
  <c r="CU193" i="2"/>
  <c r="CU194" i="2"/>
  <c r="CU195" i="2"/>
  <c r="CU196" i="2"/>
  <c r="CU197" i="2"/>
  <c r="CU198" i="2"/>
  <c r="CU199" i="2"/>
  <c r="CU200" i="2"/>
  <c r="CU201" i="2"/>
  <c r="CU202" i="2"/>
  <c r="CU203" i="2"/>
  <c r="CU204" i="2"/>
  <c r="CU205" i="2"/>
  <c r="CU206" i="2"/>
  <c r="CU207" i="2"/>
  <c r="CU208" i="2"/>
  <c r="CU209" i="2"/>
  <c r="CU210" i="2"/>
  <c r="CU211" i="2"/>
  <c r="CU212" i="2"/>
  <c r="CU213" i="2"/>
  <c r="CU214" i="2"/>
  <c r="CU215" i="2"/>
  <c r="CU216" i="2"/>
  <c r="CU217" i="2"/>
  <c r="CU218" i="2"/>
  <c r="CU219" i="2"/>
  <c r="CU220" i="2"/>
  <c r="CU221" i="2"/>
  <c r="CU222" i="2"/>
  <c r="CU223" i="2"/>
  <c r="CU224" i="2"/>
  <c r="CU225" i="2"/>
  <c r="CU226" i="2"/>
  <c r="CU227" i="2"/>
  <c r="CU228" i="2"/>
  <c r="CU229" i="2"/>
  <c r="CU230" i="2"/>
  <c r="CU231" i="2"/>
  <c r="CU232" i="2"/>
  <c r="CU233" i="2"/>
  <c r="CU234" i="2"/>
  <c r="CU235" i="2"/>
  <c r="CU236" i="2"/>
  <c r="CU237" i="2"/>
  <c r="CU238" i="2"/>
  <c r="CU239" i="2"/>
  <c r="CU240" i="2"/>
  <c r="CU241" i="2"/>
  <c r="CU242" i="2"/>
  <c r="CU243" i="2"/>
  <c r="CU244" i="2"/>
  <c r="CU245" i="2"/>
  <c r="CU246" i="2"/>
  <c r="CU247" i="2"/>
  <c r="CW2" i="2"/>
  <c r="CW3" i="2"/>
  <c r="CW4" i="2"/>
  <c r="CW5" i="2"/>
  <c r="CW6" i="2"/>
  <c r="CW7" i="2"/>
  <c r="CW8" i="2"/>
  <c r="CW9" i="2"/>
  <c r="CW10" i="2"/>
  <c r="CW11" i="2"/>
  <c r="CW12" i="2"/>
  <c r="CW13" i="2"/>
  <c r="CW14" i="2"/>
  <c r="CW15" i="2"/>
  <c r="CW16" i="2"/>
  <c r="CW17" i="2"/>
  <c r="CW18" i="2"/>
  <c r="CW19" i="2"/>
  <c r="CW20" i="2"/>
  <c r="CW21" i="2"/>
  <c r="CW22" i="2"/>
  <c r="CW23" i="2"/>
  <c r="CW24" i="2"/>
  <c r="CW25" i="2"/>
  <c r="CW26" i="2"/>
  <c r="CW27" i="2"/>
  <c r="CW28" i="2"/>
  <c r="CW29" i="2"/>
  <c r="CW30" i="2"/>
  <c r="CW31" i="2"/>
  <c r="CW32" i="2"/>
  <c r="CW33" i="2"/>
  <c r="CW34" i="2"/>
  <c r="CW35" i="2"/>
  <c r="CW36" i="2"/>
  <c r="CW37" i="2"/>
  <c r="CW38" i="2"/>
  <c r="CW39" i="2"/>
  <c r="CW40" i="2"/>
  <c r="CW41" i="2"/>
  <c r="CW42" i="2"/>
  <c r="CW43" i="2"/>
  <c r="CW44" i="2"/>
  <c r="CW45" i="2"/>
  <c r="CW46" i="2"/>
  <c r="CW47" i="2"/>
  <c r="CW48" i="2"/>
  <c r="CW49" i="2"/>
  <c r="CW50" i="2"/>
  <c r="CW51" i="2"/>
  <c r="CW52" i="2"/>
  <c r="CW53" i="2"/>
  <c r="CW54" i="2"/>
  <c r="CW55" i="2"/>
  <c r="CW56" i="2"/>
  <c r="CW57" i="2"/>
  <c r="CW58" i="2"/>
  <c r="CW59" i="2"/>
  <c r="CW60" i="2"/>
  <c r="CW61" i="2"/>
  <c r="CW62" i="2"/>
  <c r="CW63" i="2"/>
  <c r="CW64" i="2"/>
  <c r="CW65" i="2"/>
  <c r="CW66" i="2"/>
  <c r="CW67" i="2"/>
  <c r="CW68" i="2"/>
  <c r="CW69" i="2"/>
  <c r="CW70" i="2"/>
  <c r="CW71" i="2"/>
  <c r="CW72" i="2"/>
  <c r="CW73" i="2"/>
  <c r="CW74" i="2"/>
  <c r="CW75" i="2"/>
  <c r="CW76" i="2"/>
  <c r="CW77" i="2"/>
  <c r="CW78" i="2"/>
  <c r="CW79" i="2"/>
  <c r="CW80" i="2"/>
  <c r="CW81" i="2"/>
  <c r="CW82" i="2"/>
  <c r="CW83" i="2"/>
  <c r="CW84" i="2"/>
  <c r="CW85" i="2"/>
  <c r="CW86" i="2"/>
  <c r="CW87" i="2"/>
  <c r="CW88" i="2"/>
  <c r="CW89" i="2"/>
  <c r="CW90" i="2"/>
  <c r="CW91" i="2"/>
  <c r="CW92" i="2"/>
  <c r="CW93" i="2"/>
  <c r="CW94" i="2"/>
  <c r="CW95" i="2"/>
  <c r="CW96" i="2"/>
  <c r="CW97" i="2"/>
  <c r="CW98" i="2"/>
  <c r="CW99" i="2"/>
  <c r="CW100" i="2"/>
  <c r="CW101" i="2"/>
  <c r="CW102" i="2"/>
  <c r="CW103" i="2"/>
  <c r="CW104" i="2"/>
  <c r="CW105" i="2"/>
  <c r="CW106" i="2"/>
  <c r="CW107" i="2"/>
  <c r="CW108" i="2"/>
  <c r="CW109" i="2"/>
  <c r="CW110" i="2"/>
  <c r="CW111" i="2"/>
  <c r="CW112" i="2"/>
  <c r="CW113" i="2"/>
  <c r="CW114" i="2"/>
  <c r="CW115" i="2"/>
  <c r="CW116" i="2"/>
  <c r="CW117" i="2"/>
  <c r="CW118" i="2"/>
  <c r="CW119" i="2"/>
  <c r="CW120" i="2"/>
  <c r="CW121" i="2"/>
  <c r="CW122" i="2"/>
  <c r="CW123" i="2"/>
  <c r="CW124" i="2"/>
  <c r="CW125" i="2"/>
  <c r="CW126" i="2"/>
  <c r="CW127" i="2"/>
  <c r="CW128" i="2"/>
  <c r="CW129" i="2"/>
  <c r="CW130" i="2"/>
  <c r="CW131" i="2"/>
  <c r="CW132" i="2"/>
  <c r="CW133" i="2"/>
  <c r="CW134" i="2"/>
  <c r="CW135" i="2"/>
  <c r="CW136" i="2"/>
  <c r="CW137" i="2"/>
  <c r="CW138" i="2"/>
  <c r="CW139" i="2"/>
  <c r="CW140" i="2"/>
  <c r="CW141" i="2"/>
  <c r="CW142" i="2"/>
  <c r="CW143" i="2"/>
  <c r="CW144" i="2"/>
  <c r="CW145" i="2"/>
  <c r="CW146" i="2"/>
  <c r="CW147" i="2"/>
  <c r="CW148" i="2"/>
  <c r="CW149" i="2"/>
  <c r="CW150" i="2"/>
  <c r="CW151" i="2"/>
  <c r="CW152" i="2"/>
  <c r="CW153" i="2"/>
  <c r="CW154" i="2"/>
  <c r="CW155" i="2"/>
  <c r="CW156" i="2"/>
  <c r="CW157" i="2"/>
  <c r="CW158" i="2"/>
  <c r="CW159" i="2"/>
  <c r="CW160" i="2"/>
  <c r="CW161" i="2"/>
  <c r="CW162" i="2"/>
  <c r="CW163" i="2"/>
  <c r="CW164" i="2"/>
  <c r="CW165" i="2"/>
  <c r="CW166" i="2"/>
  <c r="CW167" i="2"/>
  <c r="CW168" i="2"/>
  <c r="CW169" i="2"/>
  <c r="CW170" i="2"/>
  <c r="CW171" i="2"/>
  <c r="CW172" i="2"/>
  <c r="CW173" i="2"/>
  <c r="CW174" i="2"/>
  <c r="CW175" i="2"/>
  <c r="CW176" i="2"/>
  <c r="CW177" i="2"/>
  <c r="CW178" i="2"/>
  <c r="CW179" i="2"/>
  <c r="CW180" i="2"/>
  <c r="CW181" i="2"/>
  <c r="CW182" i="2"/>
  <c r="CW183" i="2"/>
  <c r="CW184" i="2"/>
  <c r="CW185" i="2"/>
  <c r="CW186" i="2"/>
  <c r="CW187" i="2"/>
  <c r="CW188" i="2"/>
  <c r="CW189" i="2"/>
  <c r="CW190" i="2"/>
  <c r="CW191" i="2"/>
  <c r="CW192" i="2"/>
  <c r="CW193" i="2"/>
  <c r="CW194" i="2"/>
  <c r="CW195" i="2"/>
  <c r="CW196" i="2"/>
  <c r="CW197" i="2"/>
  <c r="CW198" i="2"/>
  <c r="CW199" i="2"/>
  <c r="CW200" i="2"/>
  <c r="CW201" i="2"/>
  <c r="CW202" i="2"/>
  <c r="CW203" i="2"/>
  <c r="CW204" i="2"/>
  <c r="CW205" i="2"/>
  <c r="CW206" i="2"/>
  <c r="CW207" i="2"/>
  <c r="CW208" i="2"/>
  <c r="CW209" i="2"/>
  <c r="CW210" i="2"/>
  <c r="CW211" i="2"/>
  <c r="CW212" i="2"/>
  <c r="CW213" i="2"/>
  <c r="CW214" i="2"/>
  <c r="CW215" i="2"/>
  <c r="CW216" i="2"/>
  <c r="CW217" i="2"/>
  <c r="CW218" i="2"/>
  <c r="CW219" i="2"/>
  <c r="CW220" i="2"/>
  <c r="CW221" i="2"/>
  <c r="CW222" i="2"/>
  <c r="CW223" i="2"/>
  <c r="CW224" i="2"/>
  <c r="CW225" i="2"/>
  <c r="CW226" i="2"/>
  <c r="CW227" i="2"/>
  <c r="CW228" i="2"/>
  <c r="CW229" i="2"/>
  <c r="CW230" i="2"/>
  <c r="CW231" i="2"/>
  <c r="CW232" i="2"/>
  <c r="CW233" i="2"/>
  <c r="CW234" i="2"/>
  <c r="CW235" i="2"/>
  <c r="CW236" i="2"/>
  <c r="CW237" i="2"/>
  <c r="CW238" i="2"/>
  <c r="CW239" i="2"/>
  <c r="CW240" i="2"/>
  <c r="CW241" i="2"/>
  <c r="CW242" i="2"/>
  <c r="CW243" i="2"/>
  <c r="CW244" i="2"/>
  <c r="CW245" i="2"/>
  <c r="CW246" i="2"/>
  <c r="CW247" i="2"/>
  <c r="CY2" i="2"/>
  <c r="CY3" i="2"/>
  <c r="CY4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Y202" i="2"/>
  <c r="CY203" i="2"/>
  <c r="CY204" i="2"/>
  <c r="CY205" i="2"/>
  <c r="CY206" i="2"/>
  <c r="CY207" i="2"/>
  <c r="CY208" i="2"/>
  <c r="CY209" i="2"/>
  <c r="CY210" i="2"/>
  <c r="CY211" i="2"/>
  <c r="CY212" i="2"/>
  <c r="CY213" i="2"/>
  <c r="CY214" i="2"/>
  <c r="CY215" i="2"/>
  <c r="CY216" i="2"/>
  <c r="CY217" i="2"/>
  <c r="CY218" i="2"/>
  <c r="CY219" i="2"/>
  <c r="CY220" i="2"/>
  <c r="CY221" i="2"/>
  <c r="CY222" i="2"/>
  <c r="CY223" i="2"/>
  <c r="CY224" i="2"/>
  <c r="CY225" i="2"/>
  <c r="CY226" i="2"/>
  <c r="CY227" i="2"/>
  <c r="CY228" i="2"/>
  <c r="CY229" i="2"/>
  <c r="CY230" i="2"/>
  <c r="CY231" i="2"/>
  <c r="CY232" i="2"/>
  <c r="CY233" i="2"/>
  <c r="CY234" i="2"/>
  <c r="CY235" i="2"/>
  <c r="CY236" i="2"/>
  <c r="CY237" i="2"/>
  <c r="CY238" i="2"/>
  <c r="CY239" i="2"/>
  <c r="CY240" i="2"/>
  <c r="CY241" i="2"/>
  <c r="CY242" i="2"/>
  <c r="CY243" i="2"/>
  <c r="CY244" i="2"/>
  <c r="CY245" i="2"/>
  <c r="CY246" i="2"/>
  <c r="CY247" i="2"/>
  <c r="DA2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DA200" i="2"/>
  <c r="DA201" i="2"/>
  <c r="DA202" i="2"/>
  <c r="DA203" i="2"/>
  <c r="DA204" i="2"/>
  <c r="DA205" i="2"/>
  <c r="DA206" i="2"/>
  <c r="DA207" i="2"/>
  <c r="DA208" i="2"/>
  <c r="DA209" i="2"/>
  <c r="DA210" i="2"/>
  <c r="DA211" i="2"/>
  <c r="DA212" i="2"/>
  <c r="DA213" i="2"/>
  <c r="DA214" i="2"/>
  <c r="DA215" i="2"/>
  <c r="DA216" i="2"/>
  <c r="DA217" i="2"/>
  <c r="DA218" i="2"/>
  <c r="DA219" i="2"/>
  <c r="DA220" i="2"/>
  <c r="DA221" i="2"/>
  <c r="DA222" i="2"/>
  <c r="DA223" i="2"/>
  <c r="DA224" i="2"/>
  <c r="DA225" i="2"/>
  <c r="DA226" i="2"/>
  <c r="DA227" i="2"/>
  <c r="DA228" i="2"/>
  <c r="DA229" i="2"/>
  <c r="DA230" i="2"/>
  <c r="DA231" i="2"/>
  <c r="DA232" i="2"/>
  <c r="DA233" i="2"/>
  <c r="DA234" i="2"/>
  <c r="DA235" i="2"/>
  <c r="DA236" i="2"/>
  <c r="DA237" i="2"/>
  <c r="DA238" i="2"/>
  <c r="DA239" i="2"/>
  <c r="DA240" i="2"/>
  <c r="DA241" i="2"/>
  <c r="DA242" i="2"/>
  <c r="DA243" i="2"/>
  <c r="DA244" i="2"/>
  <c r="DA245" i="2"/>
  <c r="DA246" i="2"/>
  <c r="DA247" i="2"/>
  <c r="DC2" i="2"/>
  <c r="DC3" i="2"/>
  <c r="DC4" i="2"/>
  <c r="DC5" i="2"/>
  <c r="DC6" i="2"/>
  <c r="DC7" i="2"/>
  <c r="DC8" i="2"/>
  <c r="DC9" i="2"/>
  <c r="DC10" i="2"/>
  <c r="DC11" i="2"/>
  <c r="DC12" i="2"/>
  <c r="DC13" i="2"/>
  <c r="DC14" i="2"/>
  <c r="DC15" i="2"/>
  <c r="DC16" i="2"/>
  <c r="DC17" i="2"/>
  <c r="DC18" i="2"/>
  <c r="DC19" i="2"/>
  <c r="DC20" i="2"/>
  <c r="DC21" i="2"/>
  <c r="DC22" i="2"/>
  <c r="DC23" i="2"/>
  <c r="DC24" i="2"/>
  <c r="DC25" i="2"/>
  <c r="DC26" i="2"/>
  <c r="DC27" i="2"/>
  <c r="DC28" i="2"/>
  <c r="DC29" i="2"/>
  <c r="DC30" i="2"/>
  <c r="DC31" i="2"/>
  <c r="DC32" i="2"/>
  <c r="DC33" i="2"/>
  <c r="DC34" i="2"/>
  <c r="DC35" i="2"/>
  <c r="DC36" i="2"/>
  <c r="DC37" i="2"/>
  <c r="DC38" i="2"/>
  <c r="DC39" i="2"/>
  <c r="DC40" i="2"/>
  <c r="DC41" i="2"/>
  <c r="DC42" i="2"/>
  <c r="DC43" i="2"/>
  <c r="DC44" i="2"/>
  <c r="DC45" i="2"/>
  <c r="DC46" i="2"/>
  <c r="DC47" i="2"/>
  <c r="DC48" i="2"/>
  <c r="DC49" i="2"/>
  <c r="DC50" i="2"/>
  <c r="DC51" i="2"/>
  <c r="DC52" i="2"/>
  <c r="DC53" i="2"/>
  <c r="DC54" i="2"/>
  <c r="DC55" i="2"/>
  <c r="DC56" i="2"/>
  <c r="DC57" i="2"/>
  <c r="DC58" i="2"/>
  <c r="DC59" i="2"/>
  <c r="DC60" i="2"/>
  <c r="DC61" i="2"/>
  <c r="DC62" i="2"/>
  <c r="DC63" i="2"/>
  <c r="DC64" i="2"/>
  <c r="DC65" i="2"/>
  <c r="DC66" i="2"/>
  <c r="DC67" i="2"/>
  <c r="DC68" i="2"/>
  <c r="DC69" i="2"/>
  <c r="DC70" i="2"/>
  <c r="DC71" i="2"/>
  <c r="DC72" i="2"/>
  <c r="DC73" i="2"/>
  <c r="DC74" i="2"/>
  <c r="DC75" i="2"/>
  <c r="DC76" i="2"/>
  <c r="DC77" i="2"/>
  <c r="DC78" i="2"/>
  <c r="DC79" i="2"/>
  <c r="DC80" i="2"/>
  <c r="DC81" i="2"/>
  <c r="DC82" i="2"/>
  <c r="DC83" i="2"/>
  <c r="DC84" i="2"/>
  <c r="DC85" i="2"/>
  <c r="DC86" i="2"/>
  <c r="DC87" i="2"/>
  <c r="DC88" i="2"/>
  <c r="DC89" i="2"/>
  <c r="DC90" i="2"/>
  <c r="DC91" i="2"/>
  <c r="DC92" i="2"/>
  <c r="DC93" i="2"/>
  <c r="DC94" i="2"/>
  <c r="DC95" i="2"/>
  <c r="DC96" i="2"/>
  <c r="DC97" i="2"/>
  <c r="DC98" i="2"/>
  <c r="DC99" i="2"/>
  <c r="DC100" i="2"/>
  <c r="DC101" i="2"/>
  <c r="DC102" i="2"/>
  <c r="DC103" i="2"/>
  <c r="DC104" i="2"/>
  <c r="DC105" i="2"/>
  <c r="DC106" i="2"/>
  <c r="DC107" i="2"/>
  <c r="DC108" i="2"/>
  <c r="DC109" i="2"/>
  <c r="DC110" i="2"/>
  <c r="DC111" i="2"/>
  <c r="DC112" i="2"/>
  <c r="DC113" i="2"/>
  <c r="DC114" i="2"/>
  <c r="DC115" i="2"/>
  <c r="DC116" i="2"/>
  <c r="DC117" i="2"/>
  <c r="DC118" i="2"/>
  <c r="DC119" i="2"/>
  <c r="DC120" i="2"/>
  <c r="DC121" i="2"/>
  <c r="DC122" i="2"/>
  <c r="DC123" i="2"/>
  <c r="DC124" i="2"/>
  <c r="DC125" i="2"/>
  <c r="DC126" i="2"/>
  <c r="DC127" i="2"/>
  <c r="DC128" i="2"/>
  <c r="DC129" i="2"/>
  <c r="DC130" i="2"/>
  <c r="DC131" i="2"/>
  <c r="DC132" i="2"/>
  <c r="DC133" i="2"/>
  <c r="DC134" i="2"/>
  <c r="DC135" i="2"/>
  <c r="DC136" i="2"/>
  <c r="DC137" i="2"/>
  <c r="DC138" i="2"/>
  <c r="DC139" i="2"/>
  <c r="DC140" i="2"/>
  <c r="DC141" i="2"/>
  <c r="DC142" i="2"/>
  <c r="DC143" i="2"/>
  <c r="DC144" i="2"/>
  <c r="DC145" i="2"/>
  <c r="DC146" i="2"/>
  <c r="DC147" i="2"/>
  <c r="DC148" i="2"/>
  <c r="DC149" i="2"/>
  <c r="DC150" i="2"/>
  <c r="DC151" i="2"/>
  <c r="DC152" i="2"/>
  <c r="DC153" i="2"/>
  <c r="DC154" i="2"/>
  <c r="DC155" i="2"/>
  <c r="DC156" i="2"/>
  <c r="DC157" i="2"/>
  <c r="DC158" i="2"/>
  <c r="DC159" i="2"/>
  <c r="DC160" i="2"/>
  <c r="DC161" i="2"/>
  <c r="DC162" i="2"/>
  <c r="DC163" i="2"/>
  <c r="DC164" i="2"/>
  <c r="DC165" i="2"/>
  <c r="DC166" i="2"/>
  <c r="DC167" i="2"/>
  <c r="DC168" i="2"/>
  <c r="DC169" i="2"/>
  <c r="DC170" i="2"/>
  <c r="DC171" i="2"/>
  <c r="DC172" i="2"/>
  <c r="DC173" i="2"/>
  <c r="DC174" i="2"/>
  <c r="DC175" i="2"/>
  <c r="DC176" i="2"/>
  <c r="DC177" i="2"/>
  <c r="DC178" i="2"/>
  <c r="DC179" i="2"/>
  <c r="DC180" i="2"/>
  <c r="DC181" i="2"/>
  <c r="DC182" i="2"/>
  <c r="DC183" i="2"/>
  <c r="DC184" i="2"/>
  <c r="DC185" i="2"/>
  <c r="DC186" i="2"/>
  <c r="DC187" i="2"/>
  <c r="DC188" i="2"/>
  <c r="DC189" i="2"/>
  <c r="DC190" i="2"/>
  <c r="DC191" i="2"/>
  <c r="DC192" i="2"/>
  <c r="DC193" i="2"/>
  <c r="DC194" i="2"/>
  <c r="DC195" i="2"/>
  <c r="DC196" i="2"/>
  <c r="DC197" i="2"/>
  <c r="DC198" i="2"/>
  <c r="DC199" i="2"/>
  <c r="DC200" i="2"/>
  <c r="DC201" i="2"/>
  <c r="DC202" i="2"/>
  <c r="DC203" i="2"/>
  <c r="DC204" i="2"/>
  <c r="DC205" i="2"/>
  <c r="DC206" i="2"/>
  <c r="DC207" i="2"/>
  <c r="DC208" i="2"/>
  <c r="DC209" i="2"/>
  <c r="DC210" i="2"/>
  <c r="DC211" i="2"/>
  <c r="DC212" i="2"/>
  <c r="DC213" i="2"/>
  <c r="DC214" i="2"/>
  <c r="DC215" i="2"/>
  <c r="DC216" i="2"/>
  <c r="DC217" i="2"/>
  <c r="DC218" i="2"/>
  <c r="DC219" i="2"/>
  <c r="DC220" i="2"/>
  <c r="DC221" i="2"/>
  <c r="DC222" i="2"/>
  <c r="DC223" i="2"/>
  <c r="DC224" i="2"/>
  <c r="DC225" i="2"/>
  <c r="DC226" i="2"/>
  <c r="DC227" i="2"/>
  <c r="DC228" i="2"/>
  <c r="DC229" i="2"/>
  <c r="DC230" i="2"/>
  <c r="DC231" i="2"/>
  <c r="DC232" i="2"/>
  <c r="DC233" i="2"/>
  <c r="DC234" i="2"/>
  <c r="DC235" i="2"/>
  <c r="DC236" i="2"/>
  <c r="DC237" i="2"/>
  <c r="DC238" i="2"/>
  <c r="DC239" i="2"/>
  <c r="DC240" i="2"/>
  <c r="DC241" i="2"/>
  <c r="DC242" i="2"/>
  <c r="DC243" i="2"/>
  <c r="DC244" i="2"/>
  <c r="DC245" i="2"/>
  <c r="DC246" i="2"/>
  <c r="DC247" i="2"/>
  <c r="DE2" i="2"/>
  <c r="DE3" i="2"/>
  <c r="DE4" i="2"/>
  <c r="DE5" i="2"/>
  <c r="DE6" i="2"/>
  <c r="DE7" i="2"/>
  <c r="DE8" i="2"/>
  <c r="DE9" i="2"/>
  <c r="DE10" i="2"/>
  <c r="DE11" i="2"/>
  <c r="DE12" i="2"/>
  <c r="DE13" i="2"/>
  <c r="DE14" i="2"/>
  <c r="DE15" i="2"/>
  <c r="DE16" i="2"/>
  <c r="DE17" i="2"/>
  <c r="DE18" i="2"/>
  <c r="DE19" i="2"/>
  <c r="DE20" i="2"/>
  <c r="DE21" i="2"/>
  <c r="DE22" i="2"/>
  <c r="DE23" i="2"/>
  <c r="DE24" i="2"/>
  <c r="DE25" i="2"/>
  <c r="DE26" i="2"/>
  <c r="DE27" i="2"/>
  <c r="DE28" i="2"/>
  <c r="DE29" i="2"/>
  <c r="DE30" i="2"/>
  <c r="DE31" i="2"/>
  <c r="DE32" i="2"/>
  <c r="DE33" i="2"/>
  <c r="DE34" i="2"/>
  <c r="DE35" i="2"/>
  <c r="DE36" i="2"/>
  <c r="DE37" i="2"/>
  <c r="DE38" i="2"/>
  <c r="DE39" i="2"/>
  <c r="DE40" i="2"/>
  <c r="DE41" i="2"/>
  <c r="DE42" i="2"/>
  <c r="DE43" i="2"/>
  <c r="DE44" i="2"/>
  <c r="DE45" i="2"/>
  <c r="DE46" i="2"/>
  <c r="DE47" i="2"/>
  <c r="DE48" i="2"/>
  <c r="DE49" i="2"/>
  <c r="DE50" i="2"/>
  <c r="DE51" i="2"/>
  <c r="DE52" i="2"/>
  <c r="DE53" i="2"/>
  <c r="DE54" i="2"/>
  <c r="DE55" i="2"/>
  <c r="DE56" i="2"/>
  <c r="DE57" i="2"/>
  <c r="DE58" i="2"/>
  <c r="DE59" i="2"/>
  <c r="DE60" i="2"/>
  <c r="DE61" i="2"/>
  <c r="DE62" i="2"/>
  <c r="DE63" i="2"/>
  <c r="DE64" i="2"/>
  <c r="DE65" i="2"/>
  <c r="DE66" i="2"/>
  <c r="DE67" i="2"/>
  <c r="DE68" i="2"/>
  <c r="DE69" i="2"/>
  <c r="DE70" i="2"/>
  <c r="DE71" i="2"/>
  <c r="DE72" i="2"/>
  <c r="DE73" i="2"/>
  <c r="DE74" i="2"/>
  <c r="DE75" i="2"/>
  <c r="DE76" i="2"/>
  <c r="DE77" i="2"/>
  <c r="DE78" i="2"/>
  <c r="DE79" i="2"/>
  <c r="DE80" i="2"/>
  <c r="DE81" i="2"/>
  <c r="DE82" i="2"/>
  <c r="DE83" i="2"/>
  <c r="DE84" i="2"/>
  <c r="DE85" i="2"/>
  <c r="DE86" i="2"/>
  <c r="DE87" i="2"/>
  <c r="DE88" i="2"/>
  <c r="DE89" i="2"/>
  <c r="DE90" i="2"/>
  <c r="DE91" i="2"/>
  <c r="DE92" i="2"/>
  <c r="DE93" i="2"/>
  <c r="DE94" i="2"/>
  <c r="DE95" i="2"/>
  <c r="DE96" i="2"/>
  <c r="DE97" i="2"/>
  <c r="DE98" i="2"/>
  <c r="DE99" i="2"/>
  <c r="DE100" i="2"/>
  <c r="DE101" i="2"/>
  <c r="DE102" i="2"/>
  <c r="DE103" i="2"/>
  <c r="DE104" i="2"/>
  <c r="DE105" i="2"/>
  <c r="DE106" i="2"/>
  <c r="DE107" i="2"/>
  <c r="DE108" i="2"/>
  <c r="DE109" i="2"/>
  <c r="DE110" i="2"/>
  <c r="DE111" i="2"/>
  <c r="DE112" i="2"/>
  <c r="DE113" i="2"/>
  <c r="DE114" i="2"/>
  <c r="DE115" i="2"/>
  <c r="DE116" i="2"/>
  <c r="DE117" i="2"/>
  <c r="DE118" i="2"/>
  <c r="DE119" i="2"/>
  <c r="DE120" i="2"/>
  <c r="DE121" i="2"/>
  <c r="DE122" i="2"/>
  <c r="DE123" i="2"/>
  <c r="DE124" i="2"/>
  <c r="DE125" i="2"/>
  <c r="DE126" i="2"/>
  <c r="DE127" i="2"/>
  <c r="DE128" i="2"/>
  <c r="DE129" i="2"/>
  <c r="DE130" i="2"/>
  <c r="DE131" i="2"/>
  <c r="DE132" i="2"/>
  <c r="DE133" i="2"/>
  <c r="DE134" i="2"/>
  <c r="DE135" i="2"/>
  <c r="DE136" i="2"/>
  <c r="DE137" i="2"/>
  <c r="DE138" i="2"/>
  <c r="DE139" i="2"/>
  <c r="DE140" i="2"/>
  <c r="DE141" i="2"/>
  <c r="DE142" i="2"/>
  <c r="DE143" i="2"/>
  <c r="DE144" i="2"/>
  <c r="DE145" i="2"/>
  <c r="DE146" i="2"/>
  <c r="DE147" i="2"/>
  <c r="DE148" i="2"/>
  <c r="DE149" i="2"/>
  <c r="DE150" i="2"/>
  <c r="DE151" i="2"/>
  <c r="DE152" i="2"/>
  <c r="DE153" i="2"/>
  <c r="DE154" i="2"/>
  <c r="DE155" i="2"/>
  <c r="DE156" i="2"/>
  <c r="DE157" i="2"/>
  <c r="DE158" i="2"/>
  <c r="DE159" i="2"/>
  <c r="DE160" i="2"/>
  <c r="DE161" i="2"/>
  <c r="DE162" i="2"/>
  <c r="DE163" i="2"/>
  <c r="DE164" i="2"/>
  <c r="DE165" i="2"/>
  <c r="DE166" i="2"/>
  <c r="DE167" i="2"/>
  <c r="DE168" i="2"/>
  <c r="DE169" i="2"/>
  <c r="DE170" i="2"/>
  <c r="DE171" i="2"/>
  <c r="DE172" i="2"/>
  <c r="DE173" i="2"/>
  <c r="DE174" i="2"/>
  <c r="DE175" i="2"/>
  <c r="DE176" i="2"/>
  <c r="DE177" i="2"/>
  <c r="DE178" i="2"/>
  <c r="DE179" i="2"/>
  <c r="DE180" i="2"/>
  <c r="DE181" i="2"/>
  <c r="DE182" i="2"/>
  <c r="DE183" i="2"/>
  <c r="DE184" i="2"/>
  <c r="DE185" i="2"/>
  <c r="DE186" i="2"/>
  <c r="DE187" i="2"/>
  <c r="DE188" i="2"/>
  <c r="DE189" i="2"/>
  <c r="DE190" i="2"/>
  <c r="DE191" i="2"/>
  <c r="DE192" i="2"/>
  <c r="DE193" i="2"/>
  <c r="DE194" i="2"/>
  <c r="DE195" i="2"/>
  <c r="DE196" i="2"/>
  <c r="DE197" i="2"/>
  <c r="DE198" i="2"/>
  <c r="DE199" i="2"/>
  <c r="DE200" i="2"/>
  <c r="DE201" i="2"/>
  <c r="DE202" i="2"/>
  <c r="DE203" i="2"/>
  <c r="DE204" i="2"/>
  <c r="DE205" i="2"/>
  <c r="DE206" i="2"/>
  <c r="DE207" i="2"/>
  <c r="DE208" i="2"/>
  <c r="DE209" i="2"/>
  <c r="DE210" i="2"/>
  <c r="DE211" i="2"/>
  <c r="DE212" i="2"/>
  <c r="DE213" i="2"/>
  <c r="DE214" i="2"/>
  <c r="DE215" i="2"/>
  <c r="DE216" i="2"/>
  <c r="DE217" i="2"/>
  <c r="DE218" i="2"/>
  <c r="DE219" i="2"/>
  <c r="DE220" i="2"/>
  <c r="DE221" i="2"/>
  <c r="DE222" i="2"/>
  <c r="DE223" i="2"/>
  <c r="DE224" i="2"/>
  <c r="DE225" i="2"/>
  <c r="DE226" i="2"/>
  <c r="DE227" i="2"/>
  <c r="DE228" i="2"/>
  <c r="DE229" i="2"/>
  <c r="DE230" i="2"/>
  <c r="DE231" i="2"/>
  <c r="DE232" i="2"/>
  <c r="DE233" i="2"/>
  <c r="DE234" i="2"/>
  <c r="DE235" i="2"/>
  <c r="DE236" i="2"/>
  <c r="DE237" i="2"/>
  <c r="DE238" i="2"/>
  <c r="DE239" i="2"/>
  <c r="DE240" i="2"/>
  <c r="DE241" i="2"/>
  <c r="DE242" i="2"/>
  <c r="DE243" i="2"/>
  <c r="DE244" i="2"/>
  <c r="DE245" i="2"/>
  <c r="DE246" i="2"/>
  <c r="DE247" i="2"/>
  <c r="DG2" i="2"/>
  <c r="DG3" i="2"/>
  <c r="DG4" i="2"/>
  <c r="DG5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33" i="2"/>
  <c r="DG34" i="2"/>
  <c r="DG35" i="2"/>
  <c r="DG36" i="2"/>
  <c r="DG37" i="2"/>
  <c r="DG38" i="2"/>
  <c r="DG39" i="2"/>
  <c r="DG40" i="2"/>
  <c r="DG41" i="2"/>
  <c r="DG42" i="2"/>
  <c r="DG43" i="2"/>
  <c r="DG44" i="2"/>
  <c r="DG45" i="2"/>
  <c r="DG46" i="2"/>
  <c r="DG47" i="2"/>
  <c r="DG48" i="2"/>
  <c r="DG49" i="2"/>
  <c r="DG50" i="2"/>
  <c r="DG51" i="2"/>
  <c r="DG52" i="2"/>
  <c r="DG53" i="2"/>
  <c r="DG54" i="2"/>
  <c r="DG55" i="2"/>
  <c r="DG56" i="2"/>
  <c r="DG57" i="2"/>
  <c r="DG58" i="2"/>
  <c r="DG59" i="2"/>
  <c r="DG60" i="2"/>
  <c r="DG61" i="2"/>
  <c r="DG62" i="2"/>
  <c r="DG63" i="2"/>
  <c r="DG64" i="2"/>
  <c r="DG65" i="2"/>
  <c r="DG66" i="2"/>
  <c r="DG67" i="2"/>
  <c r="DG68" i="2"/>
  <c r="DG69" i="2"/>
  <c r="DG70" i="2"/>
  <c r="DG71" i="2"/>
  <c r="DG72" i="2"/>
  <c r="DG73" i="2"/>
  <c r="DG74" i="2"/>
  <c r="DG75" i="2"/>
  <c r="DG76" i="2"/>
  <c r="DG77" i="2"/>
  <c r="DG78" i="2"/>
  <c r="DG79" i="2"/>
  <c r="DG80" i="2"/>
  <c r="DG81" i="2"/>
  <c r="DG82" i="2"/>
  <c r="DG83" i="2"/>
  <c r="DG84" i="2"/>
  <c r="DG85" i="2"/>
  <c r="DG86" i="2"/>
  <c r="DG87" i="2"/>
  <c r="DG88" i="2"/>
  <c r="DG89" i="2"/>
  <c r="DG90" i="2"/>
  <c r="DG91" i="2"/>
  <c r="DG92" i="2"/>
  <c r="DG93" i="2"/>
  <c r="DG94" i="2"/>
  <c r="DG95" i="2"/>
  <c r="DG96" i="2"/>
  <c r="DG97" i="2"/>
  <c r="DG98" i="2"/>
  <c r="DG99" i="2"/>
  <c r="DG100" i="2"/>
  <c r="DG101" i="2"/>
  <c r="DG102" i="2"/>
  <c r="DG103" i="2"/>
  <c r="DG104" i="2"/>
  <c r="DG105" i="2"/>
  <c r="DG106" i="2"/>
  <c r="DG107" i="2"/>
  <c r="DG108" i="2"/>
  <c r="DG109" i="2"/>
  <c r="DG110" i="2"/>
  <c r="DG111" i="2"/>
  <c r="DG112" i="2"/>
  <c r="DG113" i="2"/>
  <c r="DG114" i="2"/>
  <c r="DG115" i="2"/>
  <c r="DG116" i="2"/>
  <c r="DG117" i="2"/>
  <c r="DG118" i="2"/>
  <c r="DG119" i="2"/>
  <c r="DG120" i="2"/>
  <c r="DG121" i="2"/>
  <c r="DG122" i="2"/>
  <c r="DG123" i="2"/>
  <c r="DG124" i="2"/>
  <c r="DG125" i="2"/>
  <c r="DG126" i="2"/>
  <c r="DG127" i="2"/>
  <c r="DG128" i="2"/>
  <c r="DG129" i="2"/>
  <c r="DG130" i="2"/>
  <c r="DG131" i="2"/>
  <c r="DG132" i="2"/>
  <c r="DG133" i="2"/>
  <c r="DG134" i="2"/>
  <c r="DG135" i="2"/>
  <c r="DG136" i="2"/>
  <c r="DG137" i="2"/>
  <c r="DG138" i="2"/>
  <c r="DG139" i="2"/>
  <c r="DG140" i="2"/>
  <c r="DG141" i="2"/>
  <c r="DG142" i="2"/>
  <c r="DG143" i="2"/>
  <c r="DG144" i="2"/>
  <c r="DG145" i="2"/>
  <c r="DG146" i="2"/>
  <c r="DG147" i="2"/>
  <c r="DG148" i="2"/>
  <c r="DG149" i="2"/>
  <c r="DG150" i="2"/>
  <c r="DG151" i="2"/>
  <c r="DG152" i="2"/>
  <c r="DG153" i="2"/>
  <c r="DG154" i="2"/>
  <c r="DG155" i="2"/>
  <c r="DG156" i="2"/>
  <c r="DG157" i="2"/>
  <c r="DG158" i="2"/>
  <c r="DG159" i="2"/>
  <c r="DG160" i="2"/>
  <c r="DG161" i="2"/>
  <c r="DG162" i="2"/>
  <c r="DG163" i="2"/>
  <c r="DG164" i="2"/>
  <c r="DG165" i="2"/>
  <c r="DG166" i="2"/>
  <c r="DG167" i="2"/>
  <c r="DG168" i="2"/>
  <c r="DG169" i="2"/>
  <c r="DG170" i="2"/>
  <c r="DG171" i="2"/>
  <c r="DG172" i="2"/>
  <c r="DG173" i="2"/>
  <c r="DG174" i="2"/>
  <c r="DG175" i="2"/>
  <c r="DG176" i="2"/>
  <c r="DG177" i="2"/>
  <c r="DG178" i="2"/>
  <c r="DG179" i="2"/>
  <c r="DG180" i="2"/>
  <c r="DG181" i="2"/>
  <c r="DG182" i="2"/>
  <c r="DG183" i="2"/>
  <c r="DG184" i="2"/>
  <c r="DG185" i="2"/>
  <c r="DG186" i="2"/>
  <c r="DG187" i="2"/>
  <c r="DG188" i="2"/>
  <c r="DG189" i="2"/>
  <c r="DG190" i="2"/>
  <c r="DG191" i="2"/>
  <c r="DG192" i="2"/>
  <c r="DG193" i="2"/>
  <c r="DG194" i="2"/>
  <c r="DG195" i="2"/>
  <c r="DG196" i="2"/>
  <c r="DG197" i="2"/>
  <c r="DG198" i="2"/>
  <c r="DG199" i="2"/>
  <c r="DG200" i="2"/>
  <c r="DG201" i="2"/>
  <c r="DG202" i="2"/>
  <c r="DG203" i="2"/>
  <c r="DG204" i="2"/>
  <c r="DG205" i="2"/>
  <c r="DG206" i="2"/>
  <c r="DG207" i="2"/>
  <c r="DG208" i="2"/>
  <c r="DG209" i="2"/>
  <c r="DG210" i="2"/>
  <c r="DG211" i="2"/>
  <c r="DG212" i="2"/>
  <c r="DG213" i="2"/>
  <c r="DG214" i="2"/>
  <c r="DG215" i="2"/>
  <c r="DG216" i="2"/>
  <c r="DG217" i="2"/>
  <c r="DG218" i="2"/>
  <c r="DG219" i="2"/>
  <c r="DG220" i="2"/>
  <c r="DG221" i="2"/>
  <c r="DG222" i="2"/>
  <c r="DG223" i="2"/>
  <c r="DG224" i="2"/>
  <c r="DG225" i="2"/>
  <c r="DG226" i="2"/>
  <c r="DG227" i="2"/>
  <c r="DG228" i="2"/>
  <c r="DG229" i="2"/>
  <c r="DG230" i="2"/>
  <c r="DG231" i="2"/>
  <c r="DG232" i="2"/>
  <c r="DG233" i="2"/>
  <c r="DG234" i="2"/>
  <c r="DG235" i="2"/>
  <c r="DG236" i="2"/>
  <c r="DG237" i="2"/>
  <c r="DG238" i="2"/>
  <c r="DG239" i="2"/>
  <c r="DG240" i="2"/>
  <c r="DG241" i="2"/>
  <c r="DG242" i="2"/>
  <c r="DG243" i="2"/>
  <c r="DG244" i="2"/>
  <c r="DG245" i="2"/>
  <c r="DG246" i="2"/>
  <c r="DG247" i="2"/>
  <c r="DI2" i="2"/>
  <c r="DI3" i="2"/>
  <c r="DI4" i="2"/>
  <c r="DI5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93" i="2"/>
  <c r="DI94" i="2"/>
  <c r="DI95" i="2"/>
  <c r="DI96" i="2"/>
  <c r="DI97" i="2"/>
  <c r="DI98" i="2"/>
  <c r="DI99" i="2"/>
  <c r="DI100" i="2"/>
  <c r="DI101" i="2"/>
  <c r="DI102" i="2"/>
  <c r="DI103" i="2"/>
  <c r="DI104" i="2"/>
  <c r="DI105" i="2"/>
  <c r="DI106" i="2"/>
  <c r="DI107" i="2"/>
  <c r="DI108" i="2"/>
  <c r="DI109" i="2"/>
  <c r="DI110" i="2"/>
  <c r="DI111" i="2"/>
  <c r="DI112" i="2"/>
  <c r="DI113" i="2"/>
  <c r="DI114" i="2"/>
  <c r="DI115" i="2"/>
  <c r="DI116" i="2"/>
  <c r="DI117" i="2"/>
  <c r="DI118" i="2"/>
  <c r="DI119" i="2"/>
  <c r="DI120" i="2"/>
  <c r="DI121" i="2"/>
  <c r="DI122" i="2"/>
  <c r="DI123" i="2"/>
  <c r="DI124" i="2"/>
  <c r="DI125" i="2"/>
  <c r="DI126" i="2"/>
  <c r="DI127" i="2"/>
  <c r="DI128" i="2"/>
  <c r="DI129" i="2"/>
  <c r="DI130" i="2"/>
  <c r="DI131" i="2"/>
  <c r="DI132" i="2"/>
  <c r="DI133" i="2"/>
  <c r="DI134" i="2"/>
  <c r="DI135" i="2"/>
  <c r="DI136" i="2"/>
  <c r="DI137" i="2"/>
  <c r="DI138" i="2"/>
  <c r="DI139" i="2"/>
  <c r="DI140" i="2"/>
  <c r="DI141" i="2"/>
  <c r="DI142" i="2"/>
  <c r="DI143" i="2"/>
  <c r="DI144" i="2"/>
  <c r="DI145" i="2"/>
  <c r="DI146" i="2"/>
  <c r="DI147" i="2"/>
  <c r="DI148" i="2"/>
  <c r="DI149" i="2"/>
  <c r="DI150" i="2"/>
  <c r="DI151" i="2"/>
  <c r="DI152" i="2"/>
  <c r="DI153" i="2"/>
  <c r="DI154" i="2"/>
  <c r="DI155" i="2"/>
  <c r="DI156" i="2"/>
  <c r="DI157" i="2"/>
  <c r="DI158" i="2"/>
  <c r="DI159" i="2"/>
  <c r="DI160" i="2"/>
  <c r="DI161" i="2"/>
  <c r="DI162" i="2"/>
  <c r="DI163" i="2"/>
  <c r="DI164" i="2"/>
  <c r="DI165" i="2"/>
  <c r="DI166" i="2"/>
  <c r="DI167" i="2"/>
  <c r="DI168" i="2"/>
  <c r="DI169" i="2"/>
  <c r="DI170" i="2"/>
  <c r="DI171" i="2"/>
  <c r="DI172" i="2"/>
  <c r="DI173" i="2"/>
  <c r="DI174" i="2"/>
  <c r="DI175" i="2"/>
  <c r="DI176" i="2"/>
  <c r="DI177" i="2"/>
  <c r="DI178" i="2"/>
  <c r="DI179" i="2"/>
  <c r="DI180" i="2"/>
  <c r="DI181" i="2"/>
  <c r="DI182" i="2"/>
  <c r="DI183" i="2"/>
  <c r="DI184" i="2"/>
  <c r="DI185" i="2"/>
  <c r="DI186" i="2"/>
  <c r="DI187" i="2"/>
  <c r="DI188" i="2"/>
  <c r="DI189" i="2"/>
  <c r="DI190" i="2"/>
  <c r="DI191" i="2"/>
  <c r="DI192" i="2"/>
  <c r="DI193" i="2"/>
  <c r="DI194" i="2"/>
  <c r="DI195" i="2"/>
  <c r="DI196" i="2"/>
  <c r="DI197" i="2"/>
  <c r="DI198" i="2"/>
  <c r="DI199" i="2"/>
  <c r="DI200" i="2"/>
  <c r="DI201" i="2"/>
  <c r="DI202" i="2"/>
  <c r="DI203" i="2"/>
  <c r="DI204" i="2"/>
  <c r="DI205" i="2"/>
  <c r="DI206" i="2"/>
  <c r="DI207" i="2"/>
  <c r="DI208" i="2"/>
  <c r="DI209" i="2"/>
  <c r="DI210" i="2"/>
  <c r="DI211" i="2"/>
  <c r="DI212" i="2"/>
  <c r="DI213" i="2"/>
  <c r="DI214" i="2"/>
  <c r="DI215" i="2"/>
  <c r="DI216" i="2"/>
  <c r="DI217" i="2"/>
  <c r="DI218" i="2"/>
  <c r="DI219" i="2"/>
  <c r="DI220" i="2"/>
  <c r="DI221" i="2"/>
  <c r="DI222" i="2"/>
  <c r="DI223" i="2"/>
  <c r="DI224" i="2"/>
  <c r="DI225" i="2"/>
  <c r="DI226" i="2"/>
  <c r="DI227" i="2"/>
  <c r="DI228" i="2"/>
  <c r="DI229" i="2"/>
  <c r="DI230" i="2"/>
  <c r="DI231" i="2"/>
  <c r="DI232" i="2"/>
  <c r="DI233" i="2"/>
  <c r="DI234" i="2"/>
  <c r="DI235" i="2"/>
  <c r="DI236" i="2"/>
  <c r="DI237" i="2"/>
  <c r="DI238" i="2"/>
  <c r="DI239" i="2"/>
  <c r="DI240" i="2"/>
  <c r="DI241" i="2"/>
  <c r="DI242" i="2"/>
  <c r="DI243" i="2"/>
  <c r="DI244" i="2"/>
  <c r="DI245" i="2"/>
  <c r="DI246" i="2"/>
  <c r="DI247" i="2"/>
  <c r="DK2" i="2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93" i="2"/>
  <c r="DK94" i="2"/>
  <c r="DK95" i="2"/>
  <c r="DK96" i="2"/>
  <c r="DK97" i="2"/>
  <c r="DK98" i="2"/>
  <c r="DK99" i="2"/>
  <c r="DK100" i="2"/>
  <c r="DK101" i="2"/>
  <c r="DK102" i="2"/>
  <c r="DK103" i="2"/>
  <c r="DK104" i="2"/>
  <c r="DK105" i="2"/>
  <c r="DK106" i="2"/>
  <c r="DK107" i="2"/>
  <c r="DK108" i="2"/>
  <c r="DK109" i="2"/>
  <c r="DK110" i="2"/>
  <c r="DK111" i="2"/>
  <c r="DK112" i="2"/>
  <c r="DK113" i="2"/>
  <c r="DK114" i="2"/>
  <c r="DK115" i="2"/>
  <c r="DK116" i="2"/>
  <c r="DK117" i="2"/>
  <c r="DK118" i="2"/>
  <c r="DK119" i="2"/>
  <c r="DK120" i="2"/>
  <c r="DK121" i="2"/>
  <c r="DK122" i="2"/>
  <c r="DK123" i="2"/>
  <c r="DK124" i="2"/>
  <c r="DK125" i="2"/>
  <c r="DK126" i="2"/>
  <c r="DK127" i="2"/>
  <c r="DK128" i="2"/>
  <c r="DK129" i="2"/>
  <c r="DK130" i="2"/>
  <c r="DK131" i="2"/>
  <c r="DK132" i="2"/>
  <c r="DK133" i="2"/>
  <c r="DK134" i="2"/>
  <c r="DK135" i="2"/>
  <c r="DK136" i="2"/>
  <c r="DK137" i="2"/>
  <c r="DK138" i="2"/>
  <c r="DK139" i="2"/>
  <c r="DK140" i="2"/>
  <c r="DK141" i="2"/>
  <c r="DK142" i="2"/>
  <c r="DK143" i="2"/>
  <c r="DK144" i="2"/>
  <c r="DK145" i="2"/>
  <c r="DK146" i="2"/>
  <c r="DK147" i="2"/>
  <c r="DK148" i="2"/>
  <c r="DK149" i="2"/>
  <c r="DK150" i="2"/>
  <c r="DK151" i="2"/>
  <c r="DK152" i="2"/>
  <c r="DK153" i="2"/>
  <c r="DK154" i="2"/>
  <c r="DK155" i="2"/>
  <c r="DK156" i="2"/>
  <c r="DK157" i="2"/>
  <c r="DK158" i="2"/>
  <c r="DK159" i="2"/>
  <c r="DK160" i="2"/>
  <c r="DK161" i="2"/>
  <c r="DK162" i="2"/>
  <c r="DK163" i="2"/>
  <c r="DK164" i="2"/>
  <c r="DK165" i="2"/>
  <c r="DK166" i="2"/>
  <c r="DK167" i="2"/>
  <c r="DK168" i="2"/>
  <c r="DK169" i="2"/>
  <c r="DK170" i="2"/>
  <c r="DK171" i="2"/>
  <c r="DK172" i="2"/>
  <c r="DK173" i="2"/>
  <c r="DK174" i="2"/>
  <c r="DK175" i="2"/>
  <c r="DK176" i="2"/>
  <c r="DK177" i="2"/>
  <c r="DK178" i="2"/>
  <c r="DK179" i="2"/>
  <c r="DK180" i="2"/>
  <c r="DK181" i="2"/>
  <c r="DK182" i="2"/>
  <c r="DK183" i="2"/>
  <c r="DK184" i="2"/>
  <c r="DK185" i="2"/>
  <c r="DK186" i="2"/>
  <c r="DK187" i="2"/>
  <c r="DK188" i="2"/>
  <c r="DK189" i="2"/>
  <c r="DK190" i="2"/>
  <c r="DK191" i="2"/>
  <c r="DK192" i="2"/>
  <c r="DK193" i="2"/>
  <c r="DK194" i="2"/>
  <c r="DK195" i="2"/>
  <c r="DK196" i="2"/>
  <c r="DK197" i="2"/>
  <c r="DK198" i="2"/>
  <c r="DK199" i="2"/>
  <c r="DK200" i="2"/>
  <c r="DK201" i="2"/>
  <c r="DK202" i="2"/>
  <c r="DK203" i="2"/>
  <c r="DK204" i="2"/>
  <c r="DK205" i="2"/>
  <c r="DK206" i="2"/>
  <c r="DK207" i="2"/>
  <c r="DK208" i="2"/>
  <c r="DK209" i="2"/>
  <c r="DK210" i="2"/>
  <c r="DK211" i="2"/>
  <c r="DK212" i="2"/>
  <c r="DK213" i="2"/>
  <c r="DK214" i="2"/>
  <c r="DK215" i="2"/>
  <c r="DK216" i="2"/>
  <c r="DK217" i="2"/>
  <c r="DK218" i="2"/>
  <c r="DK219" i="2"/>
  <c r="DK220" i="2"/>
  <c r="DK221" i="2"/>
  <c r="DK222" i="2"/>
  <c r="DK223" i="2"/>
  <c r="DK224" i="2"/>
  <c r="DK225" i="2"/>
  <c r="DK226" i="2"/>
  <c r="DK227" i="2"/>
  <c r="DK228" i="2"/>
  <c r="DK229" i="2"/>
  <c r="DK230" i="2"/>
  <c r="DK231" i="2"/>
  <c r="DK232" i="2"/>
  <c r="DK233" i="2"/>
  <c r="DK234" i="2"/>
  <c r="DK235" i="2"/>
  <c r="DK236" i="2"/>
  <c r="DK237" i="2"/>
  <c r="DK238" i="2"/>
  <c r="DK239" i="2"/>
  <c r="DK240" i="2"/>
  <c r="DK241" i="2"/>
  <c r="DK242" i="2"/>
  <c r="DK243" i="2"/>
  <c r="DK244" i="2"/>
  <c r="DK245" i="2"/>
  <c r="DK246" i="2"/>
  <c r="DK247" i="2"/>
  <c r="DM2" i="2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4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M201" i="2"/>
  <c r="DM202" i="2"/>
  <c r="DM203" i="2"/>
  <c r="DM204" i="2"/>
  <c r="DM205" i="2"/>
  <c r="DM206" i="2"/>
  <c r="DM207" i="2"/>
  <c r="DM208" i="2"/>
  <c r="DM209" i="2"/>
  <c r="DM210" i="2"/>
  <c r="DM211" i="2"/>
  <c r="DM212" i="2"/>
  <c r="DM213" i="2"/>
  <c r="DM214" i="2"/>
  <c r="DM215" i="2"/>
  <c r="DM216" i="2"/>
  <c r="DM217" i="2"/>
  <c r="DM218" i="2"/>
  <c r="DM219" i="2"/>
  <c r="DM220" i="2"/>
  <c r="DM221" i="2"/>
  <c r="DM222" i="2"/>
  <c r="DM223" i="2"/>
  <c r="DM224" i="2"/>
  <c r="DM225" i="2"/>
  <c r="DM226" i="2"/>
  <c r="DM227" i="2"/>
  <c r="DM228" i="2"/>
  <c r="DM229" i="2"/>
  <c r="DM230" i="2"/>
  <c r="DM231" i="2"/>
  <c r="DM232" i="2"/>
  <c r="DM233" i="2"/>
  <c r="DM234" i="2"/>
  <c r="DM235" i="2"/>
  <c r="DM236" i="2"/>
  <c r="DM237" i="2"/>
  <c r="DM238" i="2"/>
  <c r="DM239" i="2"/>
  <c r="DM240" i="2"/>
  <c r="DM241" i="2"/>
  <c r="DM242" i="2"/>
  <c r="DM243" i="2"/>
  <c r="DM244" i="2"/>
  <c r="DM245" i="2"/>
  <c r="DM246" i="2"/>
  <c r="DM247" i="2"/>
  <c r="H245" i="2"/>
  <c r="T246" i="2"/>
  <c r="Z247" i="2"/>
  <c r="AB244" i="2"/>
  <c r="AE247" i="2"/>
  <c r="C237" i="4"/>
  <c r="C238" i="4"/>
  <c r="C239" i="4"/>
  <c r="C240" i="4"/>
  <c r="C241" i="4"/>
  <c r="C242" i="4"/>
  <c r="C243" i="4"/>
  <c r="C244" i="4"/>
  <c r="C245" i="4"/>
  <c r="Z246" i="2"/>
  <c r="AE243" i="2"/>
  <c r="AG246" i="2"/>
  <c r="W245" i="2"/>
  <c r="T243" i="2"/>
  <c r="T247" i="2"/>
  <c r="AB247" i="2"/>
  <c r="D246" i="2" l="1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AG247" i="2"/>
  <c r="AE244" i="2"/>
  <c r="W246" i="2"/>
  <c r="T244" i="2"/>
  <c r="H247" i="2"/>
  <c r="T242" i="2"/>
  <c r="AB246" i="2"/>
  <c r="AG245" i="2"/>
  <c r="AE246" i="2"/>
  <c r="E245" i="2"/>
  <c r="H246" i="2"/>
  <c r="T245" i="2"/>
  <c r="W247" i="2"/>
  <c r="AB245" i="2"/>
  <c r="AG244" i="2"/>
  <c r="AE245" i="2"/>
  <c r="E244" i="2" l="1"/>
  <c r="E247" i="2"/>
  <c r="E246" i="2"/>
  <c r="AA248" i="2" l="1"/>
  <c r="C1" i="12"/>
  <c r="AE242" i="2" l="1"/>
  <c r="Z242" i="2"/>
  <c r="Z243" i="2"/>
  <c r="Z244" i="2"/>
  <c r="Z245" i="2"/>
  <c r="AG243" i="2"/>
  <c r="W244" i="2"/>
  <c r="H243" i="2"/>
  <c r="H244" i="2"/>
  <c r="E239" i="2"/>
  <c r="E240" i="2"/>
  <c r="E241" i="2"/>
  <c r="E242" i="2"/>
  <c r="E243" i="2"/>
  <c r="Z203" i="2" l="1"/>
  <c r="AE9" i="2"/>
  <c r="AE13" i="2"/>
  <c r="AE17" i="2"/>
  <c r="AE10" i="2"/>
  <c r="AE14" i="2"/>
  <c r="AE18" i="2"/>
  <c r="AE22" i="2"/>
  <c r="AE48" i="2"/>
  <c r="AE80" i="2"/>
  <c r="AE140" i="2"/>
  <c r="AE168" i="2"/>
  <c r="AE188" i="2"/>
  <c r="AE216" i="2"/>
  <c r="AE21" i="2"/>
  <c r="AE104" i="2"/>
  <c r="AE228" i="2"/>
  <c r="AE8" i="2"/>
  <c r="AE11" i="2"/>
  <c r="AE12" i="2"/>
  <c r="AE15" i="2"/>
  <c r="AE16" i="2"/>
  <c r="AE19" i="2"/>
  <c r="AE20" i="2"/>
  <c r="AE23" i="2"/>
  <c r="AE24" i="2"/>
  <c r="AE88" i="2"/>
  <c r="AE160" i="2"/>
  <c r="AE224" i="2"/>
  <c r="AE7" i="2"/>
  <c r="Z8" i="2"/>
  <c r="Z9" i="2"/>
  <c r="Z10" i="2"/>
  <c r="Z7" i="2"/>
  <c r="AC248" i="2"/>
  <c r="X248" i="2"/>
  <c r="AE240" i="2" l="1"/>
  <c r="AE236" i="2"/>
  <c r="AE232" i="2"/>
  <c r="AE220" i="2"/>
  <c r="AE212" i="2"/>
  <c r="AE208" i="2"/>
  <c r="AE204" i="2"/>
  <c r="AE200" i="2"/>
  <c r="AE196" i="2"/>
  <c r="AE192" i="2"/>
  <c r="AE184" i="2"/>
  <c r="AE180" i="2"/>
  <c r="AE176" i="2"/>
  <c r="AE172" i="2"/>
  <c r="AE164" i="2"/>
  <c r="AE156" i="2"/>
  <c r="AE152" i="2"/>
  <c r="AE148" i="2"/>
  <c r="AE144" i="2"/>
  <c r="AE136" i="2"/>
  <c r="AE132" i="2"/>
  <c r="AE128" i="2"/>
  <c r="AE124" i="2"/>
  <c r="AE120" i="2"/>
  <c r="AE109" i="2"/>
  <c r="AE82" i="2"/>
  <c r="AE72" i="2"/>
  <c r="AE66" i="2"/>
  <c r="AE64" i="2"/>
  <c r="AE56" i="2"/>
  <c r="AE53" i="2"/>
  <c r="AE45" i="2"/>
  <c r="AE32" i="2"/>
  <c r="AE29" i="2"/>
  <c r="AE226" i="2"/>
  <c r="AE210" i="2"/>
  <c r="AE194" i="2"/>
  <c r="AE178" i="2"/>
  <c r="AE162" i="2"/>
  <c r="AE146" i="2"/>
  <c r="AE130" i="2"/>
  <c r="AE117" i="2"/>
  <c r="AE114" i="2"/>
  <c r="AE101" i="2"/>
  <c r="AE98" i="2"/>
  <c r="AE93" i="2"/>
  <c r="AE90" i="2"/>
  <c r="AE85" i="2"/>
  <c r="AE77" i="2"/>
  <c r="AE69" i="2"/>
  <c r="AE61" i="2"/>
  <c r="AE42" i="2"/>
  <c r="AE37" i="2"/>
  <c r="AE26" i="2"/>
  <c r="AE202" i="2"/>
  <c r="AE170" i="2"/>
  <c r="AE138" i="2"/>
  <c r="AE58" i="2"/>
  <c r="AE34" i="2"/>
  <c r="AE96" i="2"/>
  <c r="AE50" i="2"/>
  <c r="AE234" i="2"/>
  <c r="AE218" i="2"/>
  <c r="AE186" i="2"/>
  <c r="AE154" i="2"/>
  <c r="AE122" i="2"/>
  <c r="AE112" i="2"/>
  <c r="AE238" i="2"/>
  <c r="AE230" i="2"/>
  <c r="AE222" i="2"/>
  <c r="AE214" i="2"/>
  <c r="AE206" i="2"/>
  <c r="AE198" i="2"/>
  <c r="AE190" i="2"/>
  <c r="AE182" i="2"/>
  <c r="AE174" i="2"/>
  <c r="AE166" i="2"/>
  <c r="AE158" i="2"/>
  <c r="AE150" i="2"/>
  <c r="AE142" i="2"/>
  <c r="AE134" i="2"/>
  <c r="AE126" i="2"/>
  <c r="AE106" i="2"/>
  <c r="AE74" i="2"/>
  <c r="AE241" i="2"/>
  <c r="AE237" i="2"/>
  <c r="AE233" i="2"/>
  <c r="AE229" i="2"/>
  <c r="AE225" i="2"/>
  <c r="AE221" i="2"/>
  <c r="AE217" i="2"/>
  <c r="AE213" i="2"/>
  <c r="AE209" i="2"/>
  <c r="AE205" i="2"/>
  <c r="AE201" i="2"/>
  <c r="AE197" i="2"/>
  <c r="AE193" i="2"/>
  <c r="AE189" i="2"/>
  <c r="AE185" i="2"/>
  <c r="AE181" i="2"/>
  <c r="AE177" i="2"/>
  <c r="AE173" i="2"/>
  <c r="AE169" i="2"/>
  <c r="AE165" i="2"/>
  <c r="AE161" i="2"/>
  <c r="AE157" i="2"/>
  <c r="AE153" i="2"/>
  <c r="AE149" i="2"/>
  <c r="AE145" i="2"/>
  <c r="AE141" i="2"/>
  <c r="AE137" i="2"/>
  <c r="AE133" i="2"/>
  <c r="AE129" i="2"/>
  <c r="AE125" i="2"/>
  <c r="AE119" i="2"/>
  <c r="AE115" i="2"/>
  <c r="AE111" i="2"/>
  <c r="AE107" i="2"/>
  <c r="AE103" i="2"/>
  <c r="AE99" i="2"/>
  <c r="AE95" i="2"/>
  <c r="AE91" i="2"/>
  <c r="AE87" i="2"/>
  <c r="AE83" i="2"/>
  <c r="AE79" i="2"/>
  <c r="AE75" i="2"/>
  <c r="AE71" i="2"/>
  <c r="AE67" i="2"/>
  <c r="AE63" i="2"/>
  <c r="AE59" i="2"/>
  <c r="AE55" i="2"/>
  <c r="AE51" i="2"/>
  <c r="AE47" i="2"/>
  <c r="AE43" i="2"/>
  <c r="AE39" i="2"/>
  <c r="AE35" i="2"/>
  <c r="AE31" i="2"/>
  <c r="AE27" i="2"/>
  <c r="AE25" i="2"/>
  <c r="AE40" i="2"/>
  <c r="AE239" i="2"/>
  <c r="AE235" i="2"/>
  <c r="AE231" i="2"/>
  <c r="AE227" i="2"/>
  <c r="AE223" i="2"/>
  <c r="AE219" i="2"/>
  <c r="AE215" i="2"/>
  <c r="AE211" i="2"/>
  <c r="AE207" i="2"/>
  <c r="AE203" i="2"/>
  <c r="AE199" i="2"/>
  <c r="AE195" i="2"/>
  <c r="AE191" i="2"/>
  <c r="AE187" i="2"/>
  <c r="AE183" i="2"/>
  <c r="AE179" i="2"/>
  <c r="AE175" i="2"/>
  <c r="AE171" i="2"/>
  <c r="AE167" i="2"/>
  <c r="AE163" i="2"/>
  <c r="AE159" i="2"/>
  <c r="AE155" i="2"/>
  <c r="AE151" i="2"/>
  <c r="AE147" i="2"/>
  <c r="AE143" i="2"/>
  <c r="AE139" i="2"/>
  <c r="AE135" i="2"/>
  <c r="AE131" i="2"/>
  <c r="AE127" i="2"/>
  <c r="AE123" i="2"/>
  <c r="AE118" i="2"/>
  <c r="AE113" i="2"/>
  <c r="AE108" i="2"/>
  <c r="AE102" i="2"/>
  <c r="AE97" i="2"/>
  <c r="AE92" i="2"/>
  <c r="AE86" i="2"/>
  <c r="AE81" i="2"/>
  <c r="AE76" i="2"/>
  <c r="AE70" i="2"/>
  <c r="AE65" i="2"/>
  <c r="AE60" i="2"/>
  <c r="AE54" i="2"/>
  <c r="AE49" i="2"/>
  <c r="AE44" i="2"/>
  <c r="AE38" i="2"/>
  <c r="AE33" i="2"/>
  <c r="AE28" i="2"/>
  <c r="AE121" i="2"/>
  <c r="AE116" i="2"/>
  <c r="AE110" i="2"/>
  <c r="AE105" i="2"/>
  <c r="AE100" i="2"/>
  <c r="AE94" i="2"/>
  <c r="AE89" i="2"/>
  <c r="AE84" i="2"/>
  <c r="AE78" i="2"/>
  <c r="AE73" i="2"/>
  <c r="AE68" i="2"/>
  <c r="AE62" i="2"/>
  <c r="AE57" i="2"/>
  <c r="AE52" i="2"/>
  <c r="AE46" i="2"/>
  <c r="AE41" i="2"/>
  <c r="AE36" i="2"/>
  <c r="AE30" i="2"/>
  <c r="Z227" i="2"/>
  <c r="Z219" i="2"/>
  <c r="Z211" i="2"/>
  <c r="Z240" i="2"/>
  <c r="Z232" i="2"/>
  <c r="Z224" i="2"/>
  <c r="Z216" i="2"/>
  <c r="Z208" i="2"/>
  <c r="Z200" i="2"/>
  <c r="Z199" i="2"/>
  <c r="Z192" i="2"/>
  <c r="Z191" i="2"/>
  <c r="Z184" i="2"/>
  <c r="Z183" i="2"/>
  <c r="Z176" i="2"/>
  <c r="Z175" i="2"/>
  <c r="Z168" i="2"/>
  <c r="Z167" i="2"/>
  <c r="Z160" i="2"/>
  <c r="Z159" i="2"/>
  <c r="Z152" i="2"/>
  <c r="Z151" i="2"/>
  <c r="Z144" i="2"/>
  <c r="Z143" i="2"/>
  <c r="Z136" i="2"/>
  <c r="Z135" i="2"/>
  <c r="Z128" i="2"/>
  <c r="Z127" i="2"/>
  <c r="Z120" i="2"/>
  <c r="Z119" i="2"/>
  <c r="Z112" i="2"/>
  <c r="Z111" i="2"/>
  <c r="Z104" i="2"/>
  <c r="Z103" i="2"/>
  <c r="Z96" i="2"/>
  <c r="Z95" i="2"/>
  <c r="Z88" i="2"/>
  <c r="Z87" i="2"/>
  <c r="Z80" i="2"/>
  <c r="Z79" i="2"/>
  <c r="Z72" i="2"/>
  <c r="Z71" i="2"/>
  <c r="Z68" i="2"/>
  <c r="Z67" i="2"/>
  <c r="Z60" i="2"/>
  <c r="Z59" i="2"/>
  <c r="Z52" i="2"/>
  <c r="Z51" i="2"/>
  <c r="Z44" i="2"/>
  <c r="Z43" i="2"/>
  <c r="Z36" i="2"/>
  <c r="Z35" i="2"/>
  <c r="Z24" i="2"/>
  <c r="Z23" i="2"/>
  <c r="Z12" i="2"/>
  <c r="Z16" i="2"/>
  <c r="Z13" i="2"/>
  <c r="Z14" i="2"/>
  <c r="Z11" i="2"/>
  <c r="Z15" i="2"/>
  <c r="Z231" i="2"/>
  <c r="Z238" i="2"/>
  <c r="Z234" i="2"/>
  <c r="Z230" i="2"/>
  <c r="Z226" i="2"/>
  <c r="Z222" i="2"/>
  <c r="Z218" i="2"/>
  <c r="Z214" i="2"/>
  <c r="Z210" i="2"/>
  <c r="Z206" i="2"/>
  <c r="Z202" i="2"/>
  <c r="Z198" i="2"/>
  <c r="Z194" i="2"/>
  <c r="Z190" i="2"/>
  <c r="Z186" i="2"/>
  <c r="Z182" i="2"/>
  <c r="Z178" i="2"/>
  <c r="Z174" i="2"/>
  <c r="Z170" i="2"/>
  <c r="Z166" i="2"/>
  <c r="Z162" i="2"/>
  <c r="Z158" i="2"/>
  <c r="Z154" i="2"/>
  <c r="Z150" i="2"/>
  <c r="Z146" i="2"/>
  <c r="Z142" i="2"/>
  <c r="Z138" i="2"/>
  <c r="Z134" i="2"/>
  <c r="Z130" i="2"/>
  <c r="Z126" i="2"/>
  <c r="Z122" i="2"/>
  <c r="Z118" i="2"/>
  <c r="Z114" i="2"/>
  <c r="Z110" i="2"/>
  <c r="Z106" i="2"/>
  <c r="Z102" i="2"/>
  <c r="Z98" i="2"/>
  <c r="Z94" i="2"/>
  <c r="Z90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236" i="2"/>
  <c r="Z228" i="2"/>
  <c r="Z220" i="2"/>
  <c r="Z212" i="2"/>
  <c r="Z204" i="2"/>
  <c r="Z196" i="2"/>
  <c r="Z195" i="2"/>
  <c r="Z188" i="2"/>
  <c r="Z187" i="2"/>
  <c r="Z180" i="2"/>
  <c r="Z179" i="2"/>
  <c r="Z172" i="2"/>
  <c r="Z171" i="2"/>
  <c r="Z164" i="2"/>
  <c r="Z163" i="2"/>
  <c r="Z156" i="2"/>
  <c r="Z155" i="2"/>
  <c r="Z148" i="2"/>
  <c r="Z147" i="2"/>
  <c r="Z140" i="2"/>
  <c r="Z139" i="2"/>
  <c r="Z132" i="2"/>
  <c r="Z131" i="2"/>
  <c r="Z124" i="2"/>
  <c r="Z123" i="2"/>
  <c r="Z116" i="2"/>
  <c r="Z115" i="2"/>
  <c r="Z108" i="2"/>
  <c r="Z107" i="2"/>
  <c r="Z100" i="2"/>
  <c r="Z99" i="2"/>
  <c r="Z92" i="2"/>
  <c r="Z91" i="2"/>
  <c r="Z84" i="2"/>
  <c r="Z83" i="2"/>
  <c r="Z76" i="2"/>
  <c r="Z75" i="2"/>
  <c r="Z64" i="2"/>
  <c r="Z63" i="2"/>
  <c r="Z56" i="2"/>
  <c r="Z55" i="2"/>
  <c r="Z48" i="2"/>
  <c r="Z47" i="2"/>
  <c r="Z40" i="2"/>
  <c r="Z39" i="2"/>
  <c r="Z32" i="2"/>
  <c r="Z31" i="2"/>
  <c r="Z28" i="2"/>
  <c r="Z27" i="2"/>
  <c r="Z20" i="2"/>
  <c r="Z19" i="2"/>
  <c r="Z235" i="2"/>
  <c r="Z215" i="2"/>
  <c r="Z241" i="2"/>
  <c r="Z237" i="2"/>
  <c r="Z233" i="2"/>
  <c r="Z229" i="2"/>
  <c r="Z225" i="2"/>
  <c r="Z221" i="2"/>
  <c r="Z217" i="2"/>
  <c r="Z213" i="2"/>
  <c r="Z209" i="2"/>
  <c r="Z205" i="2"/>
  <c r="Z201" i="2"/>
  <c r="Z197" i="2"/>
  <c r="Z193" i="2"/>
  <c r="Z189" i="2"/>
  <c r="Z185" i="2"/>
  <c r="Z181" i="2"/>
  <c r="Z177" i="2"/>
  <c r="Z173" i="2"/>
  <c r="Z169" i="2"/>
  <c r="Z165" i="2"/>
  <c r="Z161" i="2"/>
  <c r="Z157" i="2"/>
  <c r="Z153" i="2"/>
  <c r="Z149" i="2"/>
  <c r="Z145" i="2"/>
  <c r="Z141" i="2"/>
  <c r="Z137" i="2"/>
  <c r="Z133" i="2"/>
  <c r="Z129" i="2"/>
  <c r="Z125" i="2"/>
  <c r="Z121" i="2"/>
  <c r="Z117" i="2"/>
  <c r="Z113" i="2"/>
  <c r="Z109" i="2"/>
  <c r="Z105" i="2"/>
  <c r="Z101" i="2"/>
  <c r="Z97" i="2"/>
  <c r="Z93" i="2"/>
  <c r="Z89" i="2"/>
  <c r="Z85" i="2"/>
  <c r="Z81" i="2"/>
  <c r="Z77" i="2"/>
  <c r="Z73" i="2"/>
  <c r="Z69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239" i="2"/>
  <c r="Z223" i="2"/>
  <c r="Z207" i="2"/>
  <c r="AF248" i="2"/>
  <c r="E4" i="12"/>
  <c r="P4" i="12" s="1"/>
  <c r="AG242" i="2"/>
  <c r="AB241" i="2"/>
  <c r="AB242" i="2"/>
  <c r="AB243" i="2"/>
  <c r="W243" i="2"/>
  <c r="T241" i="2"/>
  <c r="C4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E7" i="12"/>
  <c r="F7" i="12" s="1"/>
  <c r="E6" i="12"/>
  <c r="F6" i="12" s="1"/>
  <c r="E21" i="12"/>
  <c r="N21" i="12" s="1"/>
  <c r="E20" i="12"/>
  <c r="F20" i="12" s="1"/>
  <c r="E19" i="12"/>
  <c r="F19" i="12" s="1"/>
  <c r="E18" i="12"/>
  <c r="F18" i="12" s="1"/>
  <c r="E17" i="12"/>
  <c r="F17" i="12" s="1"/>
  <c r="O17" i="12" s="1"/>
  <c r="E16" i="12"/>
  <c r="F16" i="12" s="1"/>
  <c r="E15" i="12"/>
  <c r="P15" i="12" s="1"/>
  <c r="E14" i="12"/>
  <c r="F14" i="12" s="1"/>
  <c r="E13" i="12"/>
  <c r="N13" i="12" s="1"/>
  <c r="E12" i="12"/>
  <c r="F12" i="12" s="1"/>
  <c r="E11" i="12"/>
  <c r="P11" i="12" s="1"/>
  <c r="E10" i="12"/>
  <c r="F10" i="12" s="1"/>
  <c r="E9" i="12"/>
  <c r="N9" i="12" s="1"/>
  <c r="E8" i="12"/>
  <c r="F8" i="12" s="1"/>
  <c r="E5" i="12"/>
  <c r="N5" i="12" s="1"/>
  <c r="L22" i="12"/>
  <c r="K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M5" i="12" l="1"/>
  <c r="M13" i="12"/>
  <c r="M21" i="12"/>
  <c r="M4" i="12"/>
  <c r="M9" i="12"/>
  <c r="M17" i="12"/>
  <c r="M8" i="12"/>
  <c r="M12" i="12"/>
  <c r="M20" i="12"/>
  <c r="F4" i="12"/>
  <c r="I4" i="12" s="1"/>
  <c r="J4" i="12" s="1"/>
  <c r="P21" i="12"/>
  <c r="P17" i="12"/>
  <c r="P13" i="12"/>
  <c r="P9" i="12"/>
  <c r="P5" i="12"/>
  <c r="P20" i="12"/>
  <c r="P16" i="12"/>
  <c r="P12" i="12"/>
  <c r="P8" i="12"/>
  <c r="P19" i="12"/>
  <c r="P7" i="12"/>
  <c r="P18" i="12"/>
  <c r="P14" i="12"/>
  <c r="P10" i="12"/>
  <c r="P6" i="12"/>
  <c r="I18" i="12"/>
  <c r="J18" i="12" s="1"/>
  <c r="N17" i="12"/>
  <c r="F21" i="12"/>
  <c r="O21" i="12" s="1"/>
  <c r="I14" i="12"/>
  <c r="J14" i="12" s="1"/>
  <c r="I10" i="12"/>
  <c r="J10" i="12" s="1"/>
  <c r="I6" i="12"/>
  <c r="J6" i="12" s="1"/>
  <c r="W242" i="2"/>
  <c r="G11" i="12"/>
  <c r="H11" i="12" s="1"/>
  <c r="I7" i="12"/>
  <c r="J7" i="12" s="1"/>
  <c r="N18" i="12"/>
  <c r="G15" i="12"/>
  <c r="H15" i="12" s="1"/>
  <c r="G6" i="12"/>
  <c r="H6" i="12" s="1"/>
  <c r="N6" i="12"/>
  <c r="Q16" i="12"/>
  <c r="N19" i="12"/>
  <c r="N4" i="12"/>
  <c r="Q9" i="12"/>
  <c r="G17" i="12"/>
  <c r="H17" i="12" s="1"/>
  <c r="G19" i="12"/>
  <c r="H19" i="12" s="1"/>
  <c r="G18" i="12"/>
  <c r="H18" i="12" s="1"/>
  <c r="N10" i="12"/>
  <c r="N14" i="12"/>
  <c r="G9" i="12"/>
  <c r="H9" i="12" s="1"/>
  <c r="F11" i="12"/>
  <c r="I11" i="12" s="1"/>
  <c r="J11" i="12" s="1"/>
  <c r="Q13" i="12"/>
  <c r="G8" i="12"/>
  <c r="H8" i="12" s="1"/>
  <c r="G12" i="12"/>
  <c r="H12" i="12" s="1"/>
  <c r="G16" i="12"/>
  <c r="H16" i="12" s="1"/>
  <c r="AG241" i="2"/>
  <c r="AB239" i="2"/>
  <c r="W240" i="2"/>
  <c r="T239" i="2"/>
  <c r="H241" i="2"/>
  <c r="N7" i="12"/>
  <c r="F5" i="12"/>
  <c r="O5" i="12" s="1"/>
  <c r="M16" i="12"/>
  <c r="N20" i="12"/>
  <c r="T240" i="2"/>
  <c r="W241" i="2"/>
  <c r="AB240" i="2"/>
  <c r="Q4" i="12"/>
  <c r="G5" i="12"/>
  <c r="H5" i="12" s="1"/>
  <c r="N8" i="12"/>
  <c r="N12" i="12"/>
  <c r="F15" i="12"/>
  <c r="I15" i="12" s="1"/>
  <c r="J15" i="12" s="1"/>
  <c r="G20" i="12"/>
  <c r="H20" i="12" s="1"/>
  <c r="Q5" i="12"/>
  <c r="F9" i="12"/>
  <c r="O9" i="12" s="1"/>
  <c r="F13" i="12"/>
  <c r="O13" i="12" s="1"/>
  <c r="N16" i="12"/>
  <c r="Q21" i="12"/>
  <c r="G4" i="12"/>
  <c r="H4" i="12" s="1"/>
  <c r="E22" i="12"/>
  <c r="G10" i="12"/>
  <c r="H10" i="12" s="1"/>
  <c r="G14" i="12"/>
  <c r="H14" i="12" s="1"/>
  <c r="Q8" i="12"/>
  <c r="Q20" i="12"/>
  <c r="G7" i="12"/>
  <c r="H7" i="12" s="1"/>
  <c r="I19" i="12"/>
  <c r="J19" i="12" s="1"/>
  <c r="Q17" i="12"/>
  <c r="Q12" i="12"/>
  <c r="C22" i="12"/>
  <c r="Q22" i="12" s="1"/>
  <c r="G21" i="12"/>
  <c r="H21" i="12" s="1"/>
  <c r="O20" i="12"/>
  <c r="I20" i="12"/>
  <c r="J20" i="12" s="1"/>
  <c r="I17" i="12"/>
  <c r="J17" i="12" s="1"/>
  <c r="O16" i="12"/>
  <c r="I16" i="12"/>
  <c r="J16" i="12" s="1"/>
  <c r="N15" i="12"/>
  <c r="G13" i="12"/>
  <c r="H13" i="12" s="1"/>
  <c r="O12" i="12"/>
  <c r="I12" i="12"/>
  <c r="J12" i="12" s="1"/>
  <c r="N11" i="12"/>
  <c r="O8" i="12"/>
  <c r="I8" i="12"/>
  <c r="J8" i="12" s="1"/>
  <c r="O19" i="12"/>
  <c r="Q6" i="12"/>
  <c r="Q7" i="12"/>
  <c r="Q10" i="12"/>
  <c r="Q11" i="12"/>
  <c r="Q14" i="12"/>
  <c r="Q15" i="12"/>
  <c r="Q18" i="12"/>
  <c r="Q19" i="12"/>
  <c r="O6" i="12"/>
  <c r="O7" i="12"/>
  <c r="M6" i="12"/>
  <c r="M7" i="12"/>
  <c r="M10" i="12"/>
  <c r="M11" i="12"/>
  <c r="M14" i="12"/>
  <c r="M15" i="12"/>
  <c r="M18" i="12"/>
  <c r="M19" i="12"/>
  <c r="O10" i="12"/>
  <c r="O14" i="12"/>
  <c r="O18" i="12"/>
  <c r="H242" i="2"/>
  <c r="D12" i="12" l="1"/>
  <c r="D18" i="12"/>
  <c r="D9" i="12"/>
  <c r="D11" i="12"/>
  <c r="D14" i="12"/>
  <c r="D13" i="12"/>
  <c r="O4" i="12"/>
  <c r="D20" i="12"/>
  <c r="D10" i="12"/>
  <c r="D7" i="12"/>
  <c r="D6" i="12"/>
  <c r="I5" i="12"/>
  <c r="J5" i="12" s="1"/>
  <c r="D8" i="12"/>
  <c r="D17" i="12"/>
  <c r="D19" i="12"/>
  <c r="D4" i="12"/>
  <c r="D21" i="12"/>
  <c r="D5" i="12"/>
  <c r="D16" i="12"/>
  <c r="D15" i="12"/>
  <c r="I13" i="12"/>
  <c r="J13" i="12" s="1"/>
  <c r="R20" i="12"/>
  <c r="U20" i="12" s="1"/>
  <c r="O11" i="12"/>
  <c r="R4" i="12"/>
  <c r="U4" i="12" s="1"/>
  <c r="P22" i="12"/>
  <c r="F22" i="12"/>
  <c r="I21" i="12"/>
  <c r="J21" i="12" s="1"/>
  <c r="R16" i="12"/>
  <c r="U16" i="12" s="1"/>
  <c r="R8" i="12"/>
  <c r="U8" i="12" s="1"/>
  <c r="O15" i="12"/>
  <c r="G22" i="12"/>
  <c r="R12" i="12"/>
  <c r="U12" i="12" s="1"/>
  <c r="H22" i="12"/>
  <c r="N22" i="12"/>
  <c r="I9" i="12"/>
  <c r="J9" i="12" s="1"/>
  <c r="R18" i="12"/>
  <c r="U18" i="12" s="1"/>
  <c r="R10" i="12"/>
  <c r="U10" i="12" s="1"/>
  <c r="M22" i="12"/>
  <c r="R14" i="12"/>
  <c r="U14" i="12" s="1"/>
  <c r="R6" i="12"/>
  <c r="U6" i="12" s="1"/>
  <c r="J22" i="12" l="1"/>
  <c r="O22" i="12"/>
  <c r="I22" i="12"/>
  <c r="AG238" i="2"/>
  <c r="AG239" i="2"/>
  <c r="AG240" i="2"/>
  <c r="C234" i="4" l="1"/>
  <c r="C235" i="4"/>
  <c r="C236" i="4"/>
  <c r="AB236" i="2"/>
  <c r="AB237" i="2"/>
  <c r="AB238" i="2"/>
  <c r="W237" i="2"/>
  <c r="W238" i="2"/>
  <c r="W239" i="2"/>
  <c r="T238" i="2"/>
  <c r="H239" i="2"/>
  <c r="H240" i="2"/>
  <c r="E236" i="2"/>
  <c r="E237" i="2"/>
  <c r="E238" i="2"/>
  <c r="AG235" i="2" l="1"/>
  <c r="T234" i="2"/>
  <c r="H236" i="2"/>
  <c r="W35" i="2"/>
  <c r="W67" i="2"/>
  <c r="W99" i="2"/>
  <c r="W123" i="2"/>
  <c r="W145" i="2"/>
  <c r="W166" i="2"/>
  <c r="W187" i="2"/>
  <c r="W209" i="2"/>
  <c r="W230" i="2"/>
  <c r="W7" i="2"/>
  <c r="AG236" i="2" l="1"/>
  <c r="W225" i="2"/>
  <c r="W219" i="2"/>
  <c r="W214" i="2"/>
  <c r="W203" i="2"/>
  <c r="W198" i="2"/>
  <c r="W193" i="2"/>
  <c r="W182" i="2"/>
  <c r="W177" i="2"/>
  <c r="W171" i="2"/>
  <c r="W161" i="2"/>
  <c r="W155" i="2"/>
  <c r="W150" i="2"/>
  <c r="W139" i="2"/>
  <c r="W134" i="2"/>
  <c r="W129" i="2"/>
  <c r="W118" i="2"/>
  <c r="W113" i="2"/>
  <c r="W107" i="2"/>
  <c r="W91" i="2"/>
  <c r="W83" i="2"/>
  <c r="W75" i="2"/>
  <c r="W59" i="2"/>
  <c r="W51" i="2"/>
  <c r="W43" i="2"/>
  <c r="W27" i="2"/>
  <c r="W19" i="2"/>
  <c r="T235" i="2"/>
  <c r="H237" i="2"/>
  <c r="H235" i="2"/>
  <c r="T237" i="2"/>
  <c r="W236" i="2"/>
  <c r="H238" i="2"/>
  <c r="T236" i="2"/>
  <c r="AG237" i="2"/>
  <c r="W235" i="2"/>
  <c r="W231" i="2"/>
  <c r="W228" i="2"/>
  <c r="W224" i="2"/>
  <c r="W220" i="2"/>
  <c r="W215" i="2"/>
  <c r="W212" i="2"/>
  <c r="W208" i="2"/>
  <c r="W204" i="2"/>
  <c r="W199" i="2"/>
  <c r="W196" i="2"/>
  <c r="W192" i="2"/>
  <c r="W188" i="2"/>
  <c r="W183" i="2"/>
  <c r="W180" i="2"/>
  <c r="W176" i="2"/>
  <c r="W172" i="2"/>
  <c r="W167" i="2"/>
  <c r="W164" i="2"/>
  <c r="W160" i="2"/>
  <c r="W156" i="2"/>
  <c r="W151" i="2"/>
  <c r="W148" i="2"/>
  <c r="W143" i="2"/>
  <c r="W140" i="2"/>
  <c r="W135" i="2"/>
  <c r="W132" i="2"/>
  <c r="W127" i="2"/>
  <c r="W122" i="2"/>
  <c r="W120" i="2"/>
  <c r="W116" i="2"/>
  <c r="W112" i="2"/>
  <c r="W109" i="2"/>
  <c r="W101" i="2"/>
  <c r="W97" i="2"/>
  <c r="W85" i="2"/>
  <c r="W81" i="2"/>
  <c r="W69" i="2"/>
  <c r="W65" i="2"/>
  <c r="W53" i="2"/>
  <c r="W49" i="2"/>
  <c r="W37" i="2"/>
  <c r="W33" i="2"/>
  <c r="W21" i="2"/>
  <c r="W11" i="2"/>
  <c r="W90" i="2"/>
  <c r="W92" i="2"/>
  <c r="W74" i="2"/>
  <c r="W76" i="2"/>
  <c r="W58" i="2"/>
  <c r="W60" i="2"/>
  <c r="W42" i="2"/>
  <c r="W44" i="2"/>
  <c r="W26" i="2"/>
  <c r="W28" i="2"/>
  <c r="W14" i="2"/>
  <c r="W16" i="2"/>
  <c r="W226" i="2"/>
  <c r="W221" i="2"/>
  <c r="W210" i="2"/>
  <c r="W205" i="2"/>
  <c r="W194" i="2"/>
  <c r="W189" i="2"/>
  <c r="W178" i="2"/>
  <c r="W173" i="2"/>
  <c r="W162" i="2"/>
  <c r="W157" i="2"/>
  <c r="W146" i="2"/>
  <c r="W141" i="2"/>
  <c r="W130" i="2"/>
  <c r="W125" i="2"/>
  <c r="W119" i="2"/>
  <c r="W114" i="2"/>
  <c r="W93" i="2"/>
  <c r="W77" i="2"/>
  <c r="W61" i="2"/>
  <c r="W45" i="2"/>
  <c r="W29" i="2"/>
  <c r="W102" i="2"/>
  <c r="W104" i="2"/>
  <c r="W86" i="2"/>
  <c r="W88" i="2"/>
  <c r="W70" i="2"/>
  <c r="W72" i="2"/>
  <c r="W50" i="2"/>
  <c r="W52" i="2"/>
  <c r="W34" i="2"/>
  <c r="W36" i="2"/>
  <c r="W18" i="2"/>
  <c r="W20" i="2"/>
  <c r="W9" i="2"/>
  <c r="W8" i="2"/>
  <c r="W232" i="2"/>
  <c r="W216" i="2"/>
  <c r="W200" i="2"/>
  <c r="W184" i="2"/>
  <c r="W168" i="2"/>
  <c r="W152" i="2"/>
  <c r="W136" i="2"/>
  <c r="W98" i="2"/>
  <c r="W100" i="2"/>
  <c r="W82" i="2"/>
  <c r="W84" i="2"/>
  <c r="W66" i="2"/>
  <c r="W68" i="2"/>
  <c r="W54" i="2"/>
  <c r="W56" i="2"/>
  <c r="W38" i="2"/>
  <c r="W40" i="2"/>
  <c r="W22" i="2"/>
  <c r="W24" i="2"/>
  <c r="W234" i="2"/>
  <c r="W229" i="2"/>
  <c r="W223" i="2"/>
  <c r="W218" i="2"/>
  <c r="W213" i="2"/>
  <c r="W207" i="2"/>
  <c r="W202" i="2"/>
  <c r="W197" i="2"/>
  <c r="W191" i="2"/>
  <c r="W186" i="2"/>
  <c r="W181" i="2"/>
  <c r="W175" i="2"/>
  <c r="W170" i="2"/>
  <c r="W165" i="2"/>
  <c r="W159" i="2"/>
  <c r="W154" i="2"/>
  <c r="W149" i="2"/>
  <c r="W138" i="2"/>
  <c r="W133" i="2"/>
  <c r="W117" i="2"/>
  <c r="W111" i="2"/>
  <c r="W105" i="2"/>
  <c r="W89" i="2"/>
  <c r="W73" i="2"/>
  <c r="W57" i="2"/>
  <c r="W41" i="2"/>
  <c r="W25" i="2"/>
  <c r="W17" i="2"/>
  <c r="W144" i="2"/>
  <c r="W128" i="2"/>
  <c r="W124" i="2"/>
  <c r="W106" i="2"/>
  <c r="W108" i="2"/>
  <c r="W94" i="2"/>
  <c r="W96" i="2"/>
  <c r="W78" i="2"/>
  <c r="W80" i="2"/>
  <c r="W62" i="2"/>
  <c r="W64" i="2"/>
  <c r="W46" i="2"/>
  <c r="W48" i="2"/>
  <c r="W30" i="2"/>
  <c r="W32" i="2"/>
  <c r="W10" i="2"/>
  <c r="W12" i="2"/>
  <c r="W13" i="2"/>
  <c r="W233" i="2"/>
  <c r="W227" i="2"/>
  <c r="W222" i="2"/>
  <c r="W217" i="2"/>
  <c r="W211" i="2"/>
  <c r="W206" i="2"/>
  <c r="W201" i="2"/>
  <c r="W195" i="2"/>
  <c r="W190" i="2"/>
  <c r="W185" i="2"/>
  <c r="W179" i="2"/>
  <c r="W174" i="2"/>
  <c r="W169" i="2"/>
  <c r="W163" i="2"/>
  <c r="W158" i="2"/>
  <c r="W153" i="2"/>
  <c r="W147" i="2"/>
  <c r="W142" i="2"/>
  <c r="W137" i="2"/>
  <c r="W131" i="2"/>
  <c r="W126" i="2"/>
  <c r="W121" i="2"/>
  <c r="W115" i="2"/>
  <c r="W110" i="2"/>
  <c r="W103" i="2"/>
  <c r="W95" i="2"/>
  <c r="W87" i="2"/>
  <c r="W79" i="2"/>
  <c r="W71" i="2"/>
  <c r="W63" i="2"/>
  <c r="W55" i="2"/>
  <c r="W47" i="2"/>
  <c r="W39" i="2"/>
  <c r="W31" i="2"/>
  <c r="W23" i="2"/>
  <c r="W15" i="2"/>
  <c r="C232" i="4" l="1"/>
  <c r="C233" i="4"/>
  <c r="AG234" i="2"/>
  <c r="AB234" i="2"/>
  <c r="AB235" i="2"/>
  <c r="H233" i="2"/>
  <c r="H234" i="2"/>
  <c r="E234" i="2"/>
  <c r="E235" i="2"/>
  <c r="C231" i="4"/>
  <c r="T233" i="2" l="1"/>
  <c r="E233" i="2"/>
  <c r="E15" i="2"/>
  <c r="H232" i="2"/>
  <c r="E8" i="2"/>
  <c r="E9" i="2"/>
  <c r="E10" i="2"/>
  <c r="E11" i="2"/>
  <c r="E12" i="2"/>
  <c r="E13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7" i="2"/>
  <c r="E18" i="2" l="1"/>
  <c r="E14" i="2"/>
  <c r="T11" i="2"/>
  <c r="T19" i="2"/>
  <c r="T55" i="2"/>
  <c r="T67" i="2"/>
  <c r="T75" i="2"/>
  <c r="T83" i="2"/>
  <c r="T91" i="2"/>
  <c r="T99" i="2"/>
  <c r="T107" i="2"/>
  <c r="T115" i="2"/>
  <c r="T123" i="2"/>
  <c r="T131" i="2"/>
  <c r="T139" i="2"/>
  <c r="T147" i="2"/>
  <c r="T155" i="2"/>
  <c r="T163" i="2"/>
  <c r="T171" i="2"/>
  <c r="T179" i="2"/>
  <c r="T187" i="2"/>
  <c r="T195" i="2"/>
  <c r="T203" i="2"/>
  <c r="T211" i="2"/>
  <c r="T219" i="2"/>
  <c r="T227" i="2"/>
  <c r="T10" i="2" l="1"/>
  <c r="T231" i="2"/>
  <c r="T223" i="2"/>
  <c r="T215" i="2"/>
  <c r="T207" i="2"/>
  <c r="T191" i="2"/>
  <c r="T183" i="2"/>
  <c r="T175" i="2"/>
  <c r="T167" i="2"/>
  <c r="T151" i="2"/>
  <c r="T143" i="2"/>
  <c r="T135" i="2"/>
  <c r="T127" i="2"/>
  <c r="T119" i="2"/>
  <c r="T111" i="2"/>
  <c r="T79" i="2"/>
  <c r="T230" i="2"/>
  <c r="T222" i="2"/>
  <c r="T214" i="2"/>
  <c r="T206" i="2"/>
  <c r="T194" i="2"/>
  <c r="T197" i="2"/>
  <c r="T199" i="2"/>
  <c r="T159" i="2"/>
  <c r="T103" i="2"/>
  <c r="T95" i="2"/>
  <c r="T87" i="2"/>
  <c r="T71" i="2"/>
  <c r="T63" i="2"/>
  <c r="T59" i="2"/>
  <c r="T51" i="2"/>
  <c r="T47" i="2"/>
  <c r="T43" i="2"/>
  <c r="T39" i="2"/>
  <c r="T35" i="2"/>
  <c r="T31" i="2"/>
  <c r="T27" i="2"/>
  <c r="T23" i="2"/>
  <c r="T15" i="2"/>
  <c r="T226" i="2"/>
  <c r="T218" i="2"/>
  <c r="T210" i="2"/>
  <c r="T202" i="2"/>
  <c r="T198" i="2"/>
  <c r="T190" i="2"/>
  <c r="T186" i="2"/>
  <c r="T182" i="2"/>
  <c r="T178" i="2"/>
  <c r="T174" i="2"/>
  <c r="T170" i="2"/>
  <c r="T166" i="2"/>
  <c r="T162" i="2"/>
  <c r="T158" i="2"/>
  <c r="T154" i="2"/>
  <c r="T150" i="2"/>
  <c r="T146" i="2"/>
  <c r="T142" i="2"/>
  <c r="T138" i="2"/>
  <c r="T134" i="2"/>
  <c r="T130" i="2"/>
  <c r="T126" i="2"/>
  <c r="T122" i="2"/>
  <c r="T118" i="2"/>
  <c r="T114" i="2"/>
  <c r="T110" i="2"/>
  <c r="T106" i="2"/>
  <c r="T102" i="2"/>
  <c r="T98" i="2"/>
  <c r="T94" i="2"/>
  <c r="T90" i="2"/>
  <c r="T86" i="2"/>
  <c r="T82" i="2"/>
  <c r="T78" i="2"/>
  <c r="T74" i="2"/>
  <c r="T70" i="2"/>
  <c r="T66" i="2"/>
  <c r="T62" i="2"/>
  <c r="T58" i="2"/>
  <c r="T54" i="2"/>
  <c r="T50" i="2"/>
  <c r="T46" i="2"/>
  <c r="T42" i="2"/>
  <c r="T38" i="2"/>
  <c r="T34" i="2"/>
  <c r="T30" i="2"/>
  <c r="T26" i="2"/>
  <c r="T22" i="2"/>
  <c r="T18" i="2"/>
  <c r="T14" i="2"/>
  <c r="T229" i="2"/>
  <c r="T225" i="2"/>
  <c r="T221" i="2"/>
  <c r="T217" i="2"/>
  <c r="T213" i="2"/>
  <c r="T209" i="2"/>
  <c r="T205" i="2"/>
  <c r="T201" i="2"/>
  <c r="T193" i="2"/>
  <c r="T81" i="2"/>
  <c r="T77" i="2"/>
  <c r="T73" i="2"/>
  <c r="T69" i="2"/>
  <c r="T65" i="2"/>
  <c r="T61" i="2"/>
  <c r="T57" i="2"/>
  <c r="T53" i="2"/>
  <c r="T49" i="2"/>
  <c r="T45" i="2"/>
  <c r="T41" i="2"/>
  <c r="T37" i="2"/>
  <c r="T33" i="2"/>
  <c r="T29" i="2"/>
  <c r="T25" i="2"/>
  <c r="T21" i="2"/>
  <c r="T17" i="2"/>
  <c r="T13" i="2"/>
  <c r="T9" i="2"/>
  <c r="T189" i="2"/>
  <c r="T185" i="2"/>
  <c r="T181" i="2"/>
  <c r="T177" i="2"/>
  <c r="T173" i="2"/>
  <c r="T169" i="2"/>
  <c r="T165" i="2"/>
  <c r="T161" i="2"/>
  <c r="T157" i="2"/>
  <c r="T153" i="2"/>
  <c r="T149" i="2"/>
  <c r="T145" i="2"/>
  <c r="T141" i="2"/>
  <c r="T137" i="2"/>
  <c r="T133" i="2"/>
  <c r="T129" i="2"/>
  <c r="T125" i="2"/>
  <c r="T121" i="2"/>
  <c r="T117" i="2"/>
  <c r="T113" i="2"/>
  <c r="T109" i="2"/>
  <c r="T105" i="2"/>
  <c r="T101" i="2"/>
  <c r="T97" i="2"/>
  <c r="T93" i="2"/>
  <c r="T89" i="2"/>
  <c r="T85" i="2"/>
  <c r="T232" i="2"/>
  <c r="T228" i="2"/>
  <c r="T224" i="2"/>
  <c r="T220" i="2"/>
  <c r="T216" i="2"/>
  <c r="T212" i="2"/>
  <c r="T208" i="2"/>
  <c r="T204" i="2"/>
  <c r="T200" i="2"/>
  <c r="T196" i="2"/>
  <c r="T192" i="2"/>
  <c r="T188" i="2"/>
  <c r="T184" i="2"/>
  <c r="T180" i="2"/>
  <c r="T176" i="2"/>
  <c r="T172" i="2"/>
  <c r="T168" i="2"/>
  <c r="T164" i="2"/>
  <c r="T160" i="2"/>
  <c r="T156" i="2"/>
  <c r="T152" i="2"/>
  <c r="T148" i="2"/>
  <c r="T144" i="2"/>
  <c r="T140" i="2"/>
  <c r="T136" i="2"/>
  <c r="T132" i="2"/>
  <c r="T128" i="2"/>
  <c r="T124" i="2"/>
  <c r="T120" i="2"/>
  <c r="T116" i="2"/>
  <c r="T112" i="2"/>
  <c r="T108" i="2"/>
  <c r="T104" i="2"/>
  <c r="T100" i="2"/>
  <c r="T96" i="2"/>
  <c r="T92" i="2"/>
  <c r="T88" i="2"/>
  <c r="T84" i="2"/>
  <c r="T80" i="2"/>
  <c r="T76" i="2"/>
  <c r="T72" i="2"/>
  <c r="T68" i="2"/>
  <c r="T64" i="2"/>
  <c r="T60" i="2"/>
  <c r="T56" i="2"/>
  <c r="T52" i="2"/>
  <c r="T48" i="2"/>
  <c r="T44" i="2"/>
  <c r="T40" i="2"/>
  <c r="T36" i="2"/>
  <c r="T32" i="2"/>
  <c r="T28" i="2"/>
  <c r="T24" i="2"/>
  <c r="T20" i="2"/>
  <c r="T16" i="2"/>
  <c r="T12" i="2"/>
  <c r="T8" i="2"/>
  <c r="T7" i="2"/>
  <c r="C223" i="4"/>
  <c r="C224" i="4"/>
  <c r="C225" i="4"/>
  <c r="C226" i="4"/>
  <c r="C227" i="4"/>
  <c r="C228" i="4"/>
  <c r="C229" i="4"/>
  <c r="C230" i="4"/>
  <c r="AB233" i="2" l="1"/>
  <c r="AG232" i="2"/>
  <c r="AG233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10" i="2"/>
  <c r="AB42" i="2"/>
  <c r="AB74" i="2"/>
  <c r="AB106" i="2"/>
  <c r="AB130" i="2"/>
  <c r="AB146" i="2"/>
  <c r="AB159" i="2"/>
  <c r="AB170" i="2"/>
  <c r="AB181" i="2"/>
  <c r="AB191" i="2"/>
  <c r="AB202" i="2"/>
  <c r="AB213" i="2"/>
  <c r="AB221" i="2"/>
  <c r="AB227" i="2"/>
  <c r="AB22" i="2"/>
  <c r="AB26" i="2"/>
  <c r="AB38" i="2"/>
  <c r="AB54" i="2"/>
  <c r="AB58" i="2"/>
  <c r="AB70" i="2"/>
  <c r="AB86" i="2"/>
  <c r="AB90" i="2"/>
  <c r="AB102" i="2"/>
  <c r="AB118" i="2"/>
  <c r="AB122" i="2"/>
  <c r="AB129" i="2"/>
  <c r="AB137" i="2"/>
  <c r="AB138" i="2"/>
  <c r="AB145" i="2"/>
  <c r="AB153" i="2"/>
  <c r="AB154" i="2"/>
  <c r="AB158" i="2"/>
  <c r="AB165" i="2"/>
  <c r="AB169" i="2"/>
  <c r="AB174" i="2"/>
  <c r="AB175" i="2"/>
  <c r="AB185" i="2"/>
  <c r="AB186" i="2"/>
  <c r="AB190" i="2"/>
  <c r="AB197" i="2"/>
  <c r="AB201" i="2"/>
  <c r="AB206" i="2"/>
  <c r="AB207" i="2"/>
  <c r="AB217" i="2"/>
  <c r="AB218" i="2"/>
  <c r="AB222" i="2"/>
  <c r="AB223" i="2"/>
  <c r="AB226" i="2"/>
  <c r="AB229" i="2"/>
  <c r="AB231" i="2"/>
  <c r="AB230" i="2" l="1"/>
  <c r="AB214" i="2"/>
  <c r="AB210" i="2"/>
  <c r="AB198" i="2"/>
  <c r="AB194" i="2"/>
  <c r="AB182" i="2"/>
  <c r="AB178" i="2"/>
  <c r="AB166" i="2"/>
  <c r="AB162" i="2"/>
  <c r="AB150" i="2"/>
  <c r="AB142" i="2"/>
  <c r="AB134" i="2"/>
  <c r="AB126" i="2"/>
  <c r="AB114" i="2"/>
  <c r="AB110" i="2"/>
  <c r="AB98" i="2"/>
  <c r="AB94" i="2"/>
  <c r="AB82" i="2"/>
  <c r="AB78" i="2"/>
  <c r="AB66" i="2"/>
  <c r="AB62" i="2"/>
  <c r="AB50" i="2"/>
  <c r="AB46" i="2"/>
  <c r="AB34" i="2"/>
  <c r="AB30" i="2"/>
  <c r="AB18" i="2"/>
  <c r="AB14" i="2"/>
  <c r="AB10" i="2"/>
  <c r="AB211" i="2"/>
  <c r="AB179" i="2"/>
  <c r="AB225" i="2"/>
  <c r="AB209" i="2"/>
  <c r="AB205" i="2"/>
  <c r="AB193" i="2"/>
  <c r="AB189" i="2"/>
  <c r="AB177" i="2"/>
  <c r="AB173" i="2"/>
  <c r="AB161" i="2"/>
  <c r="AB157" i="2"/>
  <c r="AB149" i="2"/>
  <c r="AB141" i="2"/>
  <c r="AB133" i="2"/>
  <c r="AB125" i="2"/>
  <c r="AB121" i="2"/>
  <c r="AB117" i="2"/>
  <c r="AB113" i="2"/>
  <c r="AB109" i="2"/>
  <c r="AB105" i="2"/>
  <c r="AB101" i="2"/>
  <c r="AB97" i="2"/>
  <c r="AB93" i="2"/>
  <c r="AB89" i="2"/>
  <c r="AB85" i="2"/>
  <c r="AB81" i="2"/>
  <c r="AB77" i="2"/>
  <c r="AB73" i="2"/>
  <c r="AB69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232" i="2"/>
  <c r="AB228" i="2"/>
  <c r="AB224" i="2"/>
  <c r="AB220" i="2"/>
  <c r="AB219" i="2"/>
  <c r="AB216" i="2"/>
  <c r="AB212" i="2"/>
  <c r="AB208" i="2"/>
  <c r="AB204" i="2"/>
  <c r="AB203" i="2"/>
  <c r="AB200" i="2"/>
  <c r="AB199" i="2"/>
  <c r="AB196" i="2"/>
  <c r="AB192" i="2"/>
  <c r="AB188" i="2"/>
  <c r="AB187" i="2"/>
  <c r="AB184" i="2"/>
  <c r="AB183" i="2"/>
  <c r="AB180" i="2"/>
  <c r="AB176" i="2"/>
  <c r="AB172" i="2"/>
  <c r="AB171" i="2"/>
  <c r="AB168" i="2"/>
  <c r="AB167" i="2"/>
  <c r="AB164" i="2"/>
  <c r="AB160" i="2"/>
  <c r="AB156" i="2"/>
  <c r="AB155" i="2"/>
  <c r="AB152" i="2"/>
  <c r="AB148" i="2"/>
  <c r="AB144" i="2"/>
  <c r="AB140" i="2"/>
  <c r="AB136" i="2"/>
  <c r="AB132" i="2"/>
  <c r="AB128" i="2"/>
  <c r="AB124" i="2"/>
  <c r="AB120" i="2"/>
  <c r="AB116" i="2"/>
  <c r="AB112" i="2"/>
  <c r="AB108" i="2"/>
  <c r="AB104" i="2"/>
  <c r="AB100" i="2"/>
  <c r="AB96" i="2"/>
  <c r="AB92" i="2"/>
  <c r="AB88" i="2"/>
  <c r="AB84" i="2"/>
  <c r="AB80" i="2"/>
  <c r="AB76" i="2"/>
  <c r="AB72" i="2"/>
  <c r="AB6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215" i="2"/>
  <c r="AB195" i="2"/>
  <c r="AB163" i="2"/>
  <c r="AB151" i="2"/>
  <c r="AB147" i="2"/>
  <c r="AB143" i="2"/>
  <c r="AB139" i="2"/>
  <c r="AB135" i="2"/>
  <c r="AB131" i="2"/>
  <c r="AB127" i="2"/>
  <c r="AB123" i="2"/>
  <c r="AB119" i="2"/>
  <c r="AB115" i="2"/>
  <c r="AB111" i="2"/>
  <c r="AB107" i="2"/>
  <c r="AB103" i="2"/>
  <c r="AB99" i="2"/>
  <c r="AB95" i="2"/>
  <c r="AB91" i="2"/>
  <c r="AB87" i="2"/>
  <c r="AB83" i="2"/>
  <c r="AB79" i="2"/>
  <c r="AB75" i="2"/>
  <c r="AB71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H225" i="2" l="1"/>
  <c r="H228" i="2"/>
  <c r="H229" i="2" l="1"/>
  <c r="H224" i="2"/>
  <c r="H231" i="2"/>
  <c r="H227" i="2"/>
  <c r="H230" i="2"/>
  <c r="H226" i="2"/>
  <c r="C222" i="4" l="1"/>
  <c r="C215" i="4" l="1"/>
  <c r="C216" i="4"/>
  <c r="C217" i="4"/>
  <c r="C218" i="4"/>
  <c r="C219" i="4"/>
  <c r="C220" i="4"/>
  <c r="C221" i="4"/>
  <c r="H223" i="2"/>
  <c r="H213" i="2" l="1"/>
  <c r="H216" i="2"/>
  <c r="H220" i="2"/>
  <c r="H219" i="2" l="1"/>
  <c r="H215" i="2"/>
  <c r="H222" i="2"/>
  <c r="H218" i="2"/>
  <c r="H214" i="2"/>
  <c r="H221" i="2"/>
  <c r="H217" i="2"/>
  <c r="H204" i="2"/>
  <c r="H206" i="2"/>
  <c r="H208" i="2"/>
  <c r="H210" i="2"/>
  <c r="H212" i="2"/>
  <c r="H209" i="2" l="1"/>
  <c r="H205" i="2"/>
  <c r="H211" i="2"/>
  <c r="H207" i="2"/>
  <c r="H203" i="2"/>
  <c r="C209" i="4"/>
  <c r="C210" i="4"/>
  <c r="C211" i="4"/>
  <c r="C212" i="4"/>
  <c r="C213" i="4"/>
  <c r="C214" i="4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0F7E6-1771-419B-9C70-D5466E80F5C0}" keepAlive="1" name="Query - amostras" description="Connection to the 'amostras' query in the workbook." type="5" refreshedVersion="6" background="1" saveData="1">
    <dbPr connection="Provider=Microsoft.Mashup.OleDb.1;Data Source=$Workbook$;Location=amostras;Extended Properties=&quot;&quot;" command="SELECT * FROM [amostras]"/>
  </connection>
  <connection id="2" xr16:uid="{DC0F5A17-8F99-4F8B-9485-E8730EFA7904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<sst xmlns="http://schemas.openxmlformats.org/spreadsheetml/2006/main" count="1747" uniqueCount="433">
  <si>
    <t>data</t>
  </si>
  <si>
    <t>data_dados</t>
  </si>
  <si>
    <t>confirmados</t>
  </si>
  <si>
    <t>confirmados_arsnorte</t>
  </si>
  <si>
    <t>confirmados_arscentro</t>
  </si>
  <si>
    <t>confirmados_arslvt</t>
  </si>
  <si>
    <t>confirmados_arsalentejo</t>
  </si>
  <si>
    <t>confirmados_arsalgarve</t>
  </si>
  <si>
    <t>confirmados_acores</t>
  </si>
  <si>
    <t>confirmados_madeira</t>
  </si>
  <si>
    <t>confirmados_estrangeiro</t>
  </si>
  <si>
    <t>confirmados_novos</t>
  </si>
  <si>
    <t>recuperados</t>
  </si>
  <si>
    <t>obitos</t>
  </si>
  <si>
    <t>internados</t>
  </si>
  <si>
    <t>internados_uci</t>
  </si>
  <si>
    <t>lab</t>
  </si>
  <si>
    <t>suspeitos</t>
  </si>
  <si>
    <t>vigilancia</t>
  </si>
  <si>
    <t>n_confirmados</t>
  </si>
  <si>
    <t>cadeias_transmissao</t>
  </si>
  <si>
    <t>transmissao_importada</t>
  </si>
  <si>
    <t>confirmados_0_9_f</t>
  </si>
  <si>
    <t>confirmados_0_9_m</t>
  </si>
  <si>
    <t>confirmados_10_19_f</t>
  </si>
  <si>
    <t>confirmados_10_19_m</t>
  </si>
  <si>
    <t>confirmados_20_29_f</t>
  </si>
  <si>
    <t>confirmados_20_29_m</t>
  </si>
  <si>
    <t>confirmados_30_39_f</t>
  </si>
  <si>
    <t>confirmados_30_39_m</t>
  </si>
  <si>
    <t>confirmados_40_49_f</t>
  </si>
  <si>
    <t>confirmados_40_49_m</t>
  </si>
  <si>
    <t>confirmados_50_59_f</t>
  </si>
  <si>
    <t>confirmados_50_59_m</t>
  </si>
  <si>
    <t>confirmados_60_69_f</t>
  </si>
  <si>
    <t>confirmados_60_69_m</t>
  </si>
  <si>
    <t>confirmados_70_79_f</t>
  </si>
  <si>
    <t>confirmados_70_79_m</t>
  </si>
  <si>
    <t>confirmados_80_plus_f</t>
  </si>
  <si>
    <t>confirmados_80_plus_m</t>
  </si>
  <si>
    <t>sintomas_tosse</t>
  </si>
  <si>
    <t>sintomas_febre</t>
  </si>
  <si>
    <t>sintomas_dificuldade_respiratoria</t>
  </si>
  <si>
    <t>sintomas_cefaleia</t>
  </si>
  <si>
    <t>sintomas_dores_musculares</t>
  </si>
  <si>
    <t>sintomas_fraqueza_generalizada</t>
  </si>
  <si>
    <t>confirmados_f</t>
  </si>
  <si>
    <t>confirmados_m</t>
  </si>
  <si>
    <t>obitos_arsnorte</t>
  </si>
  <si>
    <t>obitos_arscentro</t>
  </si>
  <si>
    <t>obitos_arslvt</t>
  </si>
  <si>
    <t>obitos_arsalentejo</t>
  </si>
  <si>
    <t>obitos_arsalgarve</t>
  </si>
  <si>
    <t>obitos_acores</t>
  </si>
  <si>
    <t>obitos_madeira</t>
  </si>
  <si>
    <t>obitos_estrangeiro</t>
  </si>
  <si>
    <t>recuperados_arsnorte</t>
  </si>
  <si>
    <t>recuperados_arscentro</t>
  </si>
  <si>
    <t>recuperados_arslvt</t>
  </si>
  <si>
    <t>recuperados_arsalentejo</t>
  </si>
  <si>
    <t>recuperados_arsalgarve</t>
  </si>
  <si>
    <t>recuperados_acores</t>
  </si>
  <si>
    <t>recuperados_madeira</t>
  </si>
  <si>
    <t>recuperados_estrangeiro</t>
  </si>
  <si>
    <t>obitos_0_9_f</t>
  </si>
  <si>
    <t>obitos_0_9_m</t>
  </si>
  <si>
    <t>obitos_10_19_f</t>
  </si>
  <si>
    <t>obitos_10_19_m</t>
  </si>
  <si>
    <t>obitos_20_29_f</t>
  </si>
  <si>
    <t>obitos_20_29_m</t>
  </si>
  <si>
    <t>obitos_30_39_f</t>
  </si>
  <si>
    <t>obitos_30_39_m</t>
  </si>
  <si>
    <t>obitos_40_49_f</t>
  </si>
  <si>
    <t>obitos_40_49_m</t>
  </si>
  <si>
    <t>obitos_50_59_f</t>
  </si>
  <si>
    <t>obitos_50_59_m</t>
  </si>
  <si>
    <t>obitos_60_69_f</t>
  </si>
  <si>
    <t>obitos_60_69_m</t>
  </si>
  <si>
    <t>obitos_70_79_f</t>
  </si>
  <si>
    <t>obitos_70_79_m</t>
  </si>
  <si>
    <t>obitos_80_plus_f</t>
  </si>
  <si>
    <t>obitos_80_plus_m</t>
  </si>
  <si>
    <t>obitos_f</t>
  </si>
  <si>
    <t>obitos_m</t>
  </si>
  <si>
    <t>confirmados_desconhecidos_m</t>
  </si>
  <si>
    <t>confirmados_desconhecidos_f</t>
  </si>
  <si>
    <t>ativos</t>
  </si>
  <si>
    <t>Row Labels</t>
  </si>
  <si>
    <t>Grand Total</t>
  </si>
  <si>
    <t>Feb</t>
  </si>
  <si>
    <t>26-Feb</t>
  </si>
  <si>
    <t>27-Feb</t>
  </si>
  <si>
    <t>28-Feb</t>
  </si>
  <si>
    <t>29-Feb</t>
  </si>
  <si>
    <t>Mar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</si>
  <si>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</si>
  <si>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</si>
  <si>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</si>
  <si>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</si>
  <si>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</si>
  <si>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</si>
  <si>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</si>
  <si>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</si>
  <si>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</si>
  <si>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</si>
  <si>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</si>
  <si>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</si>
  <si>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</si>
  <si>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</si>
  <si>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</si>
  <si>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</si>
  <si>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</si>
  <si>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</si>
  <si>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</si>
  <si>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</si>
  <si>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</si>
  <si>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</si>
  <si>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</si>
  <si>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</si>
  <si>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</si>
  <si>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</si>
  <si>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</si>
  <si>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</si>
  <si>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</si>
  <si>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</si>
  <si>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</si>
  <si>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Apr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</si>
  <si>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</si>
  <si>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</si>
  <si>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</si>
  <si>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</si>
  <si>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</si>
  <si>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</si>
  <si>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</si>
  <si>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</si>
  <si>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</si>
  <si>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</si>
  <si>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</si>
  <si>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</si>
  <si>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</si>
  <si>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</si>
  <si>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</si>
  <si>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</si>
  <si>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</si>
  <si>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</si>
  <si>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</si>
  <si>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</si>
  <si>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</si>
  <si>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</si>
  <si>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</si>
  <si>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</si>
  <si>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</si>
  <si>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</si>
  <si>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</si>
  <si>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</si>
  <si>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</si>
  <si>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</si>
  <si>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</si>
  <si>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</si>
  <si>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</si>
  <si>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</si>
  <si>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</si>
  <si>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</si>
  <si>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</si>
  <si>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</si>
  <si>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</si>
  <si>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</si>
  <si>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</si>
  <si>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</si>
  <si>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</si>
  <si>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</si>
  <si>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</si>
  <si>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</si>
  <si>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</si>
  <si>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</si>
  <si>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</si>
  <si>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</si>
  <si>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</si>
  <si>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</si>
  <si>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</si>
  <si>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</si>
  <si>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</si>
  <si>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</si>
  <si>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</si>
  <si>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</si>
  <si>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</si>
  <si>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</si>
  <si>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</si>
  <si>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</si>
  <si>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Jun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</si>
  <si>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</si>
  <si>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</si>
  <si>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</si>
  <si>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</si>
  <si>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</si>
  <si>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</si>
  <si>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</si>
  <si>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</si>
  <si>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</si>
  <si>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</si>
  <si>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</si>
  <si>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</si>
  <si>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</si>
  <si>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</si>
  <si>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</si>
  <si>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</si>
  <si>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</si>
  <si>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</si>
  <si>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</si>
  <si>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</si>
  <si>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</si>
  <si>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</si>
  <si>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</si>
  <si>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</si>
  <si>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</si>
  <si>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</si>
  <si>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</si>
  <si>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</si>
  <si>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</si>
  <si>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</si>
  <si>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Jul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</si>
  <si>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</si>
  <si>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</si>
  <si>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</si>
  <si>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</si>
  <si>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</si>
  <si>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</si>
  <si>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</si>
  <si>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</si>
  <si>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</si>
  <si>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</si>
  <si>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</si>
  <si>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</si>
  <si>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</si>
  <si>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</si>
  <si>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</si>
  <si>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</si>
  <si>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</si>
  <si>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</si>
  <si>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</si>
  <si>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</si>
  <si>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</si>
  <si>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</si>
  <si>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</si>
  <si>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</si>
  <si>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</si>
  <si>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</si>
  <si>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</si>
  <si>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</si>
  <si>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</si>
  <si>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</si>
  <si>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</si>
  <si>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Aug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</si>
  <si>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</si>
  <si>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</si>
  <si>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</si>
  <si>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</si>
  <si>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</si>
  <si>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</si>
  <si>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</si>
  <si>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</si>
  <si>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</si>
  <si>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</si>
  <si>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</si>
  <si>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</si>
  <si>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</si>
  <si>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</si>
  <si>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</si>
  <si>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</si>
  <si>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</si>
  <si>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</si>
  <si>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</si>
  <si>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</si>
  <si>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</si>
  <si>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</si>
  <si>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</si>
  <si>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</si>
  <si>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</si>
  <si>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</si>
  <si>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</si>
  <si>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</si>
  <si>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</si>
  <si>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</si>
  <si>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</si>
  <si>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Sep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</si>
  <si>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</si>
  <si>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</si>
  <si>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</si>
  <si>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</si>
  <si>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</si>
  <si>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</si>
  <si>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</si>
  <si>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</si>
  <si>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</si>
  <si>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</si>
  <si>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</si>
  <si>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</si>
  <si>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</si>
  <si>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</si>
  <si>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</si>
  <si>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</si>
  <si>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</si>
  <si>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</si>
  <si>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</si>
  <si>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</si>
  <si>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</si>
  <si>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</si>
  <si>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obitos_dia</t>
  </si>
  <si>
    <t>23-Sep</t>
  </si>
  <si>
    <t>amostras</t>
  </si>
  <si>
    <t>amostras_novas_7_avg</t>
  </si>
  <si>
    <t>activos_1</t>
  </si>
  <si>
    <t>confirmados_dia</t>
  </si>
  <si>
    <t>confirmados_dia_7_avg</t>
  </si>
  <si>
    <t>amostras_novas</t>
  </si>
  <si>
    <t>24-Sep</t>
  </si>
  <si>
    <t>#internados</t>
  </si>
  <si>
    <t>#internados_uci</t>
  </si>
  <si>
    <t>25-Sep</t>
  </si>
  <si>
    <t>26-Sep</t>
  </si>
  <si>
    <t>27-Sep</t>
  </si>
  <si>
    <t>28-Sep</t>
  </si>
  <si>
    <t>29-Sep</t>
  </si>
  <si>
    <t>30-Sep</t>
  </si>
  <si>
    <t>Oct</t>
  </si>
  <si>
    <t>01-Oct</t>
  </si>
  <si>
    <t>02-Oct</t>
  </si>
  <si>
    <t>03-Oct</t>
  </si>
  <si>
    <t>04-Oct</t>
  </si>
  <si>
    <t>05-Oct</t>
  </si>
  <si>
    <t>obitos_0_9_f2</t>
  </si>
  <si>
    <t>obitos_0_9_m2</t>
  </si>
  <si>
    <t>obitos_10_19_f2</t>
  </si>
  <si>
    <t>obitos_10_19_m2</t>
  </si>
  <si>
    <t>obitos_20_29_f2</t>
  </si>
  <si>
    <t>obitos_20_29_m2</t>
  </si>
  <si>
    <t>obitos_30_39_f2</t>
  </si>
  <si>
    <t>obitos_30_39_m2</t>
  </si>
  <si>
    <t>obitos_40_49_f2</t>
  </si>
  <si>
    <t>obitos_40_49_m2</t>
  </si>
  <si>
    <t>obitos_50_59_f2</t>
  </si>
  <si>
    <t>obitos_50_59_m2</t>
  </si>
  <si>
    <t>obitos_60_69_f2</t>
  </si>
  <si>
    <t>obitos_60_69_m2</t>
  </si>
  <si>
    <t>obitos_70_79_f2</t>
  </si>
  <si>
    <t>obitos_70_79_m2</t>
  </si>
  <si>
    <t>obitos_80_plus_f2</t>
  </si>
  <si>
    <t>obitos_80_plus_m2</t>
  </si>
  <si>
    <t>06-Oct</t>
  </si>
  <si>
    <t>07-Oct</t>
  </si>
  <si>
    <t>08-Oct</t>
  </si>
  <si>
    <t>#confirmados_dia_7_avg</t>
  </si>
  <si>
    <t>#activos_1</t>
  </si>
  <si>
    <t>09-Oct</t>
  </si>
  <si>
    <t>10-Oct</t>
  </si>
  <si>
    <t>11-Oct</t>
  </si>
  <si>
    <t>12-Oct</t>
  </si>
  <si>
    <t>13-Oct</t>
  </si>
  <si>
    <t>total_internados_dia</t>
  </si>
  <si>
    <t>total_internados_uci_dia</t>
  </si>
  <si>
    <t>(blank)</t>
  </si>
  <si>
    <t>&lt;26/02/2020</t>
  </si>
  <si>
    <t>14-Oct</t>
  </si>
  <si>
    <t>15-Oct</t>
  </si>
  <si>
    <t>16-Oct</t>
  </si>
  <si>
    <t>total_internados_dia_7_avg</t>
  </si>
  <si>
    <t>total_internados_uci_dia_7_day</t>
  </si>
  <si>
    <t>#novos internados - 7 avg</t>
  </si>
  <si>
    <t>#novos internados uci - 7 avg</t>
  </si>
  <si>
    <t>17-Oct</t>
  </si>
  <si>
    <t>recuperados_dia</t>
  </si>
  <si>
    <t>recuperados_dia_7_avg</t>
  </si>
  <si>
    <t>#recuperados_dia_7_avg</t>
  </si>
  <si>
    <t>novos_dia</t>
  </si>
  <si>
    <t>novos_dia_7_avg</t>
  </si>
  <si>
    <t># novos_dia_7_avg</t>
  </si>
  <si>
    <t>18-Oct</t>
  </si>
  <si>
    <t>19-Oct</t>
  </si>
  <si>
    <t>20-Oct</t>
  </si>
  <si>
    <t>obitos_dia_7_avg</t>
  </si>
  <si>
    <t>#obitos_dia_7_avg</t>
  </si>
  <si>
    <t>21-Oct</t>
  </si>
  <si>
    <t>22-Oct</t>
  </si>
  <si>
    <t>23-Oct</t>
  </si>
  <si>
    <t>24-Oct</t>
  </si>
  <si>
    <t>25-Oct</t>
  </si>
  <si>
    <t>população</t>
  </si>
  <si>
    <t>idade</t>
  </si>
  <si>
    <t>sexo</t>
  </si>
  <si>
    <t>óbitos</t>
  </si>
  <si>
    <t>casos reportados</t>
  </si>
  <si>
    <t>CFR</t>
  </si>
  <si>
    <t>sobrevivencia CFR</t>
  </si>
  <si>
    <t>IFR*</t>
  </si>
  <si>
    <t>distr. %</t>
  </si>
  <si>
    <t>distr.</t>
  </si>
  <si>
    <t>inc. obitos %</t>
  </si>
  <si>
    <t>inc. casos 
reportados %</t>
  </si>
  <si>
    <t>inc. casos est.  %</t>
  </si>
  <si>
    <t>óbitos 
por 100K</t>
  </si>
  <si>
    <t>óbitos 
por 100K (hm)</t>
  </si>
  <si>
    <t>por 100K (hm) SWE</t>
  </si>
  <si>
    <t>por 100K (hm) diff PT x SWE</t>
  </si>
  <si>
    <t>0--9</t>
  </si>
  <si>
    <t>m</t>
  </si>
  <si>
    <t>f</t>
  </si>
  <si>
    <t>10--19</t>
  </si>
  <si>
    <t>20--29</t>
  </si>
  <si>
    <t>30--39</t>
  </si>
  <si>
    <t>40--49</t>
  </si>
  <si>
    <t>50--59</t>
  </si>
  <si>
    <t>60--69</t>
  </si>
  <si>
    <t>70--79</t>
  </si>
  <si>
    <t>80--</t>
  </si>
  <si>
    <t>26-Oct</t>
  </si>
  <si>
    <t>sobrevivencia IFR*</t>
  </si>
  <si>
    <t>casos est. (5x)*</t>
  </si>
  <si>
    <t>casos por 100k</t>
  </si>
  <si>
    <t>var_internados</t>
  </si>
  <si>
    <t>var_internados_7_avg</t>
  </si>
  <si>
    <t>var_internados_uci</t>
  </si>
  <si>
    <t>var_internados_uci_7_avg</t>
  </si>
  <si>
    <t># var_internados_7_avg</t>
  </si>
  <si>
    <t>#var_internados_uci_7_avg</t>
  </si>
  <si>
    <t>27-Oct</t>
  </si>
  <si>
    <t>(All)</t>
  </si>
  <si>
    <t>Months</t>
  </si>
  <si>
    <t>(Multiple Items)</t>
  </si>
  <si>
    <t>#total_internados_uci_dia</t>
  </si>
  <si>
    <t>#total_internados_dia</t>
  </si>
  <si>
    <t>Max of internados_uci</t>
  </si>
  <si>
    <t>Max of internados</t>
  </si>
  <si>
    <t>28-Oct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</si>
</sst>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%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164" fontId="0" fillId="2" borderId="0" xfId="1" applyNumberFormat="1" applyFont="1" applyFill="1"/>
    <xf numFmtId="164" fontId="0" fillId="0" borderId="0" xfId="1" applyNumberFormat="1" applyFont="1" applyFill="1"/>
    <xf numFmtId="0" fontId="0" fillId="0" borderId="0" xfId="0" applyNumberFormat="1" applyFill="1"/>
    <xf numFmtId="0" fontId="3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43" fontId="0" fillId="0" borderId="2" xfId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/>
    <xf numFmtId="10" fontId="0" fillId="0" borderId="0" xfId="2" applyNumberFormat="1" applyFont="1"/>
    <xf numFmtId="10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0" fontId="0" fillId="0" borderId="6" xfId="2" applyNumberFormat="1" applyFont="1" applyBorder="1" applyAlignment="1">
      <alignment horizontal="center" vertical="center"/>
    </xf>
    <xf numFmtId="10" fontId="0" fillId="0" borderId="7" xfId="2" applyNumberFormat="1" applyFont="1" applyBorder="1" applyAlignment="1">
      <alignment horizontal="center" vertical="center"/>
    </xf>
    <xf numFmtId="10" fontId="0" fillId="0" borderId="6" xfId="2" applyNumberFormat="1" applyFont="1" applyFill="1" applyBorder="1" applyAlignment="1">
      <alignment horizontal="center" vertical="center"/>
    </xf>
    <xf numFmtId="10" fontId="0" fillId="0" borderId="7" xfId="2" applyNumberFormat="1" applyFont="1" applyFill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164" fontId="6" fillId="0" borderId="0" xfId="1" applyNumberFormat="1" applyFont="1" applyFill="1"/>
    <xf numFmtId="0" fontId="6" fillId="0" borderId="0" xfId="0" applyFont="1" applyFill="1"/>
    <xf numFmtId="0" fontId="6" fillId="0" borderId="0" xfId="0" applyFont="1"/>
    <xf numFmtId="164" fontId="0" fillId="0" borderId="7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0" fontId="0" fillId="0" borderId="9" xfId="2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0" fontId="3" fillId="0" borderId="16" xfId="2" applyNumberFormat="1" applyFont="1" applyBorder="1" applyAlignment="1">
      <alignment horizontal="center" vertical="center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4" fillId="0" borderId="6" xfId="2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65" fontId="4" fillId="0" borderId="6" xfId="2" applyNumberFormat="1" applyFont="1" applyFill="1" applyBorder="1" applyAlignment="1">
      <alignment horizontal="center" vertical="center"/>
    </xf>
    <xf numFmtId="9" fontId="5" fillId="0" borderId="8" xfId="2" applyFont="1" applyBorder="1" applyAlignment="1">
      <alignment horizontal="center" vertical="center"/>
    </xf>
    <xf numFmtId="43" fontId="5" fillId="0" borderId="10" xfId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66" fontId="0" fillId="0" borderId="6" xfId="2" applyNumberFormat="1" applyFont="1" applyBorder="1" applyAlignment="1">
      <alignment horizontal="center" vertical="center"/>
    </xf>
    <xf numFmtId="166" fontId="0" fillId="0" borderId="6" xfId="2" applyNumberFormat="1" applyFont="1" applyFill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0" fillId="0" borderId="20" xfId="1" applyFont="1" applyBorder="1" applyAlignment="1">
      <alignment horizontal="center" vertical="center"/>
    </xf>
    <xf numFmtId="43" fontId="0" fillId="0" borderId="21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3" fontId="0" fillId="0" borderId="7" xfId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17" fontId="3" fillId="0" borderId="6" xfId="0" applyNumberFormat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0" fontId="0" fillId="2" borderId="0" xfId="0" applyNumberFormat="1" applyFill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27" formatCode="dd/mm/yyyy\ 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[covid_pt_dashboard.xlsx]dashboard!PivotTable1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4"/>
          <c:order val="4"/>
          <c:tx>
            <c:strRef>
              <c:f>dashboard!$F$3</c:f>
              <c:strCache>
                <c:ptCount val="1"/>
                <c:pt idx="0">
                  <c:v>#obitos_dia_7_avg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multiLvlStrRef>
              <c:f>dashboard!$A$4:$A$259</c:f>
              <c:multiLvlStrCache>
                <c:ptCount val="246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  <c:pt idx="245">
                    <c:v>28-Oct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dashboard!$F$4:$F$259</c:f>
              <c:numCache>
                <c:formatCode>General</c:formatCode>
                <c:ptCount val="246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0.5</c:v>
                </c:pt>
                <c:pt idx="23">
                  <c:v>1</c:v>
                </c:pt>
                <c:pt idx="24">
                  <c:v>2</c:v>
                </c:pt>
                <c:pt idx="25">
                  <c:v>2.3333333333333335</c:v>
                </c:pt>
                <c:pt idx="26">
                  <c:v>3.6666666666666665</c:v>
                </c:pt>
                <c:pt idx="27">
                  <c:v>5.333333333333333</c:v>
                </c:pt>
                <c:pt idx="28">
                  <c:v>6.666666666666667</c:v>
                </c:pt>
                <c:pt idx="29">
                  <c:v>9</c:v>
                </c:pt>
                <c:pt idx="30">
                  <c:v>10.666666666666666</c:v>
                </c:pt>
                <c:pt idx="31">
                  <c:v>14.333333333333334</c:v>
                </c:pt>
                <c:pt idx="32">
                  <c:v>16</c:v>
                </c:pt>
                <c:pt idx="33">
                  <c:v>17.833333333333332</c:v>
                </c:pt>
                <c:pt idx="34">
                  <c:v>19.5</c:v>
                </c:pt>
                <c:pt idx="35">
                  <c:v>21.166666666666668</c:v>
                </c:pt>
                <c:pt idx="36">
                  <c:v>22.166666666666668</c:v>
                </c:pt>
                <c:pt idx="37">
                  <c:v>24.333333333333332</c:v>
                </c:pt>
                <c:pt idx="38">
                  <c:v>24.5</c:v>
                </c:pt>
                <c:pt idx="39">
                  <c:v>25.833333333333332</c:v>
                </c:pt>
                <c:pt idx="40">
                  <c:v>25.166666666666668</c:v>
                </c:pt>
                <c:pt idx="41">
                  <c:v>26.333333333333332</c:v>
                </c:pt>
                <c:pt idx="42">
                  <c:v>28.5</c:v>
                </c:pt>
                <c:pt idx="43">
                  <c:v>27.166666666666668</c:v>
                </c:pt>
                <c:pt idx="44">
                  <c:v>28.166666666666668</c:v>
                </c:pt>
                <c:pt idx="45">
                  <c:v>29.166666666666668</c:v>
                </c:pt>
                <c:pt idx="46">
                  <c:v>32.166666666666664</c:v>
                </c:pt>
                <c:pt idx="47">
                  <c:v>31.666666666666668</c:v>
                </c:pt>
                <c:pt idx="48">
                  <c:v>31.166666666666668</c:v>
                </c:pt>
                <c:pt idx="49">
                  <c:v>31.666666666666668</c:v>
                </c:pt>
                <c:pt idx="50">
                  <c:v>32.333333333333336</c:v>
                </c:pt>
                <c:pt idx="51">
                  <c:v>31.166666666666668</c:v>
                </c:pt>
                <c:pt idx="52">
                  <c:v>30.5</c:v>
                </c:pt>
                <c:pt idx="53">
                  <c:v>29.833333333333332</c:v>
                </c:pt>
                <c:pt idx="54">
                  <c:v>28</c:v>
                </c:pt>
                <c:pt idx="55">
                  <c:v>27.166666666666668</c:v>
                </c:pt>
                <c:pt idx="56">
                  <c:v>26</c:v>
                </c:pt>
                <c:pt idx="57">
                  <c:v>27.166666666666668</c:v>
                </c:pt>
                <c:pt idx="58">
                  <c:v>27.833333333333332</c:v>
                </c:pt>
                <c:pt idx="59">
                  <c:v>27.666666666666668</c:v>
                </c:pt>
                <c:pt idx="60">
                  <c:v>28</c:v>
                </c:pt>
                <c:pt idx="61">
                  <c:v>27.666666666666668</c:v>
                </c:pt>
                <c:pt idx="62">
                  <c:v>27.166666666666668</c:v>
                </c:pt>
                <c:pt idx="63">
                  <c:v>25.5</c:v>
                </c:pt>
                <c:pt idx="64">
                  <c:v>22.5</c:v>
                </c:pt>
                <c:pt idx="65">
                  <c:v>21.166666666666668</c:v>
                </c:pt>
                <c:pt idx="66">
                  <c:v>20</c:v>
                </c:pt>
                <c:pt idx="67">
                  <c:v>19.166666666666668</c:v>
                </c:pt>
                <c:pt idx="68">
                  <c:v>19.166666666666668</c:v>
                </c:pt>
                <c:pt idx="69">
                  <c:v>16.833333333333332</c:v>
                </c:pt>
                <c:pt idx="70">
                  <c:v>16.666666666666668</c:v>
                </c:pt>
                <c:pt idx="71">
                  <c:v>16.333333333333332</c:v>
                </c:pt>
                <c:pt idx="72">
                  <c:v>15.166666666666666</c:v>
                </c:pt>
                <c:pt idx="73">
                  <c:v>13.833333333333334</c:v>
                </c:pt>
                <c:pt idx="74">
                  <c:v>12</c:v>
                </c:pt>
                <c:pt idx="75">
                  <c:v>11.666666666666666</c:v>
                </c:pt>
                <c:pt idx="76">
                  <c:v>12.333333333333334</c:v>
                </c:pt>
                <c:pt idx="77">
                  <c:v>11.666666666666666</c:v>
                </c:pt>
                <c:pt idx="78">
                  <c:v>11.666666666666666</c:v>
                </c:pt>
                <c:pt idx="79">
                  <c:v>10.666666666666666</c:v>
                </c:pt>
                <c:pt idx="80">
                  <c:v>11.333333333333334</c:v>
                </c:pt>
                <c:pt idx="81">
                  <c:v>12.333333333333334</c:v>
                </c:pt>
                <c:pt idx="82">
                  <c:v>11.333333333333334</c:v>
                </c:pt>
                <c:pt idx="83">
                  <c:v>12</c:v>
                </c:pt>
                <c:pt idx="84">
                  <c:v>13.166666666666666</c:v>
                </c:pt>
                <c:pt idx="85">
                  <c:v>14.5</c:v>
                </c:pt>
                <c:pt idx="86">
                  <c:v>14.333333333333334</c:v>
                </c:pt>
                <c:pt idx="87">
                  <c:v>14</c:v>
                </c:pt>
                <c:pt idx="88">
                  <c:v>14.166666666666666</c:v>
                </c:pt>
                <c:pt idx="89">
                  <c:v>13.833333333333334</c:v>
                </c:pt>
                <c:pt idx="90">
                  <c:v>13.166666666666666</c:v>
                </c:pt>
                <c:pt idx="91">
                  <c:v>13.166666666666666</c:v>
                </c:pt>
                <c:pt idx="92">
                  <c:v>13.333333333333334</c:v>
                </c:pt>
                <c:pt idx="93">
                  <c:v>13.5</c:v>
                </c:pt>
                <c:pt idx="94">
                  <c:v>13.333333333333334</c:v>
                </c:pt>
                <c:pt idx="95">
                  <c:v>13.333333333333334</c:v>
                </c:pt>
                <c:pt idx="96">
                  <c:v>13.666666666666666</c:v>
                </c:pt>
                <c:pt idx="97">
                  <c:v>13.333333333333334</c:v>
                </c:pt>
                <c:pt idx="98">
                  <c:v>13</c:v>
                </c:pt>
                <c:pt idx="99">
                  <c:v>12</c:v>
                </c:pt>
                <c:pt idx="100">
                  <c:v>11.5</c:v>
                </c:pt>
                <c:pt idx="101">
                  <c:v>10.666666666666666</c:v>
                </c:pt>
                <c:pt idx="102">
                  <c:v>9.1666666666666661</c:v>
                </c:pt>
                <c:pt idx="103">
                  <c:v>8.1666666666666661</c:v>
                </c:pt>
                <c:pt idx="104">
                  <c:v>7.5</c:v>
                </c:pt>
                <c:pt idx="105">
                  <c:v>7</c:v>
                </c:pt>
                <c:pt idx="106">
                  <c:v>6.5</c:v>
                </c:pt>
                <c:pt idx="107">
                  <c:v>5.166666666666667</c:v>
                </c:pt>
                <c:pt idx="108">
                  <c:v>5.5</c:v>
                </c:pt>
                <c:pt idx="109">
                  <c:v>5.333333333333333</c:v>
                </c:pt>
                <c:pt idx="110">
                  <c:v>4.666666666666667</c:v>
                </c:pt>
                <c:pt idx="111">
                  <c:v>4.166666666666667</c:v>
                </c:pt>
                <c:pt idx="112">
                  <c:v>3.1666666666666665</c:v>
                </c:pt>
                <c:pt idx="113">
                  <c:v>3.1666666666666665</c:v>
                </c:pt>
                <c:pt idx="114">
                  <c:v>2.5</c:v>
                </c:pt>
                <c:pt idx="115">
                  <c:v>1.8333333333333333</c:v>
                </c:pt>
                <c:pt idx="116">
                  <c:v>1.6666666666666667</c:v>
                </c:pt>
                <c:pt idx="117">
                  <c:v>2</c:v>
                </c:pt>
                <c:pt idx="118">
                  <c:v>2.8333333333333335</c:v>
                </c:pt>
                <c:pt idx="119">
                  <c:v>3.1666666666666665</c:v>
                </c:pt>
                <c:pt idx="120">
                  <c:v>3.6666666666666665</c:v>
                </c:pt>
                <c:pt idx="121">
                  <c:v>4.5</c:v>
                </c:pt>
                <c:pt idx="122">
                  <c:v>5.166666666666667</c:v>
                </c:pt>
                <c:pt idx="123">
                  <c:v>5</c:v>
                </c:pt>
                <c:pt idx="124">
                  <c:v>4.666666666666667</c:v>
                </c:pt>
                <c:pt idx="125">
                  <c:v>5.5</c:v>
                </c:pt>
                <c:pt idx="126">
                  <c:v>5</c:v>
                </c:pt>
                <c:pt idx="127">
                  <c:v>5.333333333333333</c:v>
                </c:pt>
                <c:pt idx="128">
                  <c:v>6.166666666666667</c:v>
                </c:pt>
                <c:pt idx="129">
                  <c:v>6.833333333333333</c:v>
                </c:pt>
                <c:pt idx="130">
                  <c:v>7.666666666666667</c:v>
                </c:pt>
                <c:pt idx="131">
                  <c:v>7.333333333333333</c:v>
                </c:pt>
                <c:pt idx="132">
                  <c:v>8.3333333333333339</c:v>
                </c:pt>
                <c:pt idx="133">
                  <c:v>7.333333333333333</c:v>
                </c:pt>
                <c:pt idx="134">
                  <c:v>7.666666666666667</c:v>
                </c:pt>
                <c:pt idx="135">
                  <c:v>6.833333333333333</c:v>
                </c:pt>
                <c:pt idx="136">
                  <c:v>6.666666666666667</c:v>
                </c:pt>
                <c:pt idx="137">
                  <c:v>6.666666666666667</c:v>
                </c:pt>
                <c:pt idx="138">
                  <c:v>5.5</c:v>
                </c:pt>
                <c:pt idx="139">
                  <c:v>6.166666666666667</c:v>
                </c:pt>
                <c:pt idx="140">
                  <c:v>5.333333333333333</c:v>
                </c:pt>
                <c:pt idx="141">
                  <c:v>5.5</c:v>
                </c:pt>
                <c:pt idx="142">
                  <c:v>4.666666666666667</c:v>
                </c:pt>
                <c:pt idx="143">
                  <c:v>4</c:v>
                </c:pt>
                <c:pt idx="144">
                  <c:v>4.5</c:v>
                </c:pt>
                <c:pt idx="145">
                  <c:v>3.8333333333333335</c:v>
                </c:pt>
                <c:pt idx="146">
                  <c:v>3.5</c:v>
                </c:pt>
                <c:pt idx="147">
                  <c:v>3.8333333333333335</c:v>
                </c:pt>
                <c:pt idx="148">
                  <c:v>3.8333333333333335</c:v>
                </c:pt>
                <c:pt idx="149">
                  <c:v>4.666666666666667</c:v>
                </c:pt>
                <c:pt idx="150">
                  <c:v>4.5</c:v>
                </c:pt>
                <c:pt idx="151">
                  <c:v>4.333333333333333</c:v>
                </c:pt>
                <c:pt idx="152">
                  <c:v>3.6666666666666665</c:v>
                </c:pt>
                <c:pt idx="153">
                  <c:v>3.3333333333333335</c:v>
                </c:pt>
                <c:pt idx="154">
                  <c:v>3.3333333333333335</c:v>
                </c:pt>
                <c:pt idx="155">
                  <c:v>2.5</c:v>
                </c:pt>
                <c:pt idx="156">
                  <c:v>3.1666666666666665</c:v>
                </c:pt>
                <c:pt idx="157">
                  <c:v>3.3333333333333335</c:v>
                </c:pt>
                <c:pt idx="158">
                  <c:v>3.1666666666666665</c:v>
                </c:pt>
                <c:pt idx="159">
                  <c:v>2.6666666666666665</c:v>
                </c:pt>
                <c:pt idx="160">
                  <c:v>2.3333333333333335</c:v>
                </c:pt>
                <c:pt idx="161">
                  <c:v>2.1666666666666665</c:v>
                </c:pt>
                <c:pt idx="162">
                  <c:v>1.3333333333333333</c:v>
                </c:pt>
                <c:pt idx="163">
                  <c:v>1.5</c:v>
                </c:pt>
                <c:pt idx="164">
                  <c:v>2</c:v>
                </c:pt>
                <c:pt idx="165">
                  <c:v>3</c:v>
                </c:pt>
                <c:pt idx="166">
                  <c:v>3.3333333333333335</c:v>
                </c:pt>
                <c:pt idx="167">
                  <c:v>3.5</c:v>
                </c:pt>
                <c:pt idx="168">
                  <c:v>3.5</c:v>
                </c:pt>
                <c:pt idx="169">
                  <c:v>4</c:v>
                </c:pt>
                <c:pt idx="170">
                  <c:v>3.6666666666666665</c:v>
                </c:pt>
                <c:pt idx="171">
                  <c:v>3.1666666666666665</c:v>
                </c:pt>
                <c:pt idx="172">
                  <c:v>3.1666666666666665</c:v>
                </c:pt>
                <c:pt idx="173">
                  <c:v>3</c:v>
                </c:pt>
                <c:pt idx="174">
                  <c:v>3.3333333333333335</c:v>
                </c:pt>
                <c:pt idx="175">
                  <c:v>2.6666666666666665</c:v>
                </c:pt>
                <c:pt idx="176">
                  <c:v>2.6666666666666665</c:v>
                </c:pt>
                <c:pt idx="177">
                  <c:v>2.8333333333333335</c:v>
                </c:pt>
                <c:pt idx="178">
                  <c:v>2.6666666666666665</c:v>
                </c:pt>
                <c:pt idx="179">
                  <c:v>2.8333333333333335</c:v>
                </c:pt>
                <c:pt idx="180">
                  <c:v>2.8333333333333335</c:v>
                </c:pt>
                <c:pt idx="181">
                  <c:v>3.1666666666666665</c:v>
                </c:pt>
                <c:pt idx="182">
                  <c:v>3.1666666666666665</c:v>
                </c:pt>
                <c:pt idx="183">
                  <c:v>2.8333333333333335</c:v>
                </c:pt>
                <c:pt idx="184">
                  <c:v>3.5</c:v>
                </c:pt>
                <c:pt idx="185">
                  <c:v>3.6666666666666665</c:v>
                </c:pt>
                <c:pt idx="186">
                  <c:v>3</c:v>
                </c:pt>
                <c:pt idx="187">
                  <c:v>2.8333333333333335</c:v>
                </c:pt>
                <c:pt idx="188">
                  <c:v>2.8333333333333335</c:v>
                </c:pt>
                <c:pt idx="189">
                  <c:v>3</c:v>
                </c:pt>
                <c:pt idx="190">
                  <c:v>2.3333333333333335</c:v>
                </c:pt>
                <c:pt idx="191">
                  <c:v>2.5</c:v>
                </c:pt>
                <c:pt idx="192">
                  <c:v>3.1666666666666665</c:v>
                </c:pt>
                <c:pt idx="193">
                  <c:v>3</c:v>
                </c:pt>
                <c:pt idx="194">
                  <c:v>3.1666666666666665</c:v>
                </c:pt>
                <c:pt idx="195">
                  <c:v>3.1666666666666665</c:v>
                </c:pt>
                <c:pt idx="196">
                  <c:v>3.3333333333333335</c:v>
                </c:pt>
                <c:pt idx="197">
                  <c:v>3.1666666666666665</c:v>
                </c:pt>
                <c:pt idx="198">
                  <c:v>2.8333333333333335</c:v>
                </c:pt>
                <c:pt idx="199">
                  <c:v>3.3333333333333335</c:v>
                </c:pt>
                <c:pt idx="200">
                  <c:v>4</c:v>
                </c:pt>
                <c:pt idx="201">
                  <c:v>4.166666666666667</c:v>
                </c:pt>
                <c:pt idx="202">
                  <c:v>4.333333333333333</c:v>
                </c:pt>
                <c:pt idx="203">
                  <c:v>4.333333333333333</c:v>
                </c:pt>
                <c:pt idx="204">
                  <c:v>5.5</c:v>
                </c:pt>
                <c:pt idx="205">
                  <c:v>5.666666666666667</c:v>
                </c:pt>
                <c:pt idx="206">
                  <c:v>5.333333333333333</c:v>
                </c:pt>
                <c:pt idx="207">
                  <c:v>6.833333333333333</c:v>
                </c:pt>
                <c:pt idx="208">
                  <c:v>7.5</c:v>
                </c:pt>
                <c:pt idx="209">
                  <c:v>7.833333333333333</c:v>
                </c:pt>
                <c:pt idx="210">
                  <c:v>6.666666666666667</c:v>
                </c:pt>
                <c:pt idx="211">
                  <c:v>6.166666666666667</c:v>
                </c:pt>
                <c:pt idx="212">
                  <c:v>6.166666666666667</c:v>
                </c:pt>
                <c:pt idx="213">
                  <c:v>5.333333333333333</c:v>
                </c:pt>
                <c:pt idx="214">
                  <c:v>5.5</c:v>
                </c:pt>
                <c:pt idx="215">
                  <c:v>5.333333333333333</c:v>
                </c:pt>
                <c:pt idx="216">
                  <c:v>5.833333333333333</c:v>
                </c:pt>
                <c:pt idx="217">
                  <c:v>6.666666666666667</c:v>
                </c:pt>
                <c:pt idx="218">
                  <c:v>6.833333333333333</c:v>
                </c:pt>
                <c:pt idx="219">
                  <c:v>6.5</c:v>
                </c:pt>
                <c:pt idx="220">
                  <c:v>7</c:v>
                </c:pt>
                <c:pt idx="221">
                  <c:v>8</c:v>
                </c:pt>
                <c:pt idx="222">
                  <c:v>9.1666666666666661</c:v>
                </c:pt>
                <c:pt idx="223">
                  <c:v>10.166666666666666</c:v>
                </c:pt>
                <c:pt idx="224">
                  <c:v>10.5</c:v>
                </c:pt>
                <c:pt idx="225">
                  <c:v>11.166666666666666</c:v>
                </c:pt>
                <c:pt idx="226">
                  <c:v>11.166666666666666</c:v>
                </c:pt>
                <c:pt idx="227">
                  <c:v>10.333333333333334</c:v>
                </c:pt>
                <c:pt idx="228">
                  <c:v>10.333333333333334</c:v>
                </c:pt>
                <c:pt idx="229">
                  <c:v>10.333333333333334</c:v>
                </c:pt>
                <c:pt idx="230">
                  <c:v>11.666666666666666</c:v>
                </c:pt>
                <c:pt idx="231">
                  <c:v>11.166666666666666</c:v>
                </c:pt>
                <c:pt idx="232">
                  <c:v>11</c:v>
                </c:pt>
                <c:pt idx="233">
                  <c:v>13.666666666666666</c:v>
                </c:pt>
                <c:pt idx="234">
                  <c:v>13.666666666666666</c:v>
                </c:pt>
                <c:pt idx="235">
                  <c:v>14.5</c:v>
                </c:pt>
                <c:pt idx="236">
                  <c:v>14.666666666666666</c:v>
                </c:pt>
                <c:pt idx="237">
                  <c:v>16</c:v>
                </c:pt>
                <c:pt idx="238">
                  <c:v>16.833333333333332</c:v>
                </c:pt>
                <c:pt idx="239">
                  <c:v>16</c:v>
                </c:pt>
                <c:pt idx="240">
                  <c:v>19</c:v>
                </c:pt>
                <c:pt idx="241">
                  <c:v>19.333333333333332</c:v>
                </c:pt>
                <c:pt idx="242">
                  <c:v>19.666666666666668</c:v>
                </c:pt>
                <c:pt idx="243">
                  <c:v>21.666666666666668</c:v>
                </c:pt>
                <c:pt idx="244">
                  <c:v>23.666666666666668</c:v>
                </c:pt>
                <c:pt idx="24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0-4FE2-958D-EF5DD0A41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599136"/>
        <c:axId val="1178598480"/>
      </c:areaChart>
      <c:lineChart>
        <c:grouping val="standar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#internados_uci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dashboard!$A$4:$A$259</c:f>
              <c:multiLvlStrCache>
                <c:ptCount val="246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  <c:pt idx="245">
                    <c:v>28-Oct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dashboard!$B$4:$B$259</c:f>
              <c:numCache>
                <c:formatCode>General</c:formatCode>
                <c:ptCount val="246"/>
                <c:pt idx="17">
                  <c:v>10</c:v>
                </c:pt>
                <c:pt idx="18">
                  <c:v>9</c:v>
                </c:pt>
                <c:pt idx="19">
                  <c:v>18</c:v>
                </c:pt>
                <c:pt idx="20">
                  <c:v>17</c:v>
                </c:pt>
                <c:pt idx="21">
                  <c:v>20</c:v>
                </c:pt>
                <c:pt idx="22">
                  <c:v>20</c:v>
                </c:pt>
                <c:pt idx="23">
                  <c:v>26</c:v>
                </c:pt>
                <c:pt idx="24">
                  <c:v>35</c:v>
                </c:pt>
                <c:pt idx="25">
                  <c:v>41</c:v>
                </c:pt>
                <c:pt idx="26">
                  <c:v>47</c:v>
                </c:pt>
                <c:pt idx="27">
                  <c:v>48</c:v>
                </c:pt>
                <c:pt idx="28">
                  <c:v>61</c:v>
                </c:pt>
                <c:pt idx="29">
                  <c:v>61</c:v>
                </c:pt>
                <c:pt idx="30">
                  <c:v>71</c:v>
                </c:pt>
                <c:pt idx="31">
                  <c:v>89</c:v>
                </c:pt>
                <c:pt idx="32">
                  <c:v>138</c:v>
                </c:pt>
                <c:pt idx="33">
                  <c:v>164</c:v>
                </c:pt>
                <c:pt idx="34">
                  <c:v>188</c:v>
                </c:pt>
                <c:pt idx="35">
                  <c:v>230</c:v>
                </c:pt>
                <c:pt idx="36">
                  <c:v>240</c:v>
                </c:pt>
                <c:pt idx="37">
                  <c:v>245</c:v>
                </c:pt>
                <c:pt idx="38">
                  <c:v>251</c:v>
                </c:pt>
                <c:pt idx="39">
                  <c:v>267</c:v>
                </c:pt>
                <c:pt idx="40">
                  <c:v>270</c:v>
                </c:pt>
                <c:pt idx="41">
                  <c:v>271</c:v>
                </c:pt>
                <c:pt idx="42">
                  <c:v>245</c:v>
                </c:pt>
                <c:pt idx="43">
                  <c:v>241</c:v>
                </c:pt>
                <c:pt idx="44">
                  <c:v>226</c:v>
                </c:pt>
                <c:pt idx="45">
                  <c:v>233</c:v>
                </c:pt>
                <c:pt idx="46">
                  <c:v>228</c:v>
                </c:pt>
                <c:pt idx="47">
                  <c:v>188</c:v>
                </c:pt>
                <c:pt idx="48">
                  <c:v>218</c:v>
                </c:pt>
                <c:pt idx="49">
                  <c:v>208</c:v>
                </c:pt>
                <c:pt idx="50">
                  <c:v>229</c:v>
                </c:pt>
                <c:pt idx="51">
                  <c:v>222</c:v>
                </c:pt>
                <c:pt idx="52">
                  <c:v>228</c:v>
                </c:pt>
                <c:pt idx="53">
                  <c:v>224</c:v>
                </c:pt>
                <c:pt idx="54">
                  <c:v>215</c:v>
                </c:pt>
                <c:pt idx="55">
                  <c:v>213</c:v>
                </c:pt>
                <c:pt idx="56">
                  <c:v>207</c:v>
                </c:pt>
                <c:pt idx="57">
                  <c:v>204</c:v>
                </c:pt>
                <c:pt idx="58">
                  <c:v>188</c:v>
                </c:pt>
                <c:pt idx="59">
                  <c:v>186</c:v>
                </c:pt>
                <c:pt idx="60">
                  <c:v>182</c:v>
                </c:pt>
                <c:pt idx="61">
                  <c:v>176</c:v>
                </c:pt>
                <c:pt idx="62">
                  <c:v>172</c:v>
                </c:pt>
                <c:pt idx="63">
                  <c:v>169</c:v>
                </c:pt>
                <c:pt idx="64">
                  <c:v>172</c:v>
                </c:pt>
                <c:pt idx="65">
                  <c:v>154</c:v>
                </c:pt>
                <c:pt idx="66">
                  <c:v>150</c:v>
                </c:pt>
                <c:pt idx="67">
                  <c:v>144</c:v>
                </c:pt>
                <c:pt idx="68">
                  <c:v>143</c:v>
                </c:pt>
                <c:pt idx="69">
                  <c:v>134</c:v>
                </c:pt>
                <c:pt idx="70">
                  <c:v>136</c:v>
                </c:pt>
                <c:pt idx="71">
                  <c:v>135</c:v>
                </c:pt>
                <c:pt idx="72">
                  <c:v>127</c:v>
                </c:pt>
                <c:pt idx="73">
                  <c:v>120</c:v>
                </c:pt>
                <c:pt idx="74">
                  <c:v>112</c:v>
                </c:pt>
                <c:pt idx="75">
                  <c:v>112</c:v>
                </c:pt>
                <c:pt idx="76">
                  <c:v>113</c:v>
                </c:pt>
                <c:pt idx="77">
                  <c:v>103</c:v>
                </c:pt>
                <c:pt idx="78">
                  <c:v>108</c:v>
                </c:pt>
                <c:pt idx="79">
                  <c:v>112</c:v>
                </c:pt>
                <c:pt idx="80">
                  <c:v>115</c:v>
                </c:pt>
                <c:pt idx="81">
                  <c:v>108</c:v>
                </c:pt>
                <c:pt idx="82">
                  <c:v>105</c:v>
                </c:pt>
                <c:pt idx="83">
                  <c:v>101</c:v>
                </c:pt>
                <c:pt idx="84">
                  <c:v>93</c:v>
                </c:pt>
                <c:pt idx="85">
                  <c:v>92</c:v>
                </c:pt>
                <c:pt idx="86">
                  <c:v>84</c:v>
                </c:pt>
                <c:pt idx="87">
                  <c:v>80</c:v>
                </c:pt>
                <c:pt idx="88">
                  <c:v>78</c:v>
                </c:pt>
                <c:pt idx="89">
                  <c:v>72</c:v>
                </c:pt>
                <c:pt idx="90">
                  <c:v>71</c:v>
                </c:pt>
                <c:pt idx="91">
                  <c:v>66</c:v>
                </c:pt>
                <c:pt idx="92">
                  <c:v>65</c:v>
                </c:pt>
                <c:pt idx="93">
                  <c:v>66</c:v>
                </c:pt>
                <c:pt idx="94">
                  <c:v>63</c:v>
                </c:pt>
                <c:pt idx="95">
                  <c:v>64</c:v>
                </c:pt>
                <c:pt idx="96">
                  <c:v>64</c:v>
                </c:pt>
                <c:pt idx="97">
                  <c:v>58</c:v>
                </c:pt>
                <c:pt idx="98">
                  <c:v>56</c:v>
                </c:pt>
                <c:pt idx="99">
                  <c:v>58</c:v>
                </c:pt>
                <c:pt idx="100">
                  <c:v>58</c:v>
                </c:pt>
                <c:pt idx="101">
                  <c:v>57</c:v>
                </c:pt>
                <c:pt idx="102">
                  <c:v>58</c:v>
                </c:pt>
                <c:pt idx="103">
                  <c:v>55</c:v>
                </c:pt>
                <c:pt idx="104">
                  <c:v>65</c:v>
                </c:pt>
                <c:pt idx="105">
                  <c:v>70</c:v>
                </c:pt>
                <c:pt idx="106">
                  <c:v>70</c:v>
                </c:pt>
                <c:pt idx="107">
                  <c:v>73</c:v>
                </c:pt>
                <c:pt idx="108">
                  <c:v>77</c:v>
                </c:pt>
                <c:pt idx="109">
                  <c:v>73</c:v>
                </c:pt>
                <c:pt idx="110">
                  <c:v>73</c:v>
                </c:pt>
                <c:pt idx="111">
                  <c:v>71</c:v>
                </c:pt>
                <c:pt idx="112">
                  <c:v>69</c:v>
                </c:pt>
                <c:pt idx="113">
                  <c:v>67</c:v>
                </c:pt>
                <c:pt idx="114">
                  <c:v>67</c:v>
                </c:pt>
                <c:pt idx="115">
                  <c:v>70</c:v>
                </c:pt>
                <c:pt idx="116">
                  <c:v>69</c:v>
                </c:pt>
                <c:pt idx="117">
                  <c:v>72</c:v>
                </c:pt>
                <c:pt idx="118">
                  <c:v>72</c:v>
                </c:pt>
                <c:pt idx="119">
                  <c:v>73</c:v>
                </c:pt>
                <c:pt idx="120">
                  <c:v>67</c:v>
                </c:pt>
                <c:pt idx="121">
                  <c:v>67</c:v>
                </c:pt>
                <c:pt idx="122">
                  <c:v>70</c:v>
                </c:pt>
                <c:pt idx="123">
                  <c:v>75</c:v>
                </c:pt>
                <c:pt idx="124">
                  <c:v>71</c:v>
                </c:pt>
                <c:pt idx="125">
                  <c:v>73</c:v>
                </c:pt>
                <c:pt idx="126">
                  <c:v>79</c:v>
                </c:pt>
                <c:pt idx="127">
                  <c:v>77</c:v>
                </c:pt>
                <c:pt idx="128">
                  <c:v>72</c:v>
                </c:pt>
                <c:pt idx="129">
                  <c:v>73</c:v>
                </c:pt>
                <c:pt idx="130">
                  <c:v>73</c:v>
                </c:pt>
                <c:pt idx="131">
                  <c:v>74</c:v>
                </c:pt>
                <c:pt idx="132">
                  <c:v>76</c:v>
                </c:pt>
                <c:pt idx="133">
                  <c:v>74</c:v>
                </c:pt>
                <c:pt idx="134">
                  <c:v>73</c:v>
                </c:pt>
                <c:pt idx="135">
                  <c:v>66</c:v>
                </c:pt>
                <c:pt idx="136">
                  <c:v>68</c:v>
                </c:pt>
                <c:pt idx="137">
                  <c:v>64</c:v>
                </c:pt>
                <c:pt idx="138">
                  <c:v>63</c:v>
                </c:pt>
                <c:pt idx="139">
                  <c:v>69</c:v>
                </c:pt>
                <c:pt idx="140">
                  <c:v>68</c:v>
                </c:pt>
                <c:pt idx="141">
                  <c:v>72</c:v>
                </c:pt>
                <c:pt idx="142">
                  <c:v>67</c:v>
                </c:pt>
                <c:pt idx="143">
                  <c:v>65</c:v>
                </c:pt>
                <c:pt idx="144">
                  <c:v>61</c:v>
                </c:pt>
                <c:pt idx="145">
                  <c:v>61</c:v>
                </c:pt>
                <c:pt idx="146">
                  <c:v>62</c:v>
                </c:pt>
                <c:pt idx="147">
                  <c:v>59</c:v>
                </c:pt>
                <c:pt idx="148">
                  <c:v>59</c:v>
                </c:pt>
                <c:pt idx="149">
                  <c:v>52</c:v>
                </c:pt>
                <c:pt idx="150">
                  <c:v>50</c:v>
                </c:pt>
                <c:pt idx="151">
                  <c:v>48</c:v>
                </c:pt>
                <c:pt idx="152">
                  <c:v>45</c:v>
                </c:pt>
                <c:pt idx="153">
                  <c:v>41</c:v>
                </c:pt>
                <c:pt idx="154">
                  <c:v>43</c:v>
                </c:pt>
                <c:pt idx="155">
                  <c:v>42</c:v>
                </c:pt>
                <c:pt idx="156">
                  <c:v>41</c:v>
                </c:pt>
                <c:pt idx="157">
                  <c:v>40</c:v>
                </c:pt>
                <c:pt idx="158">
                  <c:v>41</c:v>
                </c:pt>
                <c:pt idx="159">
                  <c:v>42</c:v>
                </c:pt>
                <c:pt idx="160">
                  <c:v>44</c:v>
                </c:pt>
                <c:pt idx="161">
                  <c:v>41</c:v>
                </c:pt>
                <c:pt idx="162">
                  <c:v>42</c:v>
                </c:pt>
                <c:pt idx="163">
                  <c:v>36</c:v>
                </c:pt>
                <c:pt idx="164">
                  <c:v>33</c:v>
                </c:pt>
                <c:pt idx="165">
                  <c:v>33</c:v>
                </c:pt>
                <c:pt idx="166">
                  <c:v>29</c:v>
                </c:pt>
                <c:pt idx="167">
                  <c:v>35</c:v>
                </c:pt>
                <c:pt idx="168">
                  <c:v>40</c:v>
                </c:pt>
                <c:pt idx="169">
                  <c:v>39</c:v>
                </c:pt>
                <c:pt idx="170">
                  <c:v>41</c:v>
                </c:pt>
                <c:pt idx="171">
                  <c:v>37</c:v>
                </c:pt>
                <c:pt idx="172">
                  <c:v>39</c:v>
                </c:pt>
                <c:pt idx="173">
                  <c:v>39</c:v>
                </c:pt>
                <c:pt idx="174">
                  <c:v>38</c:v>
                </c:pt>
                <c:pt idx="175">
                  <c:v>35</c:v>
                </c:pt>
                <c:pt idx="176">
                  <c:v>39</c:v>
                </c:pt>
                <c:pt idx="177">
                  <c:v>41</c:v>
                </c:pt>
                <c:pt idx="178">
                  <c:v>42</c:v>
                </c:pt>
                <c:pt idx="179">
                  <c:v>47</c:v>
                </c:pt>
                <c:pt idx="180">
                  <c:v>44</c:v>
                </c:pt>
                <c:pt idx="181">
                  <c:v>41</c:v>
                </c:pt>
                <c:pt idx="182">
                  <c:v>38</c:v>
                </c:pt>
                <c:pt idx="183">
                  <c:v>35</c:v>
                </c:pt>
                <c:pt idx="184">
                  <c:v>38</c:v>
                </c:pt>
                <c:pt idx="185">
                  <c:v>40</c:v>
                </c:pt>
                <c:pt idx="186">
                  <c:v>41</c:v>
                </c:pt>
                <c:pt idx="187">
                  <c:v>41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40</c:v>
                </c:pt>
                <c:pt idx="192">
                  <c:v>41</c:v>
                </c:pt>
                <c:pt idx="193">
                  <c:v>43</c:v>
                </c:pt>
                <c:pt idx="194">
                  <c:v>49</c:v>
                </c:pt>
                <c:pt idx="195">
                  <c:v>50</c:v>
                </c:pt>
                <c:pt idx="196">
                  <c:v>52</c:v>
                </c:pt>
                <c:pt idx="197">
                  <c:v>57</c:v>
                </c:pt>
                <c:pt idx="198">
                  <c:v>54</c:v>
                </c:pt>
                <c:pt idx="199">
                  <c:v>59</c:v>
                </c:pt>
                <c:pt idx="200">
                  <c:v>57</c:v>
                </c:pt>
                <c:pt idx="201">
                  <c:v>61</c:v>
                </c:pt>
                <c:pt idx="202">
                  <c:v>59</c:v>
                </c:pt>
                <c:pt idx="203">
                  <c:v>61</c:v>
                </c:pt>
                <c:pt idx="204">
                  <c:v>59</c:v>
                </c:pt>
                <c:pt idx="205">
                  <c:v>57</c:v>
                </c:pt>
                <c:pt idx="206">
                  <c:v>64</c:v>
                </c:pt>
                <c:pt idx="207">
                  <c:v>63</c:v>
                </c:pt>
                <c:pt idx="208">
                  <c:v>61</c:v>
                </c:pt>
                <c:pt idx="209">
                  <c:v>70</c:v>
                </c:pt>
                <c:pt idx="210">
                  <c:v>77</c:v>
                </c:pt>
                <c:pt idx="211">
                  <c:v>85</c:v>
                </c:pt>
                <c:pt idx="212">
                  <c:v>86</c:v>
                </c:pt>
                <c:pt idx="213">
                  <c:v>85</c:v>
                </c:pt>
                <c:pt idx="214">
                  <c:v>89</c:v>
                </c:pt>
                <c:pt idx="215">
                  <c:v>98</c:v>
                </c:pt>
                <c:pt idx="216">
                  <c:v>99</c:v>
                </c:pt>
                <c:pt idx="217">
                  <c:v>105</c:v>
                </c:pt>
                <c:pt idx="218">
                  <c:v>107</c:v>
                </c:pt>
                <c:pt idx="219">
                  <c:v>107</c:v>
                </c:pt>
                <c:pt idx="220">
                  <c:v>106</c:v>
                </c:pt>
                <c:pt idx="221">
                  <c:v>105</c:v>
                </c:pt>
                <c:pt idx="222">
                  <c:v>106</c:v>
                </c:pt>
                <c:pt idx="223">
                  <c:v>104</c:v>
                </c:pt>
                <c:pt idx="224">
                  <c:v>104</c:v>
                </c:pt>
                <c:pt idx="225">
                  <c:v>115</c:v>
                </c:pt>
                <c:pt idx="226">
                  <c:v>125</c:v>
                </c:pt>
                <c:pt idx="227">
                  <c:v>122</c:v>
                </c:pt>
                <c:pt idx="228">
                  <c:v>124</c:v>
                </c:pt>
                <c:pt idx="229">
                  <c:v>128</c:v>
                </c:pt>
                <c:pt idx="230">
                  <c:v>132</c:v>
                </c:pt>
                <c:pt idx="231">
                  <c:v>135</c:v>
                </c:pt>
                <c:pt idx="232">
                  <c:v>139</c:v>
                </c:pt>
                <c:pt idx="233">
                  <c:v>144</c:v>
                </c:pt>
                <c:pt idx="234">
                  <c:v>148</c:v>
                </c:pt>
                <c:pt idx="235">
                  <c:v>155</c:v>
                </c:pt>
                <c:pt idx="236">
                  <c:v>165</c:v>
                </c:pt>
                <c:pt idx="237">
                  <c:v>176</c:v>
                </c:pt>
                <c:pt idx="238">
                  <c:v>187</c:v>
                </c:pt>
                <c:pt idx="239">
                  <c:v>200</c:v>
                </c:pt>
                <c:pt idx="240">
                  <c:v>198</c:v>
                </c:pt>
                <c:pt idx="241">
                  <c:v>221</c:v>
                </c:pt>
                <c:pt idx="242">
                  <c:v>230</c:v>
                </c:pt>
                <c:pt idx="243">
                  <c:v>240</c:v>
                </c:pt>
                <c:pt idx="244">
                  <c:v>253</c:v>
                </c:pt>
                <c:pt idx="245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1-4EE6-BDF3-0ED34E6B56BC}"/>
            </c:ext>
          </c:extLst>
        </c:ser>
        <c:ser>
          <c:idx val="1"/>
          <c:order val="1"/>
          <c:tx>
            <c:strRef>
              <c:f>dashboard!$C$3</c:f>
              <c:strCache>
                <c:ptCount val="1"/>
                <c:pt idx="0">
                  <c:v>#internados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dashboard!$A$4:$A$259</c:f>
              <c:multiLvlStrCache>
                <c:ptCount val="246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  <c:pt idx="245">
                    <c:v>28-Oct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dashboard!$C$4:$C$259</c:f>
              <c:numCache>
                <c:formatCode>General</c:formatCode>
                <c:ptCount val="246"/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38</c:v>
                </c:pt>
                <c:pt idx="13">
                  <c:v>40</c:v>
                </c:pt>
                <c:pt idx="14">
                  <c:v>57</c:v>
                </c:pt>
                <c:pt idx="15">
                  <c:v>69</c:v>
                </c:pt>
                <c:pt idx="16">
                  <c:v>107</c:v>
                </c:pt>
                <c:pt idx="17">
                  <c:v>114</c:v>
                </c:pt>
                <c:pt idx="18">
                  <c:v>139</c:v>
                </c:pt>
                <c:pt idx="19">
                  <c:v>139</c:v>
                </c:pt>
                <c:pt idx="20">
                  <c:v>206</c:v>
                </c:pt>
                <c:pt idx="21">
                  <c:v>89</c:v>
                </c:pt>
                <c:pt idx="22">
                  <c:v>89</c:v>
                </c:pt>
                <c:pt idx="23">
                  <c:v>126</c:v>
                </c:pt>
                <c:pt idx="24">
                  <c:v>156</c:v>
                </c:pt>
                <c:pt idx="25">
                  <c:v>169</c:v>
                </c:pt>
                <c:pt idx="26">
                  <c:v>201</c:v>
                </c:pt>
                <c:pt idx="27">
                  <c:v>203</c:v>
                </c:pt>
                <c:pt idx="28">
                  <c:v>276</c:v>
                </c:pt>
                <c:pt idx="29">
                  <c:v>191</c:v>
                </c:pt>
                <c:pt idx="30">
                  <c:v>354</c:v>
                </c:pt>
                <c:pt idx="31">
                  <c:v>418</c:v>
                </c:pt>
                <c:pt idx="32">
                  <c:v>486</c:v>
                </c:pt>
                <c:pt idx="33">
                  <c:v>571</c:v>
                </c:pt>
                <c:pt idx="34">
                  <c:v>627</c:v>
                </c:pt>
                <c:pt idx="35">
                  <c:v>726</c:v>
                </c:pt>
                <c:pt idx="36">
                  <c:v>1042</c:v>
                </c:pt>
                <c:pt idx="37">
                  <c:v>1058</c:v>
                </c:pt>
                <c:pt idx="38">
                  <c:v>1075</c:v>
                </c:pt>
                <c:pt idx="39">
                  <c:v>1084</c:v>
                </c:pt>
                <c:pt idx="40">
                  <c:v>1099</c:v>
                </c:pt>
                <c:pt idx="41">
                  <c:v>1180</c:v>
                </c:pt>
                <c:pt idx="42">
                  <c:v>1211</c:v>
                </c:pt>
                <c:pt idx="43">
                  <c:v>1173</c:v>
                </c:pt>
                <c:pt idx="44">
                  <c:v>1179</c:v>
                </c:pt>
                <c:pt idx="45">
                  <c:v>1175</c:v>
                </c:pt>
                <c:pt idx="46">
                  <c:v>1177</c:v>
                </c:pt>
                <c:pt idx="47">
                  <c:v>1187</c:v>
                </c:pt>
                <c:pt idx="48">
                  <c:v>1227</c:v>
                </c:pt>
                <c:pt idx="49">
                  <c:v>1200</c:v>
                </c:pt>
                <c:pt idx="50">
                  <c:v>1302</c:v>
                </c:pt>
                <c:pt idx="51">
                  <c:v>1284</c:v>
                </c:pt>
                <c:pt idx="52">
                  <c:v>1253</c:v>
                </c:pt>
                <c:pt idx="53">
                  <c:v>1243</c:v>
                </c:pt>
                <c:pt idx="54">
                  <c:v>1208</c:v>
                </c:pt>
                <c:pt idx="55">
                  <c:v>1172</c:v>
                </c:pt>
                <c:pt idx="56">
                  <c:v>1146</c:v>
                </c:pt>
                <c:pt idx="57">
                  <c:v>1095</c:v>
                </c:pt>
                <c:pt idx="58">
                  <c:v>1068</c:v>
                </c:pt>
                <c:pt idx="59">
                  <c:v>1040</c:v>
                </c:pt>
                <c:pt idx="60">
                  <c:v>1005</c:v>
                </c:pt>
                <c:pt idx="61">
                  <c:v>995</c:v>
                </c:pt>
                <c:pt idx="62">
                  <c:v>936</c:v>
                </c:pt>
                <c:pt idx="63">
                  <c:v>980</c:v>
                </c:pt>
                <c:pt idx="64">
                  <c:v>968</c:v>
                </c:pt>
                <c:pt idx="65">
                  <c:v>892</c:v>
                </c:pt>
                <c:pt idx="66">
                  <c:v>855</c:v>
                </c:pt>
                <c:pt idx="67">
                  <c:v>856</c:v>
                </c:pt>
                <c:pt idx="68">
                  <c:v>813</c:v>
                </c:pt>
                <c:pt idx="69">
                  <c:v>818</c:v>
                </c:pt>
                <c:pt idx="70">
                  <c:v>838</c:v>
                </c:pt>
                <c:pt idx="71">
                  <c:v>874</c:v>
                </c:pt>
                <c:pt idx="72">
                  <c:v>842</c:v>
                </c:pt>
                <c:pt idx="73">
                  <c:v>815</c:v>
                </c:pt>
                <c:pt idx="74">
                  <c:v>797</c:v>
                </c:pt>
                <c:pt idx="75">
                  <c:v>805</c:v>
                </c:pt>
                <c:pt idx="76">
                  <c:v>709</c:v>
                </c:pt>
                <c:pt idx="77">
                  <c:v>692</c:v>
                </c:pt>
                <c:pt idx="78">
                  <c:v>680</c:v>
                </c:pt>
                <c:pt idx="79">
                  <c:v>673</c:v>
                </c:pt>
                <c:pt idx="80">
                  <c:v>657</c:v>
                </c:pt>
                <c:pt idx="81">
                  <c:v>649</c:v>
                </c:pt>
                <c:pt idx="82">
                  <c:v>628</c:v>
                </c:pt>
                <c:pt idx="83">
                  <c:v>629</c:v>
                </c:pt>
                <c:pt idx="84">
                  <c:v>609</c:v>
                </c:pt>
                <c:pt idx="85">
                  <c:v>608</c:v>
                </c:pt>
                <c:pt idx="86">
                  <c:v>576</c:v>
                </c:pt>
                <c:pt idx="87">
                  <c:v>550</c:v>
                </c:pt>
                <c:pt idx="88">
                  <c:v>536</c:v>
                </c:pt>
                <c:pt idx="89">
                  <c:v>531</c:v>
                </c:pt>
                <c:pt idx="90">
                  <c:v>513</c:v>
                </c:pt>
                <c:pt idx="91">
                  <c:v>510</c:v>
                </c:pt>
                <c:pt idx="92">
                  <c:v>512</c:v>
                </c:pt>
                <c:pt idx="93">
                  <c:v>529</c:v>
                </c:pt>
                <c:pt idx="94">
                  <c:v>514</c:v>
                </c:pt>
                <c:pt idx="95">
                  <c:v>474</c:v>
                </c:pt>
                <c:pt idx="96">
                  <c:v>471</c:v>
                </c:pt>
                <c:pt idx="97">
                  <c:v>432</c:v>
                </c:pt>
                <c:pt idx="98">
                  <c:v>428</c:v>
                </c:pt>
                <c:pt idx="99">
                  <c:v>445</c:v>
                </c:pt>
                <c:pt idx="100">
                  <c:v>421</c:v>
                </c:pt>
                <c:pt idx="101">
                  <c:v>414</c:v>
                </c:pt>
                <c:pt idx="102">
                  <c:v>398</c:v>
                </c:pt>
                <c:pt idx="103">
                  <c:v>366</c:v>
                </c:pt>
                <c:pt idx="104">
                  <c:v>394</c:v>
                </c:pt>
                <c:pt idx="105">
                  <c:v>417</c:v>
                </c:pt>
                <c:pt idx="106">
                  <c:v>415</c:v>
                </c:pt>
                <c:pt idx="107">
                  <c:v>440</c:v>
                </c:pt>
                <c:pt idx="108">
                  <c:v>428</c:v>
                </c:pt>
                <c:pt idx="109">
                  <c:v>419</c:v>
                </c:pt>
                <c:pt idx="110">
                  <c:v>431</c:v>
                </c:pt>
                <c:pt idx="111">
                  <c:v>423</c:v>
                </c:pt>
                <c:pt idx="112">
                  <c:v>435</c:v>
                </c:pt>
                <c:pt idx="113">
                  <c:v>416</c:v>
                </c:pt>
                <c:pt idx="114">
                  <c:v>422</c:v>
                </c:pt>
                <c:pt idx="115">
                  <c:v>422</c:v>
                </c:pt>
                <c:pt idx="116">
                  <c:v>407</c:v>
                </c:pt>
                <c:pt idx="117">
                  <c:v>424</c:v>
                </c:pt>
                <c:pt idx="118">
                  <c:v>441</c:v>
                </c:pt>
                <c:pt idx="119">
                  <c:v>429</c:v>
                </c:pt>
                <c:pt idx="120">
                  <c:v>436</c:v>
                </c:pt>
                <c:pt idx="121">
                  <c:v>457</c:v>
                </c:pt>
                <c:pt idx="122">
                  <c:v>442</c:v>
                </c:pt>
                <c:pt idx="123">
                  <c:v>458</c:v>
                </c:pt>
                <c:pt idx="124">
                  <c:v>489</c:v>
                </c:pt>
                <c:pt idx="125">
                  <c:v>491</c:v>
                </c:pt>
                <c:pt idx="126">
                  <c:v>503</c:v>
                </c:pt>
                <c:pt idx="127">
                  <c:v>510</c:v>
                </c:pt>
                <c:pt idx="128">
                  <c:v>495</c:v>
                </c:pt>
                <c:pt idx="129">
                  <c:v>489</c:v>
                </c:pt>
                <c:pt idx="130">
                  <c:v>504</c:v>
                </c:pt>
                <c:pt idx="131">
                  <c:v>513</c:v>
                </c:pt>
                <c:pt idx="132">
                  <c:v>511</c:v>
                </c:pt>
                <c:pt idx="133">
                  <c:v>512</c:v>
                </c:pt>
                <c:pt idx="134">
                  <c:v>487</c:v>
                </c:pt>
                <c:pt idx="135">
                  <c:v>471</c:v>
                </c:pt>
                <c:pt idx="136">
                  <c:v>459</c:v>
                </c:pt>
                <c:pt idx="137">
                  <c:v>462</c:v>
                </c:pt>
                <c:pt idx="138">
                  <c:v>467</c:v>
                </c:pt>
                <c:pt idx="139">
                  <c:v>472</c:v>
                </c:pt>
                <c:pt idx="140">
                  <c:v>478</c:v>
                </c:pt>
                <c:pt idx="141">
                  <c:v>476</c:v>
                </c:pt>
                <c:pt idx="142">
                  <c:v>447</c:v>
                </c:pt>
                <c:pt idx="143">
                  <c:v>452</c:v>
                </c:pt>
                <c:pt idx="144">
                  <c:v>439</c:v>
                </c:pt>
                <c:pt idx="145">
                  <c:v>454</c:v>
                </c:pt>
                <c:pt idx="146">
                  <c:v>439</c:v>
                </c:pt>
                <c:pt idx="147">
                  <c:v>439</c:v>
                </c:pt>
                <c:pt idx="148">
                  <c:v>431</c:v>
                </c:pt>
                <c:pt idx="149">
                  <c:v>420</c:v>
                </c:pt>
                <c:pt idx="150">
                  <c:v>410</c:v>
                </c:pt>
                <c:pt idx="151">
                  <c:v>403</c:v>
                </c:pt>
                <c:pt idx="152">
                  <c:v>414</c:v>
                </c:pt>
                <c:pt idx="153">
                  <c:v>402</c:v>
                </c:pt>
                <c:pt idx="154">
                  <c:v>403</c:v>
                </c:pt>
                <c:pt idx="155">
                  <c:v>403</c:v>
                </c:pt>
                <c:pt idx="156">
                  <c:v>381</c:v>
                </c:pt>
                <c:pt idx="157">
                  <c:v>375</c:v>
                </c:pt>
                <c:pt idx="158">
                  <c:v>378</c:v>
                </c:pt>
                <c:pt idx="159">
                  <c:v>390</c:v>
                </c:pt>
                <c:pt idx="160">
                  <c:v>401</c:v>
                </c:pt>
                <c:pt idx="161">
                  <c:v>384</c:v>
                </c:pt>
                <c:pt idx="162">
                  <c:v>369</c:v>
                </c:pt>
                <c:pt idx="163">
                  <c:v>356</c:v>
                </c:pt>
                <c:pt idx="164">
                  <c:v>357</c:v>
                </c:pt>
                <c:pt idx="165">
                  <c:v>366</c:v>
                </c:pt>
                <c:pt idx="166">
                  <c:v>374</c:v>
                </c:pt>
                <c:pt idx="167">
                  <c:v>365</c:v>
                </c:pt>
                <c:pt idx="168">
                  <c:v>367</c:v>
                </c:pt>
                <c:pt idx="169">
                  <c:v>358</c:v>
                </c:pt>
                <c:pt idx="170">
                  <c:v>348</c:v>
                </c:pt>
                <c:pt idx="171">
                  <c:v>320</c:v>
                </c:pt>
                <c:pt idx="172">
                  <c:v>325</c:v>
                </c:pt>
                <c:pt idx="173">
                  <c:v>336</c:v>
                </c:pt>
                <c:pt idx="174">
                  <c:v>336</c:v>
                </c:pt>
                <c:pt idx="175">
                  <c:v>329</c:v>
                </c:pt>
                <c:pt idx="176">
                  <c:v>334</c:v>
                </c:pt>
                <c:pt idx="177">
                  <c:v>321</c:v>
                </c:pt>
                <c:pt idx="178">
                  <c:v>316</c:v>
                </c:pt>
                <c:pt idx="179">
                  <c:v>317</c:v>
                </c:pt>
                <c:pt idx="180">
                  <c:v>321</c:v>
                </c:pt>
                <c:pt idx="181">
                  <c:v>325</c:v>
                </c:pt>
                <c:pt idx="182">
                  <c:v>311</c:v>
                </c:pt>
                <c:pt idx="183">
                  <c:v>317</c:v>
                </c:pt>
                <c:pt idx="184">
                  <c:v>334</c:v>
                </c:pt>
                <c:pt idx="185">
                  <c:v>324</c:v>
                </c:pt>
                <c:pt idx="186">
                  <c:v>341</c:v>
                </c:pt>
                <c:pt idx="187">
                  <c:v>349</c:v>
                </c:pt>
                <c:pt idx="188">
                  <c:v>350</c:v>
                </c:pt>
                <c:pt idx="189">
                  <c:v>337</c:v>
                </c:pt>
                <c:pt idx="190">
                  <c:v>334</c:v>
                </c:pt>
                <c:pt idx="191">
                  <c:v>339</c:v>
                </c:pt>
                <c:pt idx="192">
                  <c:v>345</c:v>
                </c:pt>
                <c:pt idx="193">
                  <c:v>354</c:v>
                </c:pt>
                <c:pt idx="194">
                  <c:v>381</c:v>
                </c:pt>
                <c:pt idx="195">
                  <c:v>394</c:v>
                </c:pt>
                <c:pt idx="196">
                  <c:v>391</c:v>
                </c:pt>
                <c:pt idx="197">
                  <c:v>406</c:v>
                </c:pt>
                <c:pt idx="198">
                  <c:v>404</c:v>
                </c:pt>
                <c:pt idx="199">
                  <c:v>438</c:v>
                </c:pt>
                <c:pt idx="200">
                  <c:v>452</c:v>
                </c:pt>
                <c:pt idx="201">
                  <c:v>477</c:v>
                </c:pt>
                <c:pt idx="202">
                  <c:v>478</c:v>
                </c:pt>
                <c:pt idx="203">
                  <c:v>482</c:v>
                </c:pt>
                <c:pt idx="204">
                  <c:v>480</c:v>
                </c:pt>
                <c:pt idx="205">
                  <c:v>465</c:v>
                </c:pt>
                <c:pt idx="206">
                  <c:v>497</c:v>
                </c:pt>
                <c:pt idx="207">
                  <c:v>511</c:v>
                </c:pt>
                <c:pt idx="208">
                  <c:v>518</c:v>
                </c:pt>
                <c:pt idx="209">
                  <c:v>546</c:v>
                </c:pt>
                <c:pt idx="210">
                  <c:v>571</c:v>
                </c:pt>
                <c:pt idx="211">
                  <c:v>588</c:v>
                </c:pt>
                <c:pt idx="212">
                  <c:v>624</c:v>
                </c:pt>
                <c:pt idx="213">
                  <c:v>615</c:v>
                </c:pt>
                <c:pt idx="214">
                  <c:v>635</c:v>
                </c:pt>
                <c:pt idx="215">
                  <c:v>659</c:v>
                </c:pt>
                <c:pt idx="216">
                  <c:v>661</c:v>
                </c:pt>
                <c:pt idx="217">
                  <c:v>666</c:v>
                </c:pt>
                <c:pt idx="218">
                  <c:v>682</c:v>
                </c:pt>
                <c:pt idx="219">
                  <c:v>682</c:v>
                </c:pt>
                <c:pt idx="220">
                  <c:v>668</c:v>
                </c:pt>
                <c:pt idx="221">
                  <c:v>682</c:v>
                </c:pt>
                <c:pt idx="222">
                  <c:v>701</c:v>
                </c:pt>
                <c:pt idx="223">
                  <c:v>732</c:v>
                </c:pt>
                <c:pt idx="224">
                  <c:v>764</c:v>
                </c:pt>
                <c:pt idx="225">
                  <c:v>801</c:v>
                </c:pt>
                <c:pt idx="226">
                  <c:v>811</c:v>
                </c:pt>
                <c:pt idx="227">
                  <c:v>831</c:v>
                </c:pt>
                <c:pt idx="228">
                  <c:v>843</c:v>
                </c:pt>
                <c:pt idx="229">
                  <c:v>877</c:v>
                </c:pt>
                <c:pt idx="230">
                  <c:v>916</c:v>
                </c:pt>
                <c:pt idx="231">
                  <c:v>957</c:v>
                </c:pt>
                <c:pt idx="232">
                  <c:v>993</c:v>
                </c:pt>
                <c:pt idx="233">
                  <c:v>1015</c:v>
                </c:pt>
                <c:pt idx="234">
                  <c:v>1012</c:v>
                </c:pt>
                <c:pt idx="235">
                  <c:v>1086</c:v>
                </c:pt>
                <c:pt idx="236">
                  <c:v>1174</c:v>
                </c:pt>
                <c:pt idx="237">
                  <c:v>1237</c:v>
                </c:pt>
                <c:pt idx="238">
                  <c:v>1272</c:v>
                </c:pt>
                <c:pt idx="239">
                  <c:v>1365</c:v>
                </c:pt>
                <c:pt idx="240">
                  <c:v>1418</c:v>
                </c:pt>
                <c:pt idx="241">
                  <c:v>1455</c:v>
                </c:pt>
                <c:pt idx="242">
                  <c:v>1574</c:v>
                </c:pt>
                <c:pt idx="243">
                  <c:v>1672</c:v>
                </c:pt>
                <c:pt idx="244">
                  <c:v>1747</c:v>
                </c:pt>
                <c:pt idx="245">
                  <c:v>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B1-4EE6-BDF3-0ED34E6B56BC}"/>
            </c:ext>
          </c:extLst>
        </c:ser>
        <c:ser>
          <c:idx val="2"/>
          <c:order val="2"/>
          <c:tx>
            <c:strRef>
              <c:f>dashboard!$D$3</c:f>
              <c:strCache>
                <c:ptCount val="1"/>
                <c:pt idx="0">
                  <c:v>#confirmados_dia_7_avg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dashboard!$A$4:$A$259</c:f>
              <c:multiLvlStrCache>
                <c:ptCount val="246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  <c:pt idx="245">
                    <c:v>28-Oct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dashboard!$D$4:$D$259</c:f>
              <c:numCache>
                <c:formatCode>General</c:formatCode>
                <c:ptCount val="246"/>
                <c:pt idx="6">
                  <c:v>0.66666666666666663</c:v>
                </c:pt>
                <c:pt idx="7">
                  <c:v>1</c:v>
                </c:pt>
                <c:pt idx="8">
                  <c:v>1.5</c:v>
                </c:pt>
                <c:pt idx="9">
                  <c:v>2.1666666666666665</c:v>
                </c:pt>
                <c:pt idx="10">
                  <c:v>3.5</c:v>
                </c:pt>
                <c:pt idx="11">
                  <c:v>4.666666666666667</c:v>
                </c:pt>
                <c:pt idx="12">
                  <c:v>5.833333333333333</c:v>
                </c:pt>
                <c:pt idx="13">
                  <c:v>5.833333333333333</c:v>
                </c:pt>
                <c:pt idx="14">
                  <c:v>8.3333333333333339</c:v>
                </c:pt>
                <c:pt idx="15">
                  <c:v>10.833333333333334</c:v>
                </c:pt>
                <c:pt idx="16">
                  <c:v>15.166666666666666</c:v>
                </c:pt>
                <c:pt idx="17">
                  <c:v>23.166666666666668</c:v>
                </c:pt>
                <c:pt idx="18">
                  <c:v>34.333333333333336</c:v>
                </c:pt>
                <c:pt idx="19">
                  <c:v>48.333333333333336</c:v>
                </c:pt>
                <c:pt idx="20">
                  <c:v>64.833333333333329</c:v>
                </c:pt>
                <c:pt idx="21">
                  <c:v>94</c:v>
                </c:pt>
                <c:pt idx="22">
                  <c:v>112.16666666666667</c:v>
                </c:pt>
                <c:pt idx="23">
                  <c:v>141.83333333333334</c:v>
                </c:pt>
                <c:pt idx="24">
                  <c:v>172.5</c:v>
                </c:pt>
                <c:pt idx="25">
                  <c:v>211.5</c:v>
                </c:pt>
                <c:pt idx="26">
                  <c:v>268.66666666666669</c:v>
                </c:pt>
                <c:pt idx="27">
                  <c:v>286.66666666666669</c:v>
                </c:pt>
                <c:pt idx="28">
                  <c:v>368.33333333333331</c:v>
                </c:pt>
                <c:pt idx="29">
                  <c:v>420.66666666666669</c:v>
                </c:pt>
                <c:pt idx="30">
                  <c:v>498</c:v>
                </c:pt>
                <c:pt idx="31">
                  <c:v>595</c:v>
                </c:pt>
                <c:pt idx="32">
                  <c:v>650.33333333333337</c:v>
                </c:pt>
                <c:pt idx="33">
                  <c:v>674.33333333333337</c:v>
                </c:pt>
                <c:pt idx="34">
                  <c:v>741.33333333333337</c:v>
                </c:pt>
                <c:pt idx="35">
                  <c:v>784.5</c:v>
                </c:pt>
                <c:pt idx="36">
                  <c:v>794.33333333333337</c:v>
                </c:pt>
                <c:pt idx="37">
                  <c:v>786</c:v>
                </c:pt>
                <c:pt idx="38">
                  <c:v>760.33333333333337</c:v>
                </c:pt>
                <c:pt idx="39">
                  <c:v>811.66666666666663</c:v>
                </c:pt>
                <c:pt idx="40">
                  <c:v>714.5</c:v>
                </c:pt>
                <c:pt idx="41">
                  <c:v>698.5</c:v>
                </c:pt>
                <c:pt idx="42">
                  <c:v>684.5</c:v>
                </c:pt>
                <c:pt idx="43">
                  <c:v>678.33333333333337</c:v>
                </c:pt>
                <c:pt idx="44">
                  <c:v>824.66666666666663</c:v>
                </c:pt>
                <c:pt idx="45">
                  <c:v>784.83333333333337</c:v>
                </c:pt>
                <c:pt idx="46">
                  <c:v>809.16666666666663</c:v>
                </c:pt>
                <c:pt idx="47">
                  <c:v>748.66666666666663</c:v>
                </c:pt>
                <c:pt idx="48">
                  <c:v>717.83333333333337</c:v>
                </c:pt>
                <c:pt idx="49">
                  <c:v>689.16666666666663</c:v>
                </c:pt>
                <c:pt idx="50">
                  <c:v>561.5</c:v>
                </c:pt>
                <c:pt idx="51">
                  <c:v>505.83333333333331</c:v>
                </c:pt>
                <c:pt idx="52">
                  <c:v>516.66666666666663</c:v>
                </c:pt>
                <c:pt idx="53">
                  <c:v>545.33333333333337</c:v>
                </c:pt>
                <c:pt idx="54">
                  <c:v>569.16666666666663</c:v>
                </c:pt>
                <c:pt idx="55">
                  <c:v>548</c:v>
                </c:pt>
                <c:pt idx="56">
                  <c:v>523.5</c:v>
                </c:pt>
                <c:pt idx="57">
                  <c:v>555.16666666666663</c:v>
                </c:pt>
                <c:pt idx="58">
                  <c:v>518.66666666666663</c:v>
                </c:pt>
                <c:pt idx="59">
                  <c:v>510.83333333333331</c:v>
                </c:pt>
                <c:pt idx="60">
                  <c:v>470</c:v>
                </c:pt>
                <c:pt idx="61">
                  <c:v>411.16666666666669</c:v>
                </c:pt>
                <c:pt idx="62">
                  <c:v>359.83333333333331</c:v>
                </c:pt>
                <c:pt idx="63">
                  <c:v>328.5</c:v>
                </c:pt>
                <c:pt idx="64">
                  <c:v>315.83333333333331</c:v>
                </c:pt>
                <c:pt idx="65">
                  <c:v>286</c:v>
                </c:pt>
                <c:pt idx="66">
                  <c:v>251.16666666666666</c:v>
                </c:pt>
                <c:pt idx="67">
                  <c:v>239.33333333333334</c:v>
                </c:pt>
                <c:pt idx="68">
                  <c:v>230.5</c:v>
                </c:pt>
                <c:pt idx="69">
                  <c:v>229.66666666666666</c:v>
                </c:pt>
                <c:pt idx="70">
                  <c:v>248.33333333333334</c:v>
                </c:pt>
                <c:pt idx="71">
                  <c:v>288</c:v>
                </c:pt>
                <c:pt idx="72">
                  <c:v>346.33333333333331</c:v>
                </c:pt>
                <c:pt idx="73">
                  <c:v>354</c:v>
                </c:pt>
                <c:pt idx="74">
                  <c:v>342.83333333333331</c:v>
                </c:pt>
                <c:pt idx="75">
                  <c:v>329.5</c:v>
                </c:pt>
                <c:pt idx="76">
                  <c:v>288.5</c:v>
                </c:pt>
                <c:pt idx="77">
                  <c:v>236.16666666666666</c:v>
                </c:pt>
                <c:pt idx="78">
                  <c:v>175.16666666666666</c:v>
                </c:pt>
                <c:pt idx="79">
                  <c:v>196.16666666666666</c:v>
                </c:pt>
                <c:pt idx="80">
                  <c:v>204.83333333333334</c:v>
                </c:pt>
                <c:pt idx="81">
                  <c:v>226.16666666666666</c:v>
                </c:pt>
                <c:pt idx="82">
                  <c:v>216</c:v>
                </c:pt>
                <c:pt idx="83">
                  <c:v>216.66666666666666</c:v>
                </c:pt>
                <c:pt idx="84">
                  <c:v>223.5</c:v>
                </c:pt>
                <c:pt idx="85">
                  <c:v>221.5</c:v>
                </c:pt>
                <c:pt idx="86">
                  <c:v>231.66666666666666</c:v>
                </c:pt>
                <c:pt idx="87">
                  <c:v>239.16666666666666</c:v>
                </c:pt>
                <c:pt idx="88">
                  <c:v>235.66666666666666</c:v>
                </c:pt>
                <c:pt idx="89">
                  <c:v>226</c:v>
                </c:pt>
                <c:pt idx="90">
                  <c:v>224.5</c:v>
                </c:pt>
                <c:pt idx="91">
                  <c:v>230</c:v>
                </c:pt>
                <c:pt idx="92">
                  <c:v>232.66666666666666</c:v>
                </c:pt>
                <c:pt idx="93">
                  <c:v>245.83333333333334</c:v>
                </c:pt>
                <c:pt idx="94">
                  <c:v>263.33333333333331</c:v>
                </c:pt>
                <c:pt idx="95">
                  <c:v>285.33333333333331</c:v>
                </c:pt>
                <c:pt idx="96">
                  <c:v>282.16666666666669</c:v>
                </c:pt>
                <c:pt idx="97">
                  <c:v>267.16666666666669</c:v>
                </c:pt>
                <c:pt idx="98">
                  <c:v>277.5</c:v>
                </c:pt>
                <c:pt idx="99">
                  <c:v>274.33333333333331</c:v>
                </c:pt>
                <c:pt idx="100">
                  <c:v>294.33333333333331</c:v>
                </c:pt>
                <c:pt idx="101">
                  <c:v>308.5</c:v>
                </c:pt>
                <c:pt idx="102">
                  <c:v>332.16666666666669</c:v>
                </c:pt>
                <c:pt idx="103">
                  <c:v>331.66666666666669</c:v>
                </c:pt>
                <c:pt idx="104">
                  <c:v>340.83333333333331</c:v>
                </c:pt>
                <c:pt idx="105">
                  <c:v>334.66666666666669</c:v>
                </c:pt>
                <c:pt idx="106">
                  <c:v>323.5</c:v>
                </c:pt>
                <c:pt idx="107">
                  <c:v>304.83333333333331</c:v>
                </c:pt>
                <c:pt idx="108">
                  <c:v>295</c:v>
                </c:pt>
                <c:pt idx="109">
                  <c:v>300.83333333333331</c:v>
                </c:pt>
                <c:pt idx="110">
                  <c:v>288.33333333333331</c:v>
                </c:pt>
                <c:pt idx="111">
                  <c:v>289.33333333333331</c:v>
                </c:pt>
                <c:pt idx="112">
                  <c:v>293.66666666666669</c:v>
                </c:pt>
                <c:pt idx="113">
                  <c:v>318.16666666666669</c:v>
                </c:pt>
                <c:pt idx="114">
                  <c:v>333.5</c:v>
                </c:pt>
                <c:pt idx="115">
                  <c:v>358.5</c:v>
                </c:pt>
                <c:pt idx="116">
                  <c:v>349.5</c:v>
                </c:pt>
                <c:pt idx="117">
                  <c:v>342.66666666666669</c:v>
                </c:pt>
                <c:pt idx="118">
                  <c:v>344.16666666666669</c:v>
                </c:pt>
                <c:pt idx="119">
                  <c:v>335.83333333333331</c:v>
                </c:pt>
                <c:pt idx="120">
                  <c:v>325.16666666666669</c:v>
                </c:pt>
                <c:pt idx="121">
                  <c:v>337.5</c:v>
                </c:pt>
                <c:pt idx="122">
                  <c:v>342.66666666666669</c:v>
                </c:pt>
                <c:pt idx="123">
                  <c:v>375.66666666666669</c:v>
                </c:pt>
                <c:pt idx="124">
                  <c:v>362.5</c:v>
                </c:pt>
                <c:pt idx="125">
                  <c:v>344.5</c:v>
                </c:pt>
                <c:pt idx="126">
                  <c:v>351.33333333333331</c:v>
                </c:pt>
                <c:pt idx="127">
                  <c:v>339.16666666666669</c:v>
                </c:pt>
                <c:pt idx="128">
                  <c:v>361.16666666666669</c:v>
                </c:pt>
                <c:pt idx="129">
                  <c:v>353.83333333333331</c:v>
                </c:pt>
                <c:pt idx="130">
                  <c:v>364.16666666666669</c:v>
                </c:pt>
                <c:pt idx="131">
                  <c:v>359.66666666666669</c:v>
                </c:pt>
                <c:pt idx="132">
                  <c:v>348.83333333333331</c:v>
                </c:pt>
                <c:pt idx="133">
                  <c:v>359.66666666666669</c:v>
                </c:pt>
                <c:pt idx="134">
                  <c:v>353.5</c:v>
                </c:pt>
                <c:pt idx="135">
                  <c:v>351.66666666666669</c:v>
                </c:pt>
                <c:pt idx="136">
                  <c:v>354</c:v>
                </c:pt>
                <c:pt idx="137">
                  <c:v>363.83333333333331</c:v>
                </c:pt>
                <c:pt idx="138">
                  <c:v>367</c:v>
                </c:pt>
                <c:pt idx="139">
                  <c:v>332</c:v>
                </c:pt>
                <c:pt idx="140">
                  <c:v>324.83333333333331</c:v>
                </c:pt>
                <c:pt idx="141">
                  <c:v>314.33333333333331</c:v>
                </c:pt>
                <c:pt idx="142">
                  <c:v>309.33333333333331</c:v>
                </c:pt>
                <c:pt idx="143">
                  <c:v>313</c:v>
                </c:pt>
                <c:pt idx="144">
                  <c:v>303</c:v>
                </c:pt>
                <c:pt idx="145">
                  <c:v>286.66666666666669</c:v>
                </c:pt>
                <c:pt idx="146">
                  <c:v>245.33333333333334</c:v>
                </c:pt>
                <c:pt idx="147">
                  <c:v>230.83333333333334</c:v>
                </c:pt>
                <c:pt idx="148">
                  <c:v>217</c:v>
                </c:pt>
                <c:pt idx="149">
                  <c:v>217</c:v>
                </c:pt>
                <c:pt idx="150">
                  <c:v>219.83333333333334</c:v>
                </c:pt>
                <c:pt idx="151">
                  <c:v>232.16666666666666</c:v>
                </c:pt>
                <c:pt idx="152">
                  <c:v>233.5</c:v>
                </c:pt>
                <c:pt idx="153">
                  <c:v>210</c:v>
                </c:pt>
                <c:pt idx="154">
                  <c:v>205.66666666666666</c:v>
                </c:pt>
                <c:pt idx="155">
                  <c:v>196</c:v>
                </c:pt>
                <c:pt idx="156">
                  <c:v>186.16666666666666</c:v>
                </c:pt>
                <c:pt idx="157">
                  <c:v>191</c:v>
                </c:pt>
                <c:pt idx="158">
                  <c:v>194</c:v>
                </c:pt>
                <c:pt idx="159">
                  <c:v>193.16666666666666</c:v>
                </c:pt>
                <c:pt idx="160">
                  <c:v>178</c:v>
                </c:pt>
                <c:pt idx="161">
                  <c:v>163.33333333333334</c:v>
                </c:pt>
                <c:pt idx="162">
                  <c:v>164.83333333333334</c:v>
                </c:pt>
                <c:pt idx="163">
                  <c:v>173.5</c:v>
                </c:pt>
                <c:pt idx="164">
                  <c:v>179</c:v>
                </c:pt>
                <c:pt idx="165">
                  <c:v>183.16666666666666</c:v>
                </c:pt>
                <c:pt idx="166">
                  <c:v>190.66666666666666</c:v>
                </c:pt>
                <c:pt idx="167">
                  <c:v>182.83333333333334</c:v>
                </c:pt>
                <c:pt idx="168">
                  <c:v>193.66666666666666</c:v>
                </c:pt>
                <c:pt idx="169">
                  <c:v>199.5</c:v>
                </c:pt>
                <c:pt idx="170">
                  <c:v>207.66666666666666</c:v>
                </c:pt>
                <c:pt idx="171">
                  <c:v>218.83333333333334</c:v>
                </c:pt>
                <c:pt idx="172">
                  <c:v>212.83333333333334</c:v>
                </c:pt>
                <c:pt idx="173">
                  <c:v>214.83333333333334</c:v>
                </c:pt>
                <c:pt idx="174">
                  <c:v>204.16666666666666</c:v>
                </c:pt>
                <c:pt idx="175">
                  <c:v>192.16666666666666</c:v>
                </c:pt>
                <c:pt idx="176">
                  <c:v>201.5</c:v>
                </c:pt>
                <c:pt idx="177">
                  <c:v>205</c:v>
                </c:pt>
                <c:pt idx="178">
                  <c:v>225</c:v>
                </c:pt>
                <c:pt idx="179">
                  <c:v>227.16666666666666</c:v>
                </c:pt>
                <c:pt idx="180">
                  <c:v>212</c:v>
                </c:pt>
                <c:pt idx="181">
                  <c:v>201.83333333333334</c:v>
                </c:pt>
                <c:pt idx="182">
                  <c:v>213.66666666666666</c:v>
                </c:pt>
                <c:pt idx="183">
                  <c:v>243.33333333333334</c:v>
                </c:pt>
                <c:pt idx="184">
                  <c:v>270.33333333333331</c:v>
                </c:pt>
                <c:pt idx="185">
                  <c:v>308.5</c:v>
                </c:pt>
                <c:pt idx="186">
                  <c:v>341.33333333333331</c:v>
                </c:pt>
                <c:pt idx="187">
                  <c:v>350</c:v>
                </c:pt>
                <c:pt idx="188">
                  <c:v>328.16666666666669</c:v>
                </c:pt>
                <c:pt idx="189">
                  <c:v>327</c:v>
                </c:pt>
                <c:pt idx="190">
                  <c:v>329.5</c:v>
                </c:pt>
                <c:pt idx="191">
                  <c:v>334.83333333333331</c:v>
                </c:pt>
                <c:pt idx="192">
                  <c:v>362.5</c:v>
                </c:pt>
                <c:pt idx="193">
                  <c:v>374.33333333333331</c:v>
                </c:pt>
                <c:pt idx="194">
                  <c:v>377.33333333333331</c:v>
                </c:pt>
                <c:pt idx="195">
                  <c:v>377</c:v>
                </c:pt>
                <c:pt idx="196">
                  <c:v>415</c:v>
                </c:pt>
                <c:pt idx="197">
                  <c:v>444.83333333333331</c:v>
                </c:pt>
                <c:pt idx="198">
                  <c:v>478.33333333333331</c:v>
                </c:pt>
                <c:pt idx="199">
                  <c:v>508.66666666666669</c:v>
                </c:pt>
                <c:pt idx="200">
                  <c:v>579.33333333333337</c:v>
                </c:pt>
                <c:pt idx="201">
                  <c:v>616.83333333333337</c:v>
                </c:pt>
                <c:pt idx="202">
                  <c:v>580</c:v>
                </c:pt>
                <c:pt idx="203">
                  <c:v>583.33333333333337</c:v>
                </c:pt>
                <c:pt idx="204">
                  <c:v>597.16666666666663</c:v>
                </c:pt>
                <c:pt idx="205">
                  <c:v>644.33333333333337</c:v>
                </c:pt>
                <c:pt idx="206">
                  <c:v>673.66666666666663</c:v>
                </c:pt>
                <c:pt idx="207">
                  <c:v>663.5</c:v>
                </c:pt>
                <c:pt idx="208">
                  <c:v>696.5</c:v>
                </c:pt>
                <c:pt idx="209">
                  <c:v>672.83333333333337</c:v>
                </c:pt>
                <c:pt idx="210">
                  <c:v>678.16666666666663</c:v>
                </c:pt>
                <c:pt idx="211">
                  <c:v>663.33333333333337</c:v>
                </c:pt>
                <c:pt idx="212">
                  <c:v>671.66666666666663</c:v>
                </c:pt>
                <c:pt idx="213">
                  <c:v>727</c:v>
                </c:pt>
                <c:pt idx="214">
                  <c:v>734</c:v>
                </c:pt>
                <c:pt idx="215">
                  <c:v>727.66666666666663</c:v>
                </c:pt>
                <c:pt idx="216">
                  <c:v>708.66666666666663</c:v>
                </c:pt>
                <c:pt idx="217">
                  <c:v>731</c:v>
                </c:pt>
                <c:pt idx="218">
                  <c:v>723.5</c:v>
                </c:pt>
                <c:pt idx="219">
                  <c:v>724.16666666666663</c:v>
                </c:pt>
                <c:pt idx="220">
                  <c:v>773.83333333333337</c:v>
                </c:pt>
                <c:pt idx="221">
                  <c:v>853.66666666666663</c:v>
                </c:pt>
                <c:pt idx="222">
                  <c:v>861.33333333333337</c:v>
                </c:pt>
                <c:pt idx="223">
                  <c:v>795</c:v>
                </c:pt>
                <c:pt idx="224">
                  <c:v>810</c:v>
                </c:pt>
                <c:pt idx="225">
                  <c:v>875</c:v>
                </c:pt>
                <c:pt idx="226">
                  <c:v>946.83333333333337</c:v>
                </c:pt>
                <c:pt idx="227">
                  <c:v>1070.5</c:v>
                </c:pt>
                <c:pt idx="228">
                  <c:v>1129.8333333333333</c:v>
                </c:pt>
                <c:pt idx="229">
                  <c:v>1266.8333333333333</c:v>
                </c:pt>
                <c:pt idx="230">
                  <c:v>1310.8333333333333</c:v>
                </c:pt>
                <c:pt idx="231">
                  <c:v>1443.1666666666667</c:v>
                </c:pt>
                <c:pt idx="232">
                  <c:v>1561</c:v>
                </c:pt>
                <c:pt idx="233">
                  <c:v>1721.3333333333333</c:v>
                </c:pt>
                <c:pt idx="234">
                  <c:v>1898.5</c:v>
                </c:pt>
                <c:pt idx="235">
                  <c:v>1999.6666666666667</c:v>
                </c:pt>
                <c:pt idx="236">
                  <c:v>2123.1666666666665</c:v>
                </c:pt>
                <c:pt idx="237">
                  <c:v>2090.5</c:v>
                </c:pt>
                <c:pt idx="238">
                  <c:v>2162.8333333333335</c:v>
                </c:pt>
                <c:pt idx="239">
                  <c:v>2273.1666666666665</c:v>
                </c:pt>
                <c:pt idx="240">
                  <c:v>2397.5</c:v>
                </c:pt>
                <c:pt idx="241">
                  <c:v>2699.6666666666665</c:v>
                </c:pt>
                <c:pt idx="242">
                  <c:v>2804.3333333333335</c:v>
                </c:pt>
                <c:pt idx="243">
                  <c:v>2899.5</c:v>
                </c:pt>
                <c:pt idx="244">
                  <c:v>3026.8333333333335</c:v>
                </c:pt>
                <c:pt idx="245">
                  <c:v>3141.8333333333335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B1-4EE6-BDF3-0ED34E6B5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99136"/>
        <c:axId val="1178598480"/>
      </c:lineChart>
      <c:lineChart>
        <c:grouping val="standard"/>
        <c:varyColors val="0"/>
        <c:ser>
          <c:idx val="3"/>
          <c:order val="3"/>
          <c:tx>
            <c:strRef>
              <c:f>dashboard!$E$3</c:f>
              <c:strCache>
                <c:ptCount val="1"/>
                <c:pt idx="0">
                  <c:v>#activos_1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dashboard!$A$4:$A$259</c:f>
              <c:multiLvlStrCache>
                <c:ptCount val="246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  <c:pt idx="245">
                    <c:v>28-Oct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dashboard!$E$4:$E$259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168</c:v>
                </c:pt>
                <c:pt idx="18">
                  <c:v>243</c:v>
                </c:pt>
                <c:pt idx="19">
                  <c:v>328</c:v>
                </c:pt>
                <c:pt idx="20">
                  <c:v>445</c:v>
                </c:pt>
                <c:pt idx="21">
                  <c:v>639</c:v>
                </c:pt>
                <c:pt idx="22">
                  <c:v>782</c:v>
                </c:pt>
                <c:pt idx="23">
                  <c:v>1015</c:v>
                </c:pt>
                <c:pt idx="24">
                  <c:v>1275</c:v>
                </c:pt>
                <c:pt idx="25">
                  <c:v>1595</c:v>
                </c:pt>
                <c:pt idx="26">
                  <c:v>2046</c:v>
                </c:pt>
                <c:pt idx="27">
                  <c:v>2340</c:v>
                </c:pt>
                <c:pt idx="28">
                  <c:v>2973</c:v>
                </c:pt>
                <c:pt idx="29">
                  <c:v>3501</c:v>
                </c:pt>
                <c:pt idx="30">
                  <c:v>4225</c:v>
                </c:pt>
                <c:pt idx="31">
                  <c:v>5127</c:v>
                </c:pt>
                <c:pt idx="32">
                  <c:v>5919</c:v>
                </c:pt>
                <c:pt idx="33">
                  <c:v>6365</c:v>
                </c:pt>
                <c:pt idx="34">
                  <c:v>7400</c:v>
                </c:pt>
                <c:pt idx="35">
                  <c:v>8208</c:v>
                </c:pt>
                <c:pt idx="36">
                  <c:v>8966</c:v>
                </c:pt>
                <c:pt idx="37">
                  <c:v>9818</c:v>
                </c:pt>
                <c:pt idx="38">
                  <c:v>10449</c:v>
                </c:pt>
                <c:pt idx="39">
                  <c:v>11203</c:v>
                </c:pt>
                <c:pt idx="40">
                  <c:v>11590</c:v>
                </c:pt>
                <c:pt idx="41">
                  <c:v>12258</c:v>
                </c:pt>
                <c:pt idx="42">
                  <c:v>12945</c:v>
                </c:pt>
                <c:pt idx="43">
                  <c:v>13751</c:v>
                </c:pt>
                <c:pt idx="44">
                  <c:v>15239</c:v>
                </c:pt>
                <c:pt idx="45">
                  <c:v>15721</c:v>
                </c:pt>
                <c:pt idx="46">
                  <c:v>16308</c:v>
                </c:pt>
                <c:pt idx="47">
                  <c:v>16657</c:v>
                </c:pt>
                <c:pt idx="48">
                  <c:v>17101</c:v>
                </c:pt>
                <c:pt idx="49">
                  <c:v>17708</c:v>
                </c:pt>
                <c:pt idx="50">
                  <c:v>18348</c:v>
                </c:pt>
                <c:pt idx="51">
                  <c:v>18503</c:v>
                </c:pt>
                <c:pt idx="52">
                  <c:v>19075</c:v>
                </c:pt>
                <c:pt idx="53">
                  <c:v>19596</c:v>
                </c:pt>
                <c:pt idx="54">
                  <c:v>20253</c:v>
                </c:pt>
                <c:pt idx="55">
                  <c:v>20462</c:v>
                </c:pt>
                <c:pt idx="56">
                  <c:v>20839</c:v>
                </c:pt>
                <c:pt idx="57">
                  <c:v>21152</c:v>
                </c:pt>
                <c:pt idx="58">
                  <c:v>21569</c:v>
                </c:pt>
                <c:pt idx="59">
                  <c:v>21994</c:v>
                </c:pt>
                <c:pt idx="60">
                  <c:v>22354</c:v>
                </c:pt>
                <c:pt idx="61">
                  <c:v>22489</c:v>
                </c:pt>
                <c:pt idx="62">
                  <c:v>22752</c:v>
                </c:pt>
                <c:pt idx="63">
                  <c:v>22854</c:v>
                </c:pt>
                <c:pt idx="64">
                  <c:v>23173</c:v>
                </c:pt>
                <c:pt idx="65">
                  <c:v>23340</c:v>
                </c:pt>
                <c:pt idx="66">
                  <c:v>23519</c:v>
                </c:pt>
                <c:pt idx="67">
                  <c:v>23593</c:v>
                </c:pt>
                <c:pt idx="68">
                  <c:v>23812</c:v>
                </c:pt>
                <c:pt idx="69">
                  <c:v>23959</c:v>
                </c:pt>
                <c:pt idx="70">
                  <c:v>24106</c:v>
                </c:pt>
                <c:pt idx="71">
                  <c:v>24457</c:v>
                </c:pt>
                <c:pt idx="72">
                  <c:v>24846</c:v>
                </c:pt>
                <c:pt idx="73">
                  <c:v>24907</c:v>
                </c:pt>
                <c:pt idx="74">
                  <c:v>25032</c:v>
                </c:pt>
                <c:pt idx="75">
                  <c:v>25130</c:v>
                </c:pt>
                <c:pt idx="76">
                  <c:v>24900</c:v>
                </c:pt>
                <c:pt idx="77">
                  <c:v>24950</c:v>
                </c:pt>
                <c:pt idx="78">
                  <c:v>25121</c:v>
                </c:pt>
                <c:pt idx="79">
                  <c:v>25255</c:v>
                </c:pt>
                <c:pt idx="80">
                  <c:v>24988</c:v>
                </c:pt>
                <c:pt idx="81">
                  <c:v>24400</c:v>
                </c:pt>
                <c:pt idx="82">
                  <c:v>22779</c:v>
                </c:pt>
                <c:pt idx="83">
                  <c:v>23001</c:v>
                </c:pt>
                <c:pt idx="84">
                  <c:v>23208</c:v>
                </c:pt>
                <c:pt idx="85">
                  <c:v>23460</c:v>
                </c:pt>
                <c:pt idx="86">
                  <c:v>22610</c:v>
                </c:pt>
                <c:pt idx="87">
                  <c:v>22766</c:v>
                </c:pt>
                <c:pt idx="88">
                  <c:v>13074</c:v>
                </c:pt>
                <c:pt idx="89">
                  <c:v>12966</c:v>
                </c:pt>
                <c:pt idx="90">
                  <c:v>12911</c:v>
                </c:pt>
                <c:pt idx="91">
                  <c:v>12943</c:v>
                </c:pt>
                <c:pt idx="92">
                  <c:v>12959</c:v>
                </c:pt>
                <c:pt idx="93">
                  <c:v>13035</c:v>
                </c:pt>
                <c:pt idx="94">
                  <c:v>13017</c:v>
                </c:pt>
                <c:pt idx="95">
                  <c:v>13091</c:v>
                </c:pt>
                <c:pt idx="96">
                  <c:v>13148</c:v>
                </c:pt>
                <c:pt idx="97">
                  <c:v>13026</c:v>
                </c:pt>
                <c:pt idx="98">
                  <c:v>13182</c:v>
                </c:pt>
                <c:pt idx="99">
                  <c:v>13269</c:v>
                </c:pt>
                <c:pt idx="100">
                  <c:v>13443</c:v>
                </c:pt>
                <c:pt idx="101">
                  <c:v>13544</c:v>
                </c:pt>
                <c:pt idx="102">
                  <c:v>13698</c:v>
                </c:pt>
                <c:pt idx="103">
                  <c:v>13729</c:v>
                </c:pt>
                <c:pt idx="104">
                  <c:v>13967</c:v>
                </c:pt>
                <c:pt idx="105">
                  <c:v>13858</c:v>
                </c:pt>
                <c:pt idx="106">
                  <c:v>13908</c:v>
                </c:pt>
                <c:pt idx="107">
                  <c:v>13980</c:v>
                </c:pt>
                <c:pt idx="108">
                  <c:v>14025</c:v>
                </c:pt>
                <c:pt idx="109">
                  <c:v>14021</c:v>
                </c:pt>
                <c:pt idx="110">
                  <c:v>14184</c:v>
                </c:pt>
                <c:pt idx="111">
                  <c:v>14124</c:v>
                </c:pt>
                <c:pt idx="112">
                  <c:v>14092</c:v>
                </c:pt>
                <c:pt idx="113">
                  <c:v>14079</c:v>
                </c:pt>
                <c:pt idx="114">
                  <c:v>13987</c:v>
                </c:pt>
                <c:pt idx="115">
                  <c:v>13935</c:v>
                </c:pt>
                <c:pt idx="116">
                  <c:v>13757</c:v>
                </c:pt>
                <c:pt idx="117">
                  <c:v>13844</c:v>
                </c:pt>
                <c:pt idx="118">
                  <c:v>13908</c:v>
                </c:pt>
                <c:pt idx="119">
                  <c:v>14021</c:v>
                </c:pt>
                <c:pt idx="120">
                  <c:v>14033</c:v>
                </c:pt>
                <c:pt idx="121">
                  <c:v>14233</c:v>
                </c:pt>
                <c:pt idx="122">
                  <c:v>14325</c:v>
                </c:pt>
                <c:pt idx="123">
                  <c:v>14580</c:v>
                </c:pt>
                <c:pt idx="124">
                  <c:v>14707</c:v>
                </c:pt>
                <c:pt idx="125">
                  <c:v>14666</c:v>
                </c:pt>
                <c:pt idx="126">
                  <c:v>14725</c:v>
                </c:pt>
                <c:pt idx="127">
                  <c:v>14804</c:v>
                </c:pt>
                <c:pt idx="128">
                  <c:v>14932</c:v>
                </c:pt>
                <c:pt idx="129">
                  <c:v>14997</c:v>
                </c:pt>
                <c:pt idx="130">
                  <c:v>15080</c:v>
                </c:pt>
                <c:pt idx="131">
                  <c:v>15163</c:v>
                </c:pt>
                <c:pt idx="132">
                  <c:v>15171</c:v>
                </c:pt>
                <c:pt idx="133">
                  <c:v>15345</c:v>
                </c:pt>
                <c:pt idx="134">
                  <c:v>15428</c:v>
                </c:pt>
                <c:pt idx="135">
                  <c:v>15529</c:v>
                </c:pt>
                <c:pt idx="136">
                  <c:v>15566</c:v>
                </c:pt>
                <c:pt idx="137">
                  <c:v>15605</c:v>
                </c:pt>
                <c:pt idx="138">
                  <c:v>15753</c:v>
                </c:pt>
                <c:pt idx="139">
                  <c:v>15501</c:v>
                </c:pt>
                <c:pt idx="140">
                  <c:v>15316</c:v>
                </c:pt>
                <c:pt idx="141">
                  <c:v>15289</c:v>
                </c:pt>
                <c:pt idx="142">
                  <c:v>15287</c:v>
                </c:pt>
                <c:pt idx="143">
                  <c:v>15237</c:v>
                </c:pt>
                <c:pt idx="144">
                  <c:v>15267</c:v>
                </c:pt>
                <c:pt idx="145">
                  <c:v>15224</c:v>
                </c:pt>
                <c:pt idx="146">
                  <c:v>15129</c:v>
                </c:pt>
                <c:pt idx="147">
                  <c:v>15151</c:v>
                </c:pt>
                <c:pt idx="148">
                  <c:v>15010</c:v>
                </c:pt>
                <c:pt idx="149">
                  <c:v>15005</c:v>
                </c:pt>
                <c:pt idx="150">
                  <c:v>14945</c:v>
                </c:pt>
                <c:pt idx="151">
                  <c:v>14947</c:v>
                </c:pt>
                <c:pt idx="152">
                  <c:v>14924</c:v>
                </c:pt>
                <c:pt idx="153">
                  <c:v>14784</c:v>
                </c:pt>
                <c:pt idx="154">
                  <c:v>14738</c:v>
                </c:pt>
                <c:pt idx="155">
                  <c:v>14728</c:v>
                </c:pt>
                <c:pt idx="156">
                  <c:v>14589</c:v>
                </c:pt>
                <c:pt idx="157">
                  <c:v>14527</c:v>
                </c:pt>
                <c:pt idx="158">
                  <c:v>14479</c:v>
                </c:pt>
                <c:pt idx="159">
                  <c:v>14458</c:v>
                </c:pt>
                <c:pt idx="160">
                  <c:v>14363</c:v>
                </c:pt>
                <c:pt idx="161">
                  <c:v>14283</c:v>
                </c:pt>
                <c:pt idx="162">
                  <c:v>14221</c:v>
                </c:pt>
                <c:pt idx="163">
                  <c:v>14264</c:v>
                </c:pt>
                <c:pt idx="164">
                  <c:v>14173</c:v>
                </c:pt>
                <c:pt idx="165">
                  <c:v>14157</c:v>
                </c:pt>
                <c:pt idx="166">
                  <c:v>14225</c:v>
                </c:pt>
                <c:pt idx="167">
                  <c:v>14185</c:v>
                </c:pt>
                <c:pt idx="168">
                  <c:v>14283</c:v>
                </c:pt>
                <c:pt idx="169">
                  <c:v>14371</c:v>
                </c:pt>
                <c:pt idx="170">
                  <c:v>14409</c:v>
                </c:pt>
                <c:pt idx="171">
                  <c:v>14396</c:v>
                </c:pt>
                <c:pt idx="172">
                  <c:v>14405</c:v>
                </c:pt>
                <c:pt idx="173">
                  <c:v>14434</c:v>
                </c:pt>
                <c:pt idx="174">
                  <c:v>14512</c:v>
                </c:pt>
                <c:pt idx="175">
                  <c:v>14572</c:v>
                </c:pt>
                <c:pt idx="176">
                  <c:v>14728</c:v>
                </c:pt>
                <c:pt idx="177">
                  <c:v>14738</c:v>
                </c:pt>
                <c:pt idx="178">
                  <c:v>14800</c:v>
                </c:pt>
                <c:pt idx="179">
                  <c:v>14823</c:v>
                </c:pt>
                <c:pt idx="180">
                  <c:v>14840</c:v>
                </c:pt>
                <c:pt idx="181">
                  <c:v>14891</c:v>
                </c:pt>
                <c:pt idx="182">
                  <c:v>15090</c:v>
                </c:pt>
                <c:pt idx="183">
                  <c:v>15314</c:v>
                </c:pt>
                <c:pt idx="184">
                  <c:v>15518</c:v>
                </c:pt>
                <c:pt idx="185">
                  <c:v>15682</c:v>
                </c:pt>
                <c:pt idx="186">
                  <c:v>15883</c:v>
                </c:pt>
                <c:pt idx="187">
                  <c:v>16051</c:v>
                </c:pt>
                <c:pt idx="188">
                  <c:v>16139</c:v>
                </c:pt>
                <c:pt idx="189">
                  <c:v>16400</c:v>
                </c:pt>
                <c:pt idx="190">
                  <c:v>16624</c:v>
                </c:pt>
                <c:pt idx="191">
                  <c:v>16881</c:v>
                </c:pt>
                <c:pt idx="192">
                  <c:v>17150</c:v>
                </c:pt>
                <c:pt idx="193">
                  <c:v>17305</c:v>
                </c:pt>
                <c:pt idx="194">
                  <c:v>17491</c:v>
                </c:pt>
                <c:pt idx="195">
                  <c:v>17749</c:v>
                </c:pt>
                <c:pt idx="196">
                  <c:v>18257</c:v>
                </c:pt>
                <c:pt idx="197">
                  <c:v>18685</c:v>
                </c:pt>
                <c:pt idx="198">
                  <c:v>19169</c:v>
                </c:pt>
                <c:pt idx="199">
                  <c:v>19416</c:v>
                </c:pt>
                <c:pt idx="200">
                  <c:v>19914</c:v>
                </c:pt>
                <c:pt idx="201">
                  <c:v>20411</c:v>
                </c:pt>
                <c:pt idx="202">
                  <c:v>20659</c:v>
                </c:pt>
                <c:pt idx="203">
                  <c:v>21098</c:v>
                </c:pt>
                <c:pt idx="204">
                  <c:v>21602</c:v>
                </c:pt>
                <c:pt idx="205">
                  <c:v>22123</c:v>
                </c:pt>
                <c:pt idx="206">
                  <c:v>22621</c:v>
                </c:pt>
                <c:pt idx="207">
                  <c:v>22981</c:v>
                </c:pt>
                <c:pt idx="208">
                  <c:v>23464</c:v>
                </c:pt>
                <c:pt idx="209">
                  <c:v>23689</c:v>
                </c:pt>
                <c:pt idx="210">
                  <c:v>24175</c:v>
                </c:pt>
                <c:pt idx="211">
                  <c:v>24480</c:v>
                </c:pt>
                <c:pt idx="212">
                  <c:v>25052</c:v>
                </c:pt>
                <c:pt idx="213">
                  <c:v>25559</c:v>
                </c:pt>
                <c:pt idx="214">
                  <c:v>25957</c:v>
                </c:pt>
                <c:pt idx="215">
                  <c:v>26145</c:v>
                </c:pt>
                <c:pt idx="216">
                  <c:v>26524</c:v>
                </c:pt>
                <c:pt idx="217">
                  <c:v>27012</c:v>
                </c:pt>
                <c:pt idx="218">
                  <c:v>27459</c:v>
                </c:pt>
                <c:pt idx="219">
                  <c:v>27925</c:v>
                </c:pt>
                <c:pt idx="220">
                  <c:v>28402</c:v>
                </c:pt>
                <c:pt idx="221">
                  <c:v>28944</c:v>
                </c:pt>
                <c:pt idx="222">
                  <c:v>29431</c:v>
                </c:pt>
                <c:pt idx="223">
                  <c:v>29600</c:v>
                </c:pt>
                <c:pt idx="224">
                  <c:v>30219</c:v>
                </c:pt>
                <c:pt idx="225">
                  <c:v>31017</c:v>
                </c:pt>
                <c:pt idx="226">
                  <c:v>31764</c:v>
                </c:pt>
                <c:pt idx="227">
                  <c:v>32771</c:v>
                </c:pt>
                <c:pt idx="228">
                  <c:v>33477</c:v>
                </c:pt>
                <c:pt idx="229">
                  <c:v>34415</c:v>
                </c:pt>
                <c:pt idx="230">
                  <c:v>35074</c:v>
                </c:pt>
                <c:pt idx="231">
                  <c:v>36700</c:v>
                </c:pt>
                <c:pt idx="232">
                  <c:v>38213</c:v>
                </c:pt>
                <c:pt idx="233">
                  <c:v>39836</c:v>
                </c:pt>
                <c:pt idx="234">
                  <c:v>40136</c:v>
                </c:pt>
                <c:pt idx="235">
                  <c:v>40911</c:v>
                </c:pt>
                <c:pt idx="236">
                  <c:v>41894</c:v>
                </c:pt>
                <c:pt idx="237">
                  <c:v>41838</c:v>
                </c:pt>
                <c:pt idx="238">
                  <c:v>43033</c:v>
                </c:pt>
                <c:pt idx="239">
                  <c:v>45010</c:v>
                </c:pt>
                <c:pt idx="240">
                  <c:v>46560</c:v>
                </c:pt>
                <c:pt idx="241">
                  <c:v>48267</c:v>
                </c:pt>
                <c:pt idx="242">
                  <c:v>49809</c:v>
                </c:pt>
                <c:pt idx="243">
                  <c:v>51177</c:v>
                </c:pt>
                <c:pt idx="244">
                  <c:v>52088</c:v>
                </c:pt>
                <c:pt idx="245">
                  <c:v>54391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DA0-BF2A-377949D22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04016"/>
        <c:axId val="87405000"/>
      </c:lineChart>
      <c:catAx>
        <c:axId val="11785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28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8598480"/>
        <c:crosses val="autoZero"/>
        <c:auto val="1"/>
        <c:lblAlgn val="ctr"/>
        <c:lblOffset val="100"/>
        <c:noMultiLvlLbl val="0"/>
      </c:catAx>
      <c:valAx>
        <c:axId val="11785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8599136"/>
        <c:crosses val="autoZero"/>
        <c:crossBetween val="between"/>
      </c:valAx>
      <c:valAx>
        <c:axId val="87405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7404016"/>
        <c:crosses val="max"/>
        <c:crossBetween val="between"/>
      </c:valAx>
      <c:catAx>
        <c:axId val="8740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405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paperSize="9"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[covid_pt_dashboard.xlsx]novos internados vs acc!PivotTable2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solidFill>
              <a:schemeClr val="accent4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'novos internados vs acc'!$B$3</c:f>
              <c:strCache>
                <c:ptCount val="1"/>
                <c:pt idx="0">
                  <c:v>#novos internados - 7 avg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cat>
            <c:multiLvlStrRef>
              <c:f>'novos internados vs acc'!$A$4:$A$261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acc'!$B$4:$B$261</c:f>
              <c:numCache>
                <c:formatCode>General</c:formatCode>
                <c:ptCount val="247"/>
                <c:pt idx="9">
                  <c:v>0</c:v>
                </c:pt>
                <c:pt idx="10">
                  <c:v>0.66666666666666663</c:v>
                </c:pt>
                <c:pt idx="11">
                  <c:v>2</c:v>
                </c:pt>
                <c:pt idx="12">
                  <c:v>3.5</c:v>
                </c:pt>
                <c:pt idx="13">
                  <c:v>4.833333333333333</c:v>
                </c:pt>
                <c:pt idx="14">
                  <c:v>5.166666666666667</c:v>
                </c:pt>
                <c:pt idx="15">
                  <c:v>8</c:v>
                </c:pt>
                <c:pt idx="16">
                  <c:v>9.3333333333333339</c:v>
                </c:pt>
                <c:pt idx="17">
                  <c:v>14.333333333333334</c:v>
                </c:pt>
                <c:pt idx="18">
                  <c:v>14</c:v>
                </c:pt>
                <c:pt idx="19">
                  <c:v>16.833333333333332</c:v>
                </c:pt>
                <c:pt idx="20">
                  <c:v>16.5</c:v>
                </c:pt>
                <c:pt idx="21">
                  <c:v>24.833333333333332</c:v>
                </c:pt>
                <c:pt idx="22">
                  <c:v>22.833333333333332</c:v>
                </c:pt>
                <c:pt idx="23">
                  <c:v>16.5</c:v>
                </c:pt>
                <c:pt idx="24">
                  <c:v>21.5</c:v>
                </c:pt>
                <c:pt idx="25">
                  <c:v>22.333333333333332</c:v>
                </c:pt>
                <c:pt idx="26">
                  <c:v>24.5</c:v>
                </c:pt>
                <c:pt idx="27">
                  <c:v>18.666666666666668</c:v>
                </c:pt>
                <c:pt idx="28">
                  <c:v>19</c:v>
                </c:pt>
                <c:pt idx="29">
                  <c:v>31.166666666666668</c:v>
                </c:pt>
                <c:pt idx="30">
                  <c:v>25</c:v>
                </c:pt>
                <c:pt idx="31">
                  <c:v>47.166666666666664</c:v>
                </c:pt>
                <c:pt idx="32">
                  <c:v>55.666666666666664</c:v>
                </c:pt>
                <c:pt idx="33">
                  <c:v>61.666666666666664</c:v>
                </c:pt>
                <c:pt idx="34">
                  <c:v>75.5</c:v>
                </c:pt>
                <c:pt idx="35">
                  <c:v>72.666666666666671</c:v>
                </c:pt>
                <c:pt idx="36">
                  <c:v>89.166666666666671</c:v>
                </c:pt>
                <c:pt idx="37">
                  <c:v>114.66666666666667</c:v>
                </c:pt>
                <c:pt idx="38">
                  <c:v>106.66666666666667</c:v>
                </c:pt>
                <c:pt idx="39">
                  <c:v>98.166666666666671</c:v>
                </c:pt>
                <c:pt idx="40">
                  <c:v>85.5</c:v>
                </c:pt>
                <c:pt idx="41">
                  <c:v>78.666666666666671</c:v>
                </c:pt>
                <c:pt idx="42">
                  <c:v>75.666666666666671</c:v>
                </c:pt>
                <c:pt idx="43">
                  <c:v>28.166666666666668</c:v>
                </c:pt>
                <c:pt idx="44">
                  <c:v>25.5</c:v>
                </c:pt>
                <c:pt idx="45">
                  <c:v>23.666666666666668</c:v>
                </c:pt>
                <c:pt idx="46">
                  <c:v>22.166666666666668</c:v>
                </c:pt>
                <c:pt idx="47">
                  <c:v>20</c:v>
                </c:pt>
                <c:pt idx="48">
                  <c:v>8.1666666666666661</c:v>
                </c:pt>
                <c:pt idx="49">
                  <c:v>9.6666666666666661</c:v>
                </c:pt>
                <c:pt idx="50">
                  <c:v>9.6666666666666661</c:v>
                </c:pt>
                <c:pt idx="51">
                  <c:v>25.666666666666668</c:v>
                </c:pt>
                <c:pt idx="52">
                  <c:v>25.666666666666668</c:v>
                </c:pt>
                <c:pt idx="53">
                  <c:v>25.333333333333332</c:v>
                </c:pt>
                <c:pt idx="54">
                  <c:v>23.666666666666668</c:v>
                </c:pt>
                <c:pt idx="55">
                  <c:v>17</c:v>
                </c:pt>
                <c:pt idx="56">
                  <c:v>17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7.333333333333333</c:v>
                </c:pt>
                <c:pt idx="65">
                  <c:v>7.333333333333333</c:v>
                </c:pt>
                <c:pt idx="66">
                  <c:v>7.333333333333333</c:v>
                </c:pt>
                <c:pt idx="67">
                  <c:v>7.333333333333333</c:v>
                </c:pt>
                <c:pt idx="68">
                  <c:v>7.5</c:v>
                </c:pt>
                <c:pt idx="69">
                  <c:v>7.5</c:v>
                </c:pt>
                <c:pt idx="70">
                  <c:v>1</c:v>
                </c:pt>
                <c:pt idx="71">
                  <c:v>4.333333333333333</c:v>
                </c:pt>
                <c:pt idx="72">
                  <c:v>10.333333333333334</c:v>
                </c:pt>
                <c:pt idx="73">
                  <c:v>10.333333333333334</c:v>
                </c:pt>
                <c:pt idx="74">
                  <c:v>10.166666666666666</c:v>
                </c:pt>
                <c:pt idx="75">
                  <c:v>10.166666666666666</c:v>
                </c:pt>
                <c:pt idx="76">
                  <c:v>10.666666666666666</c:v>
                </c:pt>
                <c:pt idx="77">
                  <c:v>7.333333333333333</c:v>
                </c:pt>
                <c:pt idx="78">
                  <c:v>1.3333333333333333</c:v>
                </c:pt>
                <c:pt idx="79">
                  <c:v>1.3333333333333333</c:v>
                </c:pt>
                <c:pt idx="80">
                  <c:v>1.3333333333333333</c:v>
                </c:pt>
                <c:pt idx="81">
                  <c:v>1.3333333333333333</c:v>
                </c:pt>
                <c:pt idx="82">
                  <c:v>0</c:v>
                </c:pt>
                <c:pt idx="83">
                  <c:v>0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0.33333333333333331</c:v>
                </c:pt>
                <c:pt idx="94">
                  <c:v>3.1666666666666665</c:v>
                </c:pt>
                <c:pt idx="95">
                  <c:v>3.1666666666666665</c:v>
                </c:pt>
                <c:pt idx="96">
                  <c:v>3.1666666666666665</c:v>
                </c:pt>
                <c:pt idx="97">
                  <c:v>3.1666666666666665</c:v>
                </c:pt>
                <c:pt idx="98">
                  <c:v>3.1666666666666665</c:v>
                </c:pt>
                <c:pt idx="99">
                  <c:v>2.8333333333333335</c:v>
                </c:pt>
                <c:pt idx="100">
                  <c:v>2.8333333333333335</c:v>
                </c:pt>
                <c:pt idx="101">
                  <c:v>2.8333333333333335</c:v>
                </c:pt>
                <c:pt idx="102">
                  <c:v>2.8333333333333335</c:v>
                </c:pt>
                <c:pt idx="103">
                  <c:v>2.8333333333333335</c:v>
                </c:pt>
                <c:pt idx="104">
                  <c:v>2.8333333333333335</c:v>
                </c:pt>
                <c:pt idx="105">
                  <c:v>7.5</c:v>
                </c:pt>
                <c:pt idx="106">
                  <c:v>8.5</c:v>
                </c:pt>
                <c:pt idx="107">
                  <c:v>8.5</c:v>
                </c:pt>
                <c:pt idx="108">
                  <c:v>12.666666666666666</c:v>
                </c:pt>
                <c:pt idx="109">
                  <c:v>12.666666666666666</c:v>
                </c:pt>
                <c:pt idx="110">
                  <c:v>12.666666666666666</c:v>
                </c:pt>
                <c:pt idx="111">
                  <c:v>10</c:v>
                </c:pt>
                <c:pt idx="112">
                  <c:v>6.166666666666667</c:v>
                </c:pt>
                <c:pt idx="113">
                  <c:v>8.1666666666666661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3</c:v>
                </c:pt>
                <c:pt idx="118">
                  <c:v>5.833333333333333</c:v>
                </c:pt>
                <c:pt idx="119">
                  <c:v>6.666666666666667</c:v>
                </c:pt>
                <c:pt idx="120">
                  <c:v>6.666666666666667</c:v>
                </c:pt>
                <c:pt idx="121">
                  <c:v>6.833333333333333</c:v>
                </c:pt>
                <c:pt idx="122">
                  <c:v>10.333333333333334</c:v>
                </c:pt>
                <c:pt idx="123">
                  <c:v>10.333333333333334</c:v>
                </c:pt>
                <c:pt idx="124">
                  <c:v>10.166666666666666</c:v>
                </c:pt>
                <c:pt idx="125">
                  <c:v>12.5</c:v>
                </c:pt>
                <c:pt idx="126">
                  <c:v>12.833333333333334</c:v>
                </c:pt>
                <c:pt idx="127">
                  <c:v>13.666666666666666</c:v>
                </c:pt>
                <c:pt idx="128">
                  <c:v>11.333333333333334</c:v>
                </c:pt>
                <c:pt idx="129">
                  <c:v>11.333333333333334</c:v>
                </c:pt>
                <c:pt idx="130">
                  <c:v>8.6666666666666661</c:v>
                </c:pt>
                <c:pt idx="131">
                  <c:v>6</c:v>
                </c:pt>
                <c:pt idx="132">
                  <c:v>7.166666666666667</c:v>
                </c:pt>
                <c:pt idx="133">
                  <c:v>5.166666666666667</c:v>
                </c:pt>
                <c:pt idx="134">
                  <c:v>4.166666666666667</c:v>
                </c:pt>
                <c:pt idx="135">
                  <c:v>4.166666666666667</c:v>
                </c:pt>
                <c:pt idx="136">
                  <c:v>4.166666666666667</c:v>
                </c:pt>
                <c:pt idx="137">
                  <c:v>1.6666666666666667</c:v>
                </c:pt>
                <c:pt idx="138">
                  <c:v>0.66666666666666663</c:v>
                </c:pt>
                <c:pt idx="139">
                  <c:v>1.5</c:v>
                </c:pt>
                <c:pt idx="140">
                  <c:v>2.1666666666666665</c:v>
                </c:pt>
                <c:pt idx="141">
                  <c:v>3.1666666666666665</c:v>
                </c:pt>
                <c:pt idx="142">
                  <c:v>3.1666666666666665</c:v>
                </c:pt>
                <c:pt idx="143">
                  <c:v>3.1666666666666665</c:v>
                </c:pt>
                <c:pt idx="144">
                  <c:v>3.5</c:v>
                </c:pt>
                <c:pt idx="145">
                  <c:v>2.6666666666666665</c:v>
                </c:pt>
                <c:pt idx="146">
                  <c:v>4.333333333333333</c:v>
                </c:pt>
                <c:pt idx="147">
                  <c:v>3.3333333333333335</c:v>
                </c:pt>
                <c:pt idx="148">
                  <c:v>3.3333333333333335</c:v>
                </c:pt>
                <c:pt idx="149">
                  <c:v>3.3333333333333335</c:v>
                </c:pt>
                <c:pt idx="150">
                  <c:v>2.5</c:v>
                </c:pt>
                <c:pt idx="151">
                  <c:v>2.5</c:v>
                </c:pt>
                <c:pt idx="152">
                  <c:v>0</c:v>
                </c:pt>
                <c:pt idx="153">
                  <c:v>1.8333333333333333</c:v>
                </c:pt>
                <c:pt idx="154">
                  <c:v>1.8333333333333333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0.66666666666666663</c:v>
                </c:pt>
                <c:pt idx="160">
                  <c:v>2.6666666666666665</c:v>
                </c:pt>
                <c:pt idx="161">
                  <c:v>4.333333333333333</c:v>
                </c:pt>
                <c:pt idx="162">
                  <c:v>4.333333333333333</c:v>
                </c:pt>
                <c:pt idx="163">
                  <c:v>4.333333333333333</c:v>
                </c:pt>
                <c:pt idx="164">
                  <c:v>4.333333333333333</c:v>
                </c:pt>
                <c:pt idx="165">
                  <c:v>4</c:v>
                </c:pt>
                <c:pt idx="166">
                  <c:v>3.5</c:v>
                </c:pt>
                <c:pt idx="167">
                  <c:v>3</c:v>
                </c:pt>
                <c:pt idx="168">
                  <c:v>3</c:v>
                </c:pt>
                <c:pt idx="169">
                  <c:v>3.3333333333333335</c:v>
                </c:pt>
                <c:pt idx="170">
                  <c:v>3.3333333333333335</c:v>
                </c:pt>
                <c:pt idx="171">
                  <c:v>3.1666666666666665</c:v>
                </c:pt>
                <c:pt idx="172">
                  <c:v>1.6666666666666667</c:v>
                </c:pt>
                <c:pt idx="173">
                  <c:v>1.1666666666666667</c:v>
                </c:pt>
                <c:pt idx="174">
                  <c:v>3</c:v>
                </c:pt>
                <c:pt idx="175">
                  <c:v>2.6666666666666665</c:v>
                </c:pt>
                <c:pt idx="176">
                  <c:v>2.6666666666666665</c:v>
                </c:pt>
                <c:pt idx="177">
                  <c:v>3.5</c:v>
                </c:pt>
                <c:pt idx="178">
                  <c:v>3.5</c:v>
                </c:pt>
                <c:pt idx="179">
                  <c:v>2.6666666666666665</c:v>
                </c:pt>
                <c:pt idx="180">
                  <c:v>1</c:v>
                </c:pt>
                <c:pt idx="181">
                  <c:v>1.6666666666666667</c:v>
                </c:pt>
                <c:pt idx="182">
                  <c:v>2.3333333333333335</c:v>
                </c:pt>
                <c:pt idx="183">
                  <c:v>1.5</c:v>
                </c:pt>
                <c:pt idx="184">
                  <c:v>2.5</c:v>
                </c:pt>
                <c:pt idx="185">
                  <c:v>5.333333333333333</c:v>
                </c:pt>
                <c:pt idx="186">
                  <c:v>5.166666666666667</c:v>
                </c:pt>
                <c:pt idx="187">
                  <c:v>7.333333333333333</c:v>
                </c:pt>
                <c:pt idx="188">
                  <c:v>8</c:v>
                </c:pt>
                <c:pt idx="189">
                  <c:v>8.1666666666666661</c:v>
                </c:pt>
                <c:pt idx="190">
                  <c:v>7.166666666666667</c:v>
                </c:pt>
                <c:pt idx="191">
                  <c:v>4.333333333333333</c:v>
                </c:pt>
                <c:pt idx="192">
                  <c:v>5.166666666666667</c:v>
                </c:pt>
                <c:pt idx="193">
                  <c:v>3.3333333333333335</c:v>
                </c:pt>
                <c:pt idx="194">
                  <c:v>3.5</c:v>
                </c:pt>
                <c:pt idx="195">
                  <c:v>7.833333333333333</c:v>
                </c:pt>
                <c:pt idx="196">
                  <c:v>10</c:v>
                </c:pt>
                <c:pt idx="197">
                  <c:v>10</c:v>
                </c:pt>
                <c:pt idx="198">
                  <c:v>11.666666666666666</c:v>
                </c:pt>
                <c:pt idx="199">
                  <c:v>10.666666666666666</c:v>
                </c:pt>
                <c:pt idx="200">
                  <c:v>14.833333333333334</c:v>
                </c:pt>
                <c:pt idx="201">
                  <c:v>12.666666666666666</c:v>
                </c:pt>
                <c:pt idx="202">
                  <c:v>14.666666666666666</c:v>
                </c:pt>
                <c:pt idx="203">
                  <c:v>14.833333333333334</c:v>
                </c:pt>
                <c:pt idx="204">
                  <c:v>13</c:v>
                </c:pt>
                <c:pt idx="205">
                  <c:v>13</c:v>
                </c:pt>
                <c:pt idx="206">
                  <c:v>7.333333333333333</c:v>
                </c:pt>
                <c:pt idx="207">
                  <c:v>10.333333333333334</c:v>
                </c:pt>
                <c:pt idx="208">
                  <c:v>8.5</c:v>
                </c:pt>
                <c:pt idx="209">
                  <c:v>9.5</c:v>
                </c:pt>
                <c:pt idx="210">
                  <c:v>13.5</c:v>
                </c:pt>
                <c:pt idx="211">
                  <c:v>17.666666666666668</c:v>
                </c:pt>
                <c:pt idx="212">
                  <c:v>20.5</c:v>
                </c:pt>
                <c:pt idx="213">
                  <c:v>21.166666666666668</c:v>
                </c:pt>
                <c:pt idx="214">
                  <c:v>18.833333333333332</c:v>
                </c:pt>
                <c:pt idx="215">
                  <c:v>21</c:v>
                </c:pt>
                <c:pt idx="216">
                  <c:v>20.333333333333332</c:v>
                </c:pt>
                <c:pt idx="217">
                  <c:v>16.5</c:v>
                </c:pt>
                <c:pt idx="218">
                  <c:v>14.5</c:v>
                </c:pt>
                <c:pt idx="219">
                  <c:v>11.166666666666666</c:v>
                </c:pt>
                <c:pt idx="220">
                  <c:v>11.166666666666666</c:v>
                </c:pt>
                <c:pt idx="221">
                  <c:v>7.833333333333333</c:v>
                </c:pt>
                <c:pt idx="222">
                  <c:v>6.166666666666667</c:v>
                </c:pt>
                <c:pt idx="223">
                  <c:v>9</c:v>
                </c:pt>
                <c:pt idx="224">
                  <c:v>13.333333333333334</c:v>
                </c:pt>
                <c:pt idx="225">
                  <c:v>16</c:v>
                </c:pt>
                <c:pt idx="226">
                  <c:v>22.166666666666668</c:v>
                </c:pt>
                <c:pt idx="227">
                  <c:v>23.833333333333332</c:v>
                </c:pt>
                <c:pt idx="228">
                  <c:v>24.833333333333332</c:v>
                </c:pt>
                <c:pt idx="229">
                  <c:v>23.666666666666668</c:v>
                </c:pt>
                <c:pt idx="230">
                  <c:v>24.166666666666668</c:v>
                </c:pt>
                <c:pt idx="231">
                  <c:v>25.333333333333332</c:v>
                </c:pt>
                <c:pt idx="232">
                  <c:v>26</c:v>
                </c:pt>
                <c:pt idx="233">
                  <c:v>30.333333333333332</c:v>
                </c:pt>
                <c:pt idx="234">
                  <c:v>30.666666666666668</c:v>
                </c:pt>
                <c:pt idx="235">
                  <c:v>28.666666666666668</c:v>
                </c:pt>
                <c:pt idx="236">
                  <c:v>35.333333333333336</c:v>
                </c:pt>
                <c:pt idx="237">
                  <c:v>43.5</c:v>
                </c:pt>
                <c:pt idx="238">
                  <c:v>47.166666666666664</c:v>
                </c:pt>
                <c:pt idx="239">
                  <c:v>47</c:v>
                </c:pt>
                <c:pt idx="240">
                  <c:v>58.833333333333336</c:v>
                </c:pt>
                <c:pt idx="241">
                  <c:v>67.666666666666671</c:v>
                </c:pt>
                <c:pt idx="242">
                  <c:v>61.5</c:v>
                </c:pt>
                <c:pt idx="243">
                  <c:v>66.666666666666671</c:v>
                </c:pt>
                <c:pt idx="244">
                  <c:v>72.5</c:v>
                </c:pt>
                <c:pt idx="245">
                  <c:v>79.166666666666671</c:v>
                </c:pt>
                <c:pt idx="246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8-4017-ABDD-5FAA5258C1E1}"/>
            </c:ext>
          </c:extLst>
        </c:ser>
        <c:ser>
          <c:idx val="1"/>
          <c:order val="1"/>
          <c:tx>
            <c:strRef>
              <c:f>'novos internados vs acc'!$C$3</c:f>
              <c:strCache>
                <c:ptCount val="1"/>
                <c:pt idx="0">
                  <c:v>#novos internados uci - 7 avg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cat>
            <c:multiLvlStrRef>
              <c:f>'novos internados vs acc'!$A$4:$A$261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acc'!$C$4:$C$261</c:f>
              <c:numCache>
                <c:formatCode>General</c:formatCode>
                <c:ptCount val="247"/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4.5</c:v>
                </c:pt>
                <c:pt idx="26">
                  <c:v>4</c:v>
                </c:pt>
                <c:pt idx="27">
                  <c:v>5</c:v>
                </c:pt>
                <c:pt idx="28">
                  <c:v>4.666666666666667</c:v>
                </c:pt>
                <c:pt idx="29">
                  <c:v>6.833333333333333</c:v>
                </c:pt>
                <c:pt idx="30">
                  <c:v>5.833333333333333</c:v>
                </c:pt>
                <c:pt idx="31">
                  <c:v>6</c:v>
                </c:pt>
                <c:pt idx="32">
                  <c:v>8</c:v>
                </c:pt>
                <c:pt idx="33">
                  <c:v>15.166666666666666</c:v>
                </c:pt>
                <c:pt idx="34">
                  <c:v>19.333333333333332</c:v>
                </c:pt>
                <c:pt idx="35">
                  <c:v>21.166666666666668</c:v>
                </c:pt>
                <c:pt idx="36">
                  <c:v>28.166666666666668</c:v>
                </c:pt>
                <c:pt idx="37">
                  <c:v>28.166666666666668</c:v>
                </c:pt>
                <c:pt idx="38">
                  <c:v>26</c:v>
                </c:pt>
                <c:pt idx="39">
                  <c:v>18.833333333333332</c:v>
                </c:pt>
                <c:pt idx="40">
                  <c:v>17.166666666666668</c:v>
                </c:pt>
                <c:pt idx="41">
                  <c:v>13.666666666666666</c:v>
                </c:pt>
                <c:pt idx="42">
                  <c:v>6.833333333333333</c:v>
                </c:pt>
                <c:pt idx="43">
                  <c:v>5.166666666666667</c:v>
                </c:pt>
                <c:pt idx="44">
                  <c:v>4.333333333333333</c:v>
                </c:pt>
                <c:pt idx="45">
                  <c:v>3.3333333333333335</c:v>
                </c:pt>
                <c:pt idx="46">
                  <c:v>1.8333333333333333</c:v>
                </c:pt>
                <c:pt idx="47">
                  <c:v>1.3333333333333333</c:v>
                </c:pt>
                <c:pt idx="48">
                  <c:v>1.1666666666666667</c:v>
                </c:pt>
                <c:pt idx="49">
                  <c:v>6.166666666666667</c:v>
                </c:pt>
                <c:pt idx="50">
                  <c:v>6.166666666666667</c:v>
                </c:pt>
                <c:pt idx="51">
                  <c:v>9.6666666666666661</c:v>
                </c:pt>
                <c:pt idx="52">
                  <c:v>8.5</c:v>
                </c:pt>
                <c:pt idx="53">
                  <c:v>9.5</c:v>
                </c:pt>
                <c:pt idx="54">
                  <c:v>9.5</c:v>
                </c:pt>
                <c:pt idx="55">
                  <c:v>4.5</c:v>
                </c:pt>
                <c:pt idx="56">
                  <c:v>4.5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1</c:v>
                </c:pt>
                <c:pt idx="80">
                  <c:v>1.6666666666666667</c:v>
                </c:pt>
                <c:pt idx="81">
                  <c:v>2.1666666666666665</c:v>
                </c:pt>
                <c:pt idx="82">
                  <c:v>2.1666666666666665</c:v>
                </c:pt>
                <c:pt idx="83">
                  <c:v>2</c:v>
                </c:pt>
                <c:pt idx="84">
                  <c:v>2</c:v>
                </c:pt>
                <c:pt idx="85">
                  <c:v>1.1666666666666667</c:v>
                </c:pt>
                <c:pt idx="86">
                  <c:v>0.5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0.5</c:v>
                </c:pt>
                <c:pt idx="101">
                  <c:v>0.5</c:v>
                </c:pt>
                <c:pt idx="102">
                  <c:v>0.33333333333333331</c:v>
                </c:pt>
                <c:pt idx="103">
                  <c:v>0.5</c:v>
                </c:pt>
                <c:pt idx="104">
                  <c:v>0.5</c:v>
                </c:pt>
                <c:pt idx="105">
                  <c:v>2.1666666666666665</c:v>
                </c:pt>
                <c:pt idx="106">
                  <c:v>2.6666666666666665</c:v>
                </c:pt>
                <c:pt idx="107">
                  <c:v>2.6666666666666665</c:v>
                </c:pt>
                <c:pt idx="108">
                  <c:v>3.1666666666666665</c:v>
                </c:pt>
                <c:pt idx="109">
                  <c:v>3.6666666666666665</c:v>
                </c:pt>
                <c:pt idx="110">
                  <c:v>3.6666666666666665</c:v>
                </c:pt>
                <c:pt idx="111">
                  <c:v>2</c:v>
                </c:pt>
                <c:pt idx="112">
                  <c:v>1.1666666666666667</c:v>
                </c:pt>
                <c:pt idx="113">
                  <c:v>1.1666666666666667</c:v>
                </c:pt>
                <c:pt idx="114">
                  <c:v>0.66666666666666663</c:v>
                </c:pt>
                <c:pt idx="115">
                  <c:v>0</c:v>
                </c:pt>
                <c:pt idx="116">
                  <c:v>0.5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1.1666666666666667</c:v>
                </c:pt>
                <c:pt idx="121">
                  <c:v>1.1666666666666667</c:v>
                </c:pt>
                <c:pt idx="122">
                  <c:v>0.66666666666666663</c:v>
                </c:pt>
                <c:pt idx="123">
                  <c:v>1.1666666666666667</c:v>
                </c:pt>
                <c:pt idx="124">
                  <c:v>1.5</c:v>
                </c:pt>
                <c:pt idx="125">
                  <c:v>1.5</c:v>
                </c:pt>
                <c:pt idx="126">
                  <c:v>1.6666666666666667</c:v>
                </c:pt>
                <c:pt idx="127">
                  <c:v>2.6666666666666665</c:v>
                </c:pt>
                <c:pt idx="128">
                  <c:v>2.6666666666666665</c:v>
                </c:pt>
                <c:pt idx="129">
                  <c:v>2.1666666666666665</c:v>
                </c:pt>
                <c:pt idx="130">
                  <c:v>1.5</c:v>
                </c:pt>
                <c:pt idx="131">
                  <c:v>1.5</c:v>
                </c:pt>
                <c:pt idx="132">
                  <c:v>1.3333333333333333</c:v>
                </c:pt>
                <c:pt idx="133">
                  <c:v>0.66666666666666663</c:v>
                </c:pt>
                <c:pt idx="134">
                  <c:v>0.66666666666666663</c:v>
                </c:pt>
                <c:pt idx="135">
                  <c:v>0.66666666666666663</c:v>
                </c:pt>
                <c:pt idx="136">
                  <c:v>0.5</c:v>
                </c:pt>
                <c:pt idx="137">
                  <c:v>0.83333333333333337</c:v>
                </c:pt>
                <c:pt idx="138">
                  <c:v>0.66666666666666663</c:v>
                </c:pt>
                <c:pt idx="139">
                  <c:v>0.33333333333333331</c:v>
                </c:pt>
                <c:pt idx="140">
                  <c:v>1.3333333333333333</c:v>
                </c:pt>
                <c:pt idx="141">
                  <c:v>1.3333333333333333</c:v>
                </c:pt>
                <c:pt idx="142">
                  <c:v>2</c:v>
                </c:pt>
                <c:pt idx="143">
                  <c:v>1.6666666666666667</c:v>
                </c:pt>
                <c:pt idx="144">
                  <c:v>1.6666666666666667</c:v>
                </c:pt>
                <c:pt idx="145">
                  <c:v>1.6666666666666667</c:v>
                </c:pt>
                <c:pt idx="146">
                  <c:v>0.66666666666666663</c:v>
                </c:pt>
                <c:pt idx="147">
                  <c:v>0.83333333333333337</c:v>
                </c:pt>
                <c:pt idx="148">
                  <c:v>0.16666666666666666</c:v>
                </c:pt>
                <c:pt idx="149">
                  <c:v>0.16666666666666666</c:v>
                </c:pt>
                <c:pt idx="150">
                  <c:v>0.16666666666666666</c:v>
                </c:pt>
                <c:pt idx="151">
                  <c:v>0.16666666666666666</c:v>
                </c:pt>
                <c:pt idx="152">
                  <c:v>0.16666666666666666</c:v>
                </c:pt>
                <c:pt idx="153">
                  <c:v>0</c:v>
                </c:pt>
                <c:pt idx="154">
                  <c:v>0</c:v>
                </c:pt>
                <c:pt idx="155">
                  <c:v>0.33333333333333331</c:v>
                </c:pt>
                <c:pt idx="156">
                  <c:v>0.33333333333333331</c:v>
                </c:pt>
                <c:pt idx="157">
                  <c:v>0.33333333333333331</c:v>
                </c:pt>
                <c:pt idx="158">
                  <c:v>0.33333333333333331</c:v>
                </c:pt>
                <c:pt idx="159">
                  <c:v>0.5</c:v>
                </c:pt>
                <c:pt idx="160">
                  <c:v>0.66666666666666663</c:v>
                </c:pt>
                <c:pt idx="161">
                  <c:v>0.66666666666666663</c:v>
                </c:pt>
                <c:pt idx="162">
                  <c:v>0.66666666666666663</c:v>
                </c:pt>
                <c:pt idx="163">
                  <c:v>0.83333333333333337</c:v>
                </c:pt>
                <c:pt idx="164">
                  <c:v>0.83333333333333337</c:v>
                </c:pt>
                <c:pt idx="165">
                  <c:v>0.66666666666666663</c:v>
                </c:pt>
                <c:pt idx="166">
                  <c:v>0.5</c:v>
                </c:pt>
                <c:pt idx="167">
                  <c:v>0.16666666666666666</c:v>
                </c:pt>
                <c:pt idx="168">
                  <c:v>1.1666666666666667</c:v>
                </c:pt>
                <c:pt idx="169">
                  <c:v>1.8333333333333333</c:v>
                </c:pt>
                <c:pt idx="170">
                  <c:v>1.8333333333333333</c:v>
                </c:pt>
                <c:pt idx="171">
                  <c:v>2.1666666666666665</c:v>
                </c:pt>
                <c:pt idx="172">
                  <c:v>2.1666666666666665</c:v>
                </c:pt>
                <c:pt idx="173">
                  <c:v>2.5</c:v>
                </c:pt>
                <c:pt idx="174">
                  <c:v>1.5</c:v>
                </c:pt>
                <c:pt idx="175">
                  <c:v>0.66666666666666663</c:v>
                </c:pt>
                <c:pt idx="176">
                  <c:v>0.66666666666666663</c:v>
                </c:pt>
                <c:pt idx="177">
                  <c:v>1</c:v>
                </c:pt>
                <c:pt idx="178">
                  <c:v>1.3333333333333333</c:v>
                </c:pt>
                <c:pt idx="179">
                  <c:v>1.1666666666666667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1.3333333333333333</c:v>
                </c:pt>
                <c:pt idx="184">
                  <c:v>1</c:v>
                </c:pt>
                <c:pt idx="185">
                  <c:v>1.3333333333333333</c:v>
                </c:pt>
                <c:pt idx="186">
                  <c:v>0.83333333333333337</c:v>
                </c:pt>
                <c:pt idx="187">
                  <c:v>1</c:v>
                </c:pt>
                <c:pt idx="188">
                  <c:v>1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1.1666666666666667</c:v>
                </c:pt>
                <c:pt idx="193">
                  <c:v>1.1666666666666667</c:v>
                </c:pt>
                <c:pt idx="194">
                  <c:v>1.5</c:v>
                </c:pt>
                <c:pt idx="195">
                  <c:v>2</c:v>
                </c:pt>
                <c:pt idx="196">
                  <c:v>2.1666666666666665</c:v>
                </c:pt>
                <c:pt idx="197">
                  <c:v>2</c:v>
                </c:pt>
                <c:pt idx="198">
                  <c:v>2.8333333333333335</c:v>
                </c:pt>
                <c:pt idx="199">
                  <c:v>2.6666666666666665</c:v>
                </c:pt>
                <c:pt idx="200">
                  <c:v>3.1666666666666665</c:v>
                </c:pt>
                <c:pt idx="201">
                  <c:v>2.1666666666666665</c:v>
                </c:pt>
                <c:pt idx="202">
                  <c:v>2.6666666666666665</c:v>
                </c:pt>
                <c:pt idx="203">
                  <c:v>2.3333333333333335</c:v>
                </c:pt>
                <c:pt idx="204">
                  <c:v>1.8333333333333333</c:v>
                </c:pt>
                <c:pt idx="205">
                  <c:v>1.8333333333333333</c:v>
                </c:pt>
                <c:pt idx="206">
                  <c:v>1</c:v>
                </c:pt>
                <c:pt idx="207">
                  <c:v>2.1666666666666665</c:v>
                </c:pt>
                <c:pt idx="208">
                  <c:v>1.5</c:v>
                </c:pt>
                <c:pt idx="209">
                  <c:v>1.5</c:v>
                </c:pt>
                <c:pt idx="210">
                  <c:v>2.6666666666666665</c:v>
                </c:pt>
                <c:pt idx="211">
                  <c:v>3.8333333333333335</c:v>
                </c:pt>
                <c:pt idx="212">
                  <c:v>5.166666666666667</c:v>
                </c:pt>
                <c:pt idx="213">
                  <c:v>4.166666666666667</c:v>
                </c:pt>
                <c:pt idx="214">
                  <c:v>4.166666666666667</c:v>
                </c:pt>
                <c:pt idx="215">
                  <c:v>4.833333333333333</c:v>
                </c:pt>
                <c:pt idx="216">
                  <c:v>4.833333333333333</c:v>
                </c:pt>
                <c:pt idx="217">
                  <c:v>3.8333333333333335</c:v>
                </c:pt>
                <c:pt idx="218">
                  <c:v>3.5</c:v>
                </c:pt>
                <c:pt idx="219">
                  <c:v>3.6666666666666665</c:v>
                </c:pt>
                <c:pt idx="220">
                  <c:v>3.6666666666666665</c:v>
                </c:pt>
                <c:pt idx="221">
                  <c:v>3</c:v>
                </c:pt>
                <c:pt idx="222">
                  <c:v>1.5</c:v>
                </c:pt>
                <c:pt idx="223">
                  <c:v>1.5</c:v>
                </c:pt>
                <c:pt idx="224">
                  <c:v>0.5</c:v>
                </c:pt>
                <c:pt idx="225">
                  <c:v>0.16666666666666666</c:v>
                </c:pt>
                <c:pt idx="226">
                  <c:v>2</c:v>
                </c:pt>
                <c:pt idx="227">
                  <c:v>3.6666666666666665</c:v>
                </c:pt>
                <c:pt idx="228">
                  <c:v>3.6666666666666665</c:v>
                </c:pt>
                <c:pt idx="229">
                  <c:v>3.8333333333333335</c:v>
                </c:pt>
                <c:pt idx="230">
                  <c:v>4.5</c:v>
                </c:pt>
                <c:pt idx="231">
                  <c:v>5.166666666666667</c:v>
                </c:pt>
                <c:pt idx="232">
                  <c:v>3.8333333333333335</c:v>
                </c:pt>
                <c:pt idx="233">
                  <c:v>2.8333333333333335</c:v>
                </c:pt>
                <c:pt idx="234">
                  <c:v>3.6666666666666665</c:v>
                </c:pt>
                <c:pt idx="235">
                  <c:v>4</c:v>
                </c:pt>
                <c:pt idx="236">
                  <c:v>4.5</c:v>
                </c:pt>
                <c:pt idx="237">
                  <c:v>5.5</c:v>
                </c:pt>
                <c:pt idx="238">
                  <c:v>6.833333333333333</c:v>
                </c:pt>
                <c:pt idx="239">
                  <c:v>8</c:v>
                </c:pt>
                <c:pt idx="240">
                  <c:v>9.3333333333333339</c:v>
                </c:pt>
                <c:pt idx="241">
                  <c:v>8.6666666666666661</c:v>
                </c:pt>
                <c:pt idx="242">
                  <c:v>11.333333333333334</c:v>
                </c:pt>
                <c:pt idx="243">
                  <c:v>11.166666666666666</c:v>
                </c:pt>
                <c:pt idx="244">
                  <c:v>11</c:v>
                </c:pt>
                <c:pt idx="245">
                  <c:v>11.333333333333334</c:v>
                </c:pt>
                <c:pt idx="246">
                  <c:v>10.666666666666666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8-4017-ABDD-5FAA5258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95184"/>
        <c:axId val="350295512"/>
      </c:areaChart>
      <c:lineChart>
        <c:grouping val="standard"/>
        <c:varyColors val="0"/>
        <c:ser>
          <c:idx val="2"/>
          <c:order val="2"/>
          <c:tx>
            <c:strRef>
              <c:f>'novos internados vs acc'!$D$3</c:f>
              <c:strCache>
                <c:ptCount val="1"/>
                <c:pt idx="0">
                  <c:v>#internados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'novos internados vs acc'!$A$4:$A$261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acc'!$D$4:$D$261</c:f>
              <c:numCache>
                <c:formatCode>General</c:formatCode>
                <c:ptCount val="247"/>
                <c:pt idx="0">
                  <c:v>1794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38</c:v>
                </c:pt>
                <c:pt idx="14">
                  <c:v>40</c:v>
                </c:pt>
                <c:pt idx="15">
                  <c:v>57</c:v>
                </c:pt>
                <c:pt idx="16">
                  <c:v>69</c:v>
                </c:pt>
                <c:pt idx="17">
                  <c:v>107</c:v>
                </c:pt>
                <c:pt idx="18">
                  <c:v>114</c:v>
                </c:pt>
                <c:pt idx="19">
                  <c:v>139</c:v>
                </c:pt>
                <c:pt idx="20">
                  <c:v>139</c:v>
                </c:pt>
                <c:pt idx="21">
                  <c:v>206</c:v>
                </c:pt>
                <c:pt idx="22">
                  <c:v>89</c:v>
                </c:pt>
                <c:pt idx="23">
                  <c:v>89</c:v>
                </c:pt>
                <c:pt idx="24">
                  <c:v>126</c:v>
                </c:pt>
                <c:pt idx="25">
                  <c:v>156</c:v>
                </c:pt>
                <c:pt idx="26">
                  <c:v>169</c:v>
                </c:pt>
                <c:pt idx="27">
                  <c:v>201</c:v>
                </c:pt>
                <c:pt idx="28">
                  <c:v>203</c:v>
                </c:pt>
                <c:pt idx="29">
                  <c:v>276</c:v>
                </c:pt>
                <c:pt idx="30">
                  <c:v>191</c:v>
                </c:pt>
                <c:pt idx="31">
                  <c:v>354</c:v>
                </c:pt>
                <c:pt idx="32">
                  <c:v>418</c:v>
                </c:pt>
                <c:pt idx="33">
                  <c:v>486</c:v>
                </c:pt>
                <c:pt idx="34">
                  <c:v>571</c:v>
                </c:pt>
                <c:pt idx="35">
                  <c:v>627</c:v>
                </c:pt>
                <c:pt idx="36">
                  <c:v>726</c:v>
                </c:pt>
                <c:pt idx="37">
                  <c:v>1042</c:v>
                </c:pt>
                <c:pt idx="38">
                  <c:v>1058</c:v>
                </c:pt>
                <c:pt idx="39">
                  <c:v>1075</c:v>
                </c:pt>
                <c:pt idx="40">
                  <c:v>1084</c:v>
                </c:pt>
                <c:pt idx="41">
                  <c:v>1099</c:v>
                </c:pt>
                <c:pt idx="42">
                  <c:v>1180</c:v>
                </c:pt>
                <c:pt idx="43">
                  <c:v>1211</c:v>
                </c:pt>
                <c:pt idx="44">
                  <c:v>1173</c:v>
                </c:pt>
                <c:pt idx="45">
                  <c:v>1179</c:v>
                </c:pt>
                <c:pt idx="46">
                  <c:v>1175</c:v>
                </c:pt>
                <c:pt idx="47">
                  <c:v>1177</c:v>
                </c:pt>
                <c:pt idx="48">
                  <c:v>1187</c:v>
                </c:pt>
                <c:pt idx="49">
                  <c:v>1227</c:v>
                </c:pt>
                <c:pt idx="50">
                  <c:v>1200</c:v>
                </c:pt>
                <c:pt idx="51">
                  <c:v>1302</c:v>
                </c:pt>
                <c:pt idx="52">
                  <c:v>1284</c:v>
                </c:pt>
                <c:pt idx="53">
                  <c:v>1253</c:v>
                </c:pt>
                <c:pt idx="54">
                  <c:v>1243</c:v>
                </c:pt>
                <c:pt idx="55">
                  <c:v>1208</c:v>
                </c:pt>
                <c:pt idx="56">
                  <c:v>1172</c:v>
                </c:pt>
                <c:pt idx="57">
                  <c:v>1146</c:v>
                </c:pt>
                <c:pt idx="58">
                  <c:v>1095</c:v>
                </c:pt>
                <c:pt idx="59">
                  <c:v>1068</c:v>
                </c:pt>
                <c:pt idx="60">
                  <c:v>1040</c:v>
                </c:pt>
                <c:pt idx="61">
                  <c:v>1005</c:v>
                </c:pt>
                <c:pt idx="62">
                  <c:v>995</c:v>
                </c:pt>
                <c:pt idx="63">
                  <c:v>936</c:v>
                </c:pt>
                <c:pt idx="64">
                  <c:v>980</c:v>
                </c:pt>
                <c:pt idx="65">
                  <c:v>968</c:v>
                </c:pt>
                <c:pt idx="66">
                  <c:v>892</c:v>
                </c:pt>
                <c:pt idx="67">
                  <c:v>855</c:v>
                </c:pt>
                <c:pt idx="68">
                  <c:v>856</c:v>
                </c:pt>
                <c:pt idx="69">
                  <c:v>813</c:v>
                </c:pt>
                <c:pt idx="70">
                  <c:v>818</c:v>
                </c:pt>
                <c:pt idx="71">
                  <c:v>838</c:v>
                </c:pt>
                <c:pt idx="72">
                  <c:v>874</c:v>
                </c:pt>
                <c:pt idx="73">
                  <c:v>842</c:v>
                </c:pt>
                <c:pt idx="74">
                  <c:v>815</c:v>
                </c:pt>
                <c:pt idx="75">
                  <c:v>797</c:v>
                </c:pt>
                <c:pt idx="76">
                  <c:v>805</c:v>
                </c:pt>
                <c:pt idx="77">
                  <c:v>709</c:v>
                </c:pt>
                <c:pt idx="78">
                  <c:v>692</c:v>
                </c:pt>
                <c:pt idx="79">
                  <c:v>680</c:v>
                </c:pt>
                <c:pt idx="80">
                  <c:v>673</c:v>
                </c:pt>
                <c:pt idx="81">
                  <c:v>657</c:v>
                </c:pt>
                <c:pt idx="82">
                  <c:v>649</c:v>
                </c:pt>
                <c:pt idx="83">
                  <c:v>628</c:v>
                </c:pt>
                <c:pt idx="84">
                  <c:v>629</c:v>
                </c:pt>
                <c:pt idx="85">
                  <c:v>609</c:v>
                </c:pt>
                <c:pt idx="86">
                  <c:v>608</c:v>
                </c:pt>
                <c:pt idx="87">
                  <c:v>576</c:v>
                </c:pt>
                <c:pt idx="88">
                  <c:v>550</c:v>
                </c:pt>
                <c:pt idx="89">
                  <c:v>536</c:v>
                </c:pt>
                <c:pt idx="90">
                  <c:v>531</c:v>
                </c:pt>
                <c:pt idx="91">
                  <c:v>513</c:v>
                </c:pt>
                <c:pt idx="92">
                  <c:v>510</c:v>
                </c:pt>
                <c:pt idx="93">
                  <c:v>512</c:v>
                </c:pt>
                <c:pt idx="94">
                  <c:v>529</c:v>
                </c:pt>
                <c:pt idx="95">
                  <c:v>514</c:v>
                </c:pt>
                <c:pt idx="96">
                  <c:v>474</c:v>
                </c:pt>
                <c:pt idx="97">
                  <c:v>471</c:v>
                </c:pt>
                <c:pt idx="98">
                  <c:v>432</c:v>
                </c:pt>
                <c:pt idx="99">
                  <c:v>428</c:v>
                </c:pt>
                <c:pt idx="100">
                  <c:v>445</c:v>
                </c:pt>
                <c:pt idx="101">
                  <c:v>421</c:v>
                </c:pt>
                <c:pt idx="102">
                  <c:v>414</c:v>
                </c:pt>
                <c:pt idx="103">
                  <c:v>398</c:v>
                </c:pt>
                <c:pt idx="104">
                  <c:v>366</c:v>
                </c:pt>
                <c:pt idx="105">
                  <c:v>394</c:v>
                </c:pt>
                <c:pt idx="106">
                  <c:v>417</c:v>
                </c:pt>
                <c:pt idx="107">
                  <c:v>415</c:v>
                </c:pt>
                <c:pt idx="108">
                  <c:v>440</c:v>
                </c:pt>
                <c:pt idx="109">
                  <c:v>428</c:v>
                </c:pt>
                <c:pt idx="110">
                  <c:v>419</c:v>
                </c:pt>
                <c:pt idx="111">
                  <c:v>431</c:v>
                </c:pt>
                <c:pt idx="112">
                  <c:v>423</c:v>
                </c:pt>
                <c:pt idx="113">
                  <c:v>435</c:v>
                </c:pt>
                <c:pt idx="114">
                  <c:v>416</c:v>
                </c:pt>
                <c:pt idx="115">
                  <c:v>422</c:v>
                </c:pt>
                <c:pt idx="116">
                  <c:v>422</c:v>
                </c:pt>
                <c:pt idx="117">
                  <c:v>407</c:v>
                </c:pt>
                <c:pt idx="118">
                  <c:v>424</c:v>
                </c:pt>
                <c:pt idx="119">
                  <c:v>441</c:v>
                </c:pt>
                <c:pt idx="120">
                  <c:v>429</c:v>
                </c:pt>
                <c:pt idx="121">
                  <c:v>436</c:v>
                </c:pt>
                <c:pt idx="122">
                  <c:v>457</c:v>
                </c:pt>
                <c:pt idx="123">
                  <c:v>442</c:v>
                </c:pt>
                <c:pt idx="124">
                  <c:v>458</c:v>
                </c:pt>
                <c:pt idx="125">
                  <c:v>489</c:v>
                </c:pt>
                <c:pt idx="126">
                  <c:v>491</c:v>
                </c:pt>
                <c:pt idx="127">
                  <c:v>503</c:v>
                </c:pt>
                <c:pt idx="128">
                  <c:v>510</c:v>
                </c:pt>
                <c:pt idx="129">
                  <c:v>495</c:v>
                </c:pt>
                <c:pt idx="130">
                  <c:v>489</c:v>
                </c:pt>
                <c:pt idx="131">
                  <c:v>504</c:v>
                </c:pt>
                <c:pt idx="132">
                  <c:v>513</c:v>
                </c:pt>
                <c:pt idx="133">
                  <c:v>511</c:v>
                </c:pt>
                <c:pt idx="134">
                  <c:v>512</c:v>
                </c:pt>
                <c:pt idx="135">
                  <c:v>487</c:v>
                </c:pt>
                <c:pt idx="136">
                  <c:v>471</c:v>
                </c:pt>
                <c:pt idx="137">
                  <c:v>459</c:v>
                </c:pt>
                <c:pt idx="138">
                  <c:v>462</c:v>
                </c:pt>
                <c:pt idx="139">
                  <c:v>467</c:v>
                </c:pt>
                <c:pt idx="140">
                  <c:v>472</c:v>
                </c:pt>
                <c:pt idx="141">
                  <c:v>478</c:v>
                </c:pt>
                <c:pt idx="142">
                  <c:v>476</c:v>
                </c:pt>
                <c:pt idx="143">
                  <c:v>447</c:v>
                </c:pt>
                <c:pt idx="144">
                  <c:v>452</c:v>
                </c:pt>
                <c:pt idx="145">
                  <c:v>439</c:v>
                </c:pt>
                <c:pt idx="146">
                  <c:v>454</c:v>
                </c:pt>
                <c:pt idx="147">
                  <c:v>439</c:v>
                </c:pt>
                <c:pt idx="148">
                  <c:v>439</c:v>
                </c:pt>
                <c:pt idx="149">
                  <c:v>431</c:v>
                </c:pt>
                <c:pt idx="150">
                  <c:v>420</c:v>
                </c:pt>
                <c:pt idx="151">
                  <c:v>410</c:v>
                </c:pt>
                <c:pt idx="152">
                  <c:v>403</c:v>
                </c:pt>
                <c:pt idx="153">
                  <c:v>414</c:v>
                </c:pt>
                <c:pt idx="154">
                  <c:v>402</c:v>
                </c:pt>
                <c:pt idx="155">
                  <c:v>403</c:v>
                </c:pt>
                <c:pt idx="156">
                  <c:v>403</c:v>
                </c:pt>
                <c:pt idx="157">
                  <c:v>381</c:v>
                </c:pt>
                <c:pt idx="158">
                  <c:v>375</c:v>
                </c:pt>
                <c:pt idx="159">
                  <c:v>378</c:v>
                </c:pt>
                <c:pt idx="160">
                  <c:v>390</c:v>
                </c:pt>
                <c:pt idx="161">
                  <c:v>401</c:v>
                </c:pt>
                <c:pt idx="162">
                  <c:v>384</c:v>
                </c:pt>
                <c:pt idx="163">
                  <c:v>369</c:v>
                </c:pt>
                <c:pt idx="164">
                  <c:v>356</c:v>
                </c:pt>
                <c:pt idx="165">
                  <c:v>357</c:v>
                </c:pt>
                <c:pt idx="166">
                  <c:v>366</c:v>
                </c:pt>
                <c:pt idx="167">
                  <c:v>374</c:v>
                </c:pt>
                <c:pt idx="168">
                  <c:v>365</c:v>
                </c:pt>
                <c:pt idx="169">
                  <c:v>367</c:v>
                </c:pt>
                <c:pt idx="170">
                  <c:v>358</c:v>
                </c:pt>
                <c:pt idx="171">
                  <c:v>348</c:v>
                </c:pt>
                <c:pt idx="172">
                  <c:v>320</c:v>
                </c:pt>
                <c:pt idx="173">
                  <c:v>325</c:v>
                </c:pt>
                <c:pt idx="174">
                  <c:v>336</c:v>
                </c:pt>
                <c:pt idx="175">
                  <c:v>336</c:v>
                </c:pt>
                <c:pt idx="176">
                  <c:v>329</c:v>
                </c:pt>
                <c:pt idx="177">
                  <c:v>334</c:v>
                </c:pt>
                <c:pt idx="178">
                  <c:v>321</c:v>
                </c:pt>
                <c:pt idx="179">
                  <c:v>316</c:v>
                </c:pt>
                <c:pt idx="180">
                  <c:v>317</c:v>
                </c:pt>
                <c:pt idx="181">
                  <c:v>321</c:v>
                </c:pt>
                <c:pt idx="182">
                  <c:v>325</c:v>
                </c:pt>
                <c:pt idx="183">
                  <c:v>311</c:v>
                </c:pt>
                <c:pt idx="184">
                  <c:v>317</c:v>
                </c:pt>
                <c:pt idx="185">
                  <c:v>334</c:v>
                </c:pt>
                <c:pt idx="186">
                  <c:v>324</c:v>
                </c:pt>
                <c:pt idx="187">
                  <c:v>341</c:v>
                </c:pt>
                <c:pt idx="188">
                  <c:v>349</c:v>
                </c:pt>
                <c:pt idx="189">
                  <c:v>350</c:v>
                </c:pt>
                <c:pt idx="190">
                  <c:v>337</c:v>
                </c:pt>
                <c:pt idx="191">
                  <c:v>334</c:v>
                </c:pt>
                <c:pt idx="192">
                  <c:v>339</c:v>
                </c:pt>
                <c:pt idx="193">
                  <c:v>345</c:v>
                </c:pt>
                <c:pt idx="194">
                  <c:v>354</c:v>
                </c:pt>
                <c:pt idx="195">
                  <c:v>381</c:v>
                </c:pt>
                <c:pt idx="196">
                  <c:v>394</c:v>
                </c:pt>
                <c:pt idx="197">
                  <c:v>391</c:v>
                </c:pt>
                <c:pt idx="198">
                  <c:v>406</c:v>
                </c:pt>
                <c:pt idx="199">
                  <c:v>404</c:v>
                </c:pt>
                <c:pt idx="200">
                  <c:v>438</c:v>
                </c:pt>
                <c:pt idx="201">
                  <c:v>452</c:v>
                </c:pt>
                <c:pt idx="202">
                  <c:v>477</c:v>
                </c:pt>
                <c:pt idx="203">
                  <c:v>478</c:v>
                </c:pt>
                <c:pt idx="204">
                  <c:v>482</c:v>
                </c:pt>
                <c:pt idx="205">
                  <c:v>480</c:v>
                </c:pt>
                <c:pt idx="206">
                  <c:v>465</c:v>
                </c:pt>
                <c:pt idx="207">
                  <c:v>497</c:v>
                </c:pt>
                <c:pt idx="208">
                  <c:v>511</c:v>
                </c:pt>
                <c:pt idx="209">
                  <c:v>518</c:v>
                </c:pt>
                <c:pt idx="210">
                  <c:v>546</c:v>
                </c:pt>
                <c:pt idx="211">
                  <c:v>571</c:v>
                </c:pt>
                <c:pt idx="212">
                  <c:v>588</c:v>
                </c:pt>
                <c:pt idx="213">
                  <c:v>624</c:v>
                </c:pt>
                <c:pt idx="214">
                  <c:v>615</c:v>
                </c:pt>
                <c:pt idx="215">
                  <c:v>635</c:v>
                </c:pt>
                <c:pt idx="216">
                  <c:v>659</c:v>
                </c:pt>
                <c:pt idx="217">
                  <c:v>661</c:v>
                </c:pt>
                <c:pt idx="218">
                  <c:v>666</c:v>
                </c:pt>
                <c:pt idx="219">
                  <c:v>682</c:v>
                </c:pt>
                <c:pt idx="220">
                  <c:v>682</c:v>
                </c:pt>
                <c:pt idx="221">
                  <c:v>668</c:v>
                </c:pt>
                <c:pt idx="222">
                  <c:v>682</c:v>
                </c:pt>
                <c:pt idx="223">
                  <c:v>701</c:v>
                </c:pt>
                <c:pt idx="224">
                  <c:v>732</c:v>
                </c:pt>
                <c:pt idx="225">
                  <c:v>764</c:v>
                </c:pt>
                <c:pt idx="226">
                  <c:v>801</c:v>
                </c:pt>
                <c:pt idx="227">
                  <c:v>811</c:v>
                </c:pt>
                <c:pt idx="228">
                  <c:v>831</c:v>
                </c:pt>
                <c:pt idx="229">
                  <c:v>843</c:v>
                </c:pt>
                <c:pt idx="230">
                  <c:v>877</c:v>
                </c:pt>
                <c:pt idx="231">
                  <c:v>916</c:v>
                </c:pt>
                <c:pt idx="232">
                  <c:v>957</c:v>
                </c:pt>
                <c:pt idx="233">
                  <c:v>993</c:v>
                </c:pt>
                <c:pt idx="234">
                  <c:v>1015</c:v>
                </c:pt>
                <c:pt idx="235">
                  <c:v>1012</c:v>
                </c:pt>
                <c:pt idx="236">
                  <c:v>1086</c:v>
                </c:pt>
                <c:pt idx="237">
                  <c:v>1174</c:v>
                </c:pt>
                <c:pt idx="238">
                  <c:v>1237</c:v>
                </c:pt>
                <c:pt idx="239">
                  <c:v>1272</c:v>
                </c:pt>
                <c:pt idx="240">
                  <c:v>1365</c:v>
                </c:pt>
                <c:pt idx="241">
                  <c:v>1418</c:v>
                </c:pt>
                <c:pt idx="242">
                  <c:v>1455</c:v>
                </c:pt>
                <c:pt idx="243">
                  <c:v>1574</c:v>
                </c:pt>
                <c:pt idx="244">
                  <c:v>1672</c:v>
                </c:pt>
                <c:pt idx="245">
                  <c:v>1747</c:v>
                </c:pt>
                <c:pt idx="246">
                  <c:v>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88-4017-ABDD-5FAA5258C1E1}"/>
            </c:ext>
          </c:extLst>
        </c:ser>
        <c:ser>
          <c:idx val="3"/>
          <c:order val="3"/>
          <c:tx>
            <c:strRef>
              <c:f>'novos internados vs acc'!$E$3</c:f>
              <c:strCache>
                <c:ptCount val="1"/>
                <c:pt idx="0">
                  <c:v>#internados_uci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'novos internados vs acc'!$A$4:$A$261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acc'!$E$4:$E$261</c:f>
              <c:numCache>
                <c:formatCode>General</c:formatCode>
                <c:ptCount val="247"/>
                <c:pt idx="0">
                  <c:v>271</c:v>
                </c:pt>
                <c:pt idx="18">
                  <c:v>10</c:v>
                </c:pt>
                <c:pt idx="19">
                  <c:v>9</c:v>
                </c:pt>
                <c:pt idx="20">
                  <c:v>18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26</c:v>
                </c:pt>
                <c:pt idx="25">
                  <c:v>35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61</c:v>
                </c:pt>
                <c:pt idx="30">
                  <c:v>61</c:v>
                </c:pt>
                <c:pt idx="31">
                  <c:v>71</c:v>
                </c:pt>
                <c:pt idx="32">
                  <c:v>89</c:v>
                </c:pt>
                <c:pt idx="33">
                  <c:v>138</c:v>
                </c:pt>
                <c:pt idx="34">
                  <c:v>164</c:v>
                </c:pt>
                <c:pt idx="35">
                  <c:v>188</c:v>
                </c:pt>
                <c:pt idx="36">
                  <c:v>230</c:v>
                </c:pt>
                <c:pt idx="37">
                  <c:v>240</c:v>
                </c:pt>
                <c:pt idx="38">
                  <c:v>245</c:v>
                </c:pt>
                <c:pt idx="39">
                  <c:v>251</c:v>
                </c:pt>
                <c:pt idx="40">
                  <c:v>267</c:v>
                </c:pt>
                <c:pt idx="41">
                  <c:v>270</c:v>
                </c:pt>
                <c:pt idx="42">
                  <c:v>271</c:v>
                </c:pt>
                <c:pt idx="43">
                  <c:v>245</c:v>
                </c:pt>
                <c:pt idx="44">
                  <c:v>241</c:v>
                </c:pt>
                <c:pt idx="45">
                  <c:v>226</c:v>
                </c:pt>
                <c:pt idx="46">
                  <c:v>233</c:v>
                </c:pt>
                <c:pt idx="47">
                  <c:v>228</c:v>
                </c:pt>
                <c:pt idx="48">
                  <c:v>188</c:v>
                </c:pt>
                <c:pt idx="49">
                  <c:v>218</c:v>
                </c:pt>
                <c:pt idx="50">
                  <c:v>208</c:v>
                </c:pt>
                <c:pt idx="51">
                  <c:v>229</c:v>
                </c:pt>
                <c:pt idx="52">
                  <c:v>222</c:v>
                </c:pt>
                <c:pt idx="53">
                  <c:v>228</c:v>
                </c:pt>
                <c:pt idx="54">
                  <c:v>224</c:v>
                </c:pt>
                <c:pt idx="55">
                  <c:v>215</c:v>
                </c:pt>
                <c:pt idx="56">
                  <c:v>213</c:v>
                </c:pt>
                <c:pt idx="57">
                  <c:v>207</c:v>
                </c:pt>
                <c:pt idx="58">
                  <c:v>204</c:v>
                </c:pt>
                <c:pt idx="59">
                  <c:v>188</c:v>
                </c:pt>
                <c:pt idx="60">
                  <c:v>186</c:v>
                </c:pt>
                <c:pt idx="61">
                  <c:v>182</c:v>
                </c:pt>
                <c:pt idx="62">
                  <c:v>176</c:v>
                </c:pt>
                <c:pt idx="63">
                  <c:v>172</c:v>
                </c:pt>
                <c:pt idx="64">
                  <c:v>169</c:v>
                </c:pt>
                <c:pt idx="65">
                  <c:v>172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143</c:v>
                </c:pt>
                <c:pt idx="70">
                  <c:v>134</c:v>
                </c:pt>
                <c:pt idx="71">
                  <c:v>136</c:v>
                </c:pt>
                <c:pt idx="72">
                  <c:v>135</c:v>
                </c:pt>
                <c:pt idx="73">
                  <c:v>127</c:v>
                </c:pt>
                <c:pt idx="74">
                  <c:v>120</c:v>
                </c:pt>
                <c:pt idx="75">
                  <c:v>112</c:v>
                </c:pt>
                <c:pt idx="76">
                  <c:v>112</c:v>
                </c:pt>
                <c:pt idx="77">
                  <c:v>113</c:v>
                </c:pt>
                <c:pt idx="78">
                  <c:v>103</c:v>
                </c:pt>
                <c:pt idx="79">
                  <c:v>108</c:v>
                </c:pt>
                <c:pt idx="80">
                  <c:v>112</c:v>
                </c:pt>
                <c:pt idx="81">
                  <c:v>115</c:v>
                </c:pt>
                <c:pt idx="82">
                  <c:v>108</c:v>
                </c:pt>
                <c:pt idx="83">
                  <c:v>105</c:v>
                </c:pt>
                <c:pt idx="84">
                  <c:v>101</c:v>
                </c:pt>
                <c:pt idx="85">
                  <c:v>93</c:v>
                </c:pt>
                <c:pt idx="86">
                  <c:v>92</c:v>
                </c:pt>
                <c:pt idx="87">
                  <c:v>84</c:v>
                </c:pt>
                <c:pt idx="88">
                  <c:v>80</c:v>
                </c:pt>
                <c:pt idx="89">
                  <c:v>78</c:v>
                </c:pt>
                <c:pt idx="90">
                  <c:v>72</c:v>
                </c:pt>
                <c:pt idx="91">
                  <c:v>71</c:v>
                </c:pt>
                <c:pt idx="92">
                  <c:v>66</c:v>
                </c:pt>
                <c:pt idx="93">
                  <c:v>65</c:v>
                </c:pt>
                <c:pt idx="94">
                  <c:v>66</c:v>
                </c:pt>
                <c:pt idx="95">
                  <c:v>63</c:v>
                </c:pt>
                <c:pt idx="96">
                  <c:v>64</c:v>
                </c:pt>
                <c:pt idx="97">
                  <c:v>64</c:v>
                </c:pt>
                <c:pt idx="98">
                  <c:v>58</c:v>
                </c:pt>
                <c:pt idx="99">
                  <c:v>56</c:v>
                </c:pt>
                <c:pt idx="100">
                  <c:v>58</c:v>
                </c:pt>
                <c:pt idx="101">
                  <c:v>58</c:v>
                </c:pt>
                <c:pt idx="102">
                  <c:v>57</c:v>
                </c:pt>
                <c:pt idx="103">
                  <c:v>58</c:v>
                </c:pt>
                <c:pt idx="104">
                  <c:v>55</c:v>
                </c:pt>
                <c:pt idx="105">
                  <c:v>65</c:v>
                </c:pt>
                <c:pt idx="106">
                  <c:v>70</c:v>
                </c:pt>
                <c:pt idx="107">
                  <c:v>70</c:v>
                </c:pt>
                <c:pt idx="108">
                  <c:v>73</c:v>
                </c:pt>
                <c:pt idx="109">
                  <c:v>77</c:v>
                </c:pt>
                <c:pt idx="110">
                  <c:v>73</c:v>
                </c:pt>
                <c:pt idx="111">
                  <c:v>73</c:v>
                </c:pt>
                <c:pt idx="112">
                  <c:v>71</c:v>
                </c:pt>
                <c:pt idx="113">
                  <c:v>69</c:v>
                </c:pt>
                <c:pt idx="114">
                  <c:v>67</c:v>
                </c:pt>
                <c:pt idx="115">
                  <c:v>67</c:v>
                </c:pt>
                <c:pt idx="116">
                  <c:v>70</c:v>
                </c:pt>
                <c:pt idx="117">
                  <c:v>69</c:v>
                </c:pt>
                <c:pt idx="118">
                  <c:v>72</c:v>
                </c:pt>
                <c:pt idx="119">
                  <c:v>72</c:v>
                </c:pt>
                <c:pt idx="120">
                  <c:v>73</c:v>
                </c:pt>
                <c:pt idx="121">
                  <c:v>67</c:v>
                </c:pt>
                <c:pt idx="122">
                  <c:v>67</c:v>
                </c:pt>
                <c:pt idx="123">
                  <c:v>70</c:v>
                </c:pt>
                <c:pt idx="124">
                  <c:v>75</c:v>
                </c:pt>
                <c:pt idx="125">
                  <c:v>71</c:v>
                </c:pt>
                <c:pt idx="126">
                  <c:v>73</c:v>
                </c:pt>
                <c:pt idx="127">
                  <c:v>79</c:v>
                </c:pt>
                <c:pt idx="128">
                  <c:v>77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74</c:v>
                </c:pt>
                <c:pt idx="133">
                  <c:v>76</c:v>
                </c:pt>
                <c:pt idx="134">
                  <c:v>74</c:v>
                </c:pt>
                <c:pt idx="135">
                  <c:v>73</c:v>
                </c:pt>
                <c:pt idx="136">
                  <c:v>66</c:v>
                </c:pt>
                <c:pt idx="137">
                  <c:v>68</c:v>
                </c:pt>
                <c:pt idx="138">
                  <c:v>64</c:v>
                </c:pt>
                <c:pt idx="139">
                  <c:v>63</c:v>
                </c:pt>
                <c:pt idx="140">
                  <c:v>69</c:v>
                </c:pt>
                <c:pt idx="141">
                  <c:v>68</c:v>
                </c:pt>
                <c:pt idx="142">
                  <c:v>72</c:v>
                </c:pt>
                <c:pt idx="143">
                  <c:v>67</c:v>
                </c:pt>
                <c:pt idx="144">
                  <c:v>65</c:v>
                </c:pt>
                <c:pt idx="145">
                  <c:v>61</c:v>
                </c:pt>
                <c:pt idx="146">
                  <c:v>61</c:v>
                </c:pt>
                <c:pt idx="147">
                  <c:v>62</c:v>
                </c:pt>
                <c:pt idx="148">
                  <c:v>59</c:v>
                </c:pt>
                <c:pt idx="149">
                  <c:v>59</c:v>
                </c:pt>
                <c:pt idx="150">
                  <c:v>52</c:v>
                </c:pt>
                <c:pt idx="151">
                  <c:v>50</c:v>
                </c:pt>
                <c:pt idx="152">
                  <c:v>48</c:v>
                </c:pt>
                <c:pt idx="153">
                  <c:v>45</c:v>
                </c:pt>
                <c:pt idx="154">
                  <c:v>41</c:v>
                </c:pt>
                <c:pt idx="155">
                  <c:v>43</c:v>
                </c:pt>
                <c:pt idx="156">
                  <c:v>42</c:v>
                </c:pt>
                <c:pt idx="157">
                  <c:v>41</c:v>
                </c:pt>
                <c:pt idx="158">
                  <c:v>40</c:v>
                </c:pt>
                <c:pt idx="159">
                  <c:v>41</c:v>
                </c:pt>
                <c:pt idx="160">
                  <c:v>42</c:v>
                </c:pt>
                <c:pt idx="161">
                  <c:v>44</c:v>
                </c:pt>
                <c:pt idx="162">
                  <c:v>41</c:v>
                </c:pt>
                <c:pt idx="163">
                  <c:v>42</c:v>
                </c:pt>
                <c:pt idx="164">
                  <c:v>36</c:v>
                </c:pt>
                <c:pt idx="165">
                  <c:v>33</c:v>
                </c:pt>
                <c:pt idx="166">
                  <c:v>33</c:v>
                </c:pt>
                <c:pt idx="167">
                  <c:v>29</c:v>
                </c:pt>
                <c:pt idx="168">
                  <c:v>35</c:v>
                </c:pt>
                <c:pt idx="169">
                  <c:v>40</c:v>
                </c:pt>
                <c:pt idx="170">
                  <c:v>39</c:v>
                </c:pt>
                <c:pt idx="171">
                  <c:v>41</c:v>
                </c:pt>
                <c:pt idx="172">
                  <c:v>37</c:v>
                </c:pt>
                <c:pt idx="173">
                  <c:v>39</c:v>
                </c:pt>
                <c:pt idx="174">
                  <c:v>39</c:v>
                </c:pt>
                <c:pt idx="175">
                  <c:v>38</c:v>
                </c:pt>
                <c:pt idx="176">
                  <c:v>35</c:v>
                </c:pt>
                <c:pt idx="177">
                  <c:v>39</c:v>
                </c:pt>
                <c:pt idx="178">
                  <c:v>41</c:v>
                </c:pt>
                <c:pt idx="179">
                  <c:v>42</c:v>
                </c:pt>
                <c:pt idx="180">
                  <c:v>47</c:v>
                </c:pt>
                <c:pt idx="181">
                  <c:v>44</c:v>
                </c:pt>
                <c:pt idx="182">
                  <c:v>41</c:v>
                </c:pt>
                <c:pt idx="183">
                  <c:v>38</c:v>
                </c:pt>
                <c:pt idx="184">
                  <c:v>35</c:v>
                </c:pt>
                <c:pt idx="185">
                  <c:v>38</c:v>
                </c:pt>
                <c:pt idx="186">
                  <c:v>40</c:v>
                </c:pt>
                <c:pt idx="187">
                  <c:v>41</c:v>
                </c:pt>
                <c:pt idx="188">
                  <c:v>41</c:v>
                </c:pt>
                <c:pt idx="189">
                  <c:v>44</c:v>
                </c:pt>
                <c:pt idx="190">
                  <c:v>41</c:v>
                </c:pt>
                <c:pt idx="191">
                  <c:v>44</c:v>
                </c:pt>
                <c:pt idx="192">
                  <c:v>40</c:v>
                </c:pt>
                <c:pt idx="193">
                  <c:v>41</c:v>
                </c:pt>
                <c:pt idx="194">
                  <c:v>43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57</c:v>
                </c:pt>
                <c:pt idx="199">
                  <c:v>54</c:v>
                </c:pt>
                <c:pt idx="200">
                  <c:v>59</c:v>
                </c:pt>
                <c:pt idx="201">
                  <c:v>57</c:v>
                </c:pt>
                <c:pt idx="202">
                  <c:v>61</c:v>
                </c:pt>
                <c:pt idx="203">
                  <c:v>59</c:v>
                </c:pt>
                <c:pt idx="204">
                  <c:v>61</c:v>
                </c:pt>
                <c:pt idx="205">
                  <c:v>59</c:v>
                </c:pt>
                <c:pt idx="206">
                  <c:v>57</c:v>
                </c:pt>
                <c:pt idx="207">
                  <c:v>64</c:v>
                </c:pt>
                <c:pt idx="208">
                  <c:v>63</c:v>
                </c:pt>
                <c:pt idx="209">
                  <c:v>61</c:v>
                </c:pt>
                <c:pt idx="210">
                  <c:v>70</c:v>
                </c:pt>
                <c:pt idx="211">
                  <c:v>77</c:v>
                </c:pt>
                <c:pt idx="212">
                  <c:v>85</c:v>
                </c:pt>
                <c:pt idx="213">
                  <c:v>86</c:v>
                </c:pt>
                <c:pt idx="214">
                  <c:v>85</c:v>
                </c:pt>
                <c:pt idx="215">
                  <c:v>89</c:v>
                </c:pt>
                <c:pt idx="216">
                  <c:v>98</c:v>
                </c:pt>
                <c:pt idx="217">
                  <c:v>99</c:v>
                </c:pt>
                <c:pt idx="218">
                  <c:v>105</c:v>
                </c:pt>
                <c:pt idx="219">
                  <c:v>107</c:v>
                </c:pt>
                <c:pt idx="220">
                  <c:v>107</c:v>
                </c:pt>
                <c:pt idx="221">
                  <c:v>106</c:v>
                </c:pt>
                <c:pt idx="222">
                  <c:v>105</c:v>
                </c:pt>
                <c:pt idx="223">
                  <c:v>106</c:v>
                </c:pt>
                <c:pt idx="224">
                  <c:v>104</c:v>
                </c:pt>
                <c:pt idx="225">
                  <c:v>104</c:v>
                </c:pt>
                <c:pt idx="226">
                  <c:v>115</c:v>
                </c:pt>
                <c:pt idx="227">
                  <c:v>125</c:v>
                </c:pt>
                <c:pt idx="228">
                  <c:v>122</c:v>
                </c:pt>
                <c:pt idx="229">
                  <c:v>124</c:v>
                </c:pt>
                <c:pt idx="230">
                  <c:v>128</c:v>
                </c:pt>
                <c:pt idx="231">
                  <c:v>132</c:v>
                </c:pt>
                <c:pt idx="232">
                  <c:v>135</c:v>
                </c:pt>
                <c:pt idx="233">
                  <c:v>139</c:v>
                </c:pt>
                <c:pt idx="234">
                  <c:v>144</c:v>
                </c:pt>
                <c:pt idx="235">
                  <c:v>148</c:v>
                </c:pt>
                <c:pt idx="236">
                  <c:v>155</c:v>
                </c:pt>
                <c:pt idx="237">
                  <c:v>165</c:v>
                </c:pt>
                <c:pt idx="238">
                  <c:v>176</c:v>
                </c:pt>
                <c:pt idx="239">
                  <c:v>187</c:v>
                </c:pt>
                <c:pt idx="240">
                  <c:v>200</c:v>
                </c:pt>
                <c:pt idx="241">
                  <c:v>198</c:v>
                </c:pt>
                <c:pt idx="242">
                  <c:v>221</c:v>
                </c:pt>
                <c:pt idx="243">
                  <c:v>230</c:v>
                </c:pt>
                <c:pt idx="244">
                  <c:v>240</c:v>
                </c:pt>
                <c:pt idx="245">
                  <c:v>253</c:v>
                </c:pt>
                <c:pt idx="246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88-4017-ABDD-5FAA5258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504184"/>
        <c:axId val="569503856"/>
      </c:lineChart>
      <c:catAx>
        <c:axId val="3502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95512"/>
        <c:crosses val="autoZero"/>
        <c:auto val="1"/>
        <c:lblAlgn val="ctr"/>
        <c:lblOffset val="100"/>
        <c:noMultiLvlLbl val="0"/>
      </c:catAx>
      <c:valAx>
        <c:axId val="35029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95184"/>
        <c:crosses val="autoZero"/>
        <c:crossBetween val="between"/>
      </c:valAx>
      <c:valAx>
        <c:axId val="569503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504184"/>
        <c:crosses val="max"/>
        <c:crossBetween val="between"/>
      </c:valAx>
      <c:catAx>
        <c:axId val="569504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950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[covid_pt_dashboard.xlsx]conf vs rec!PivotTable1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'conf vs rec'!$B$3</c:f>
              <c:strCache>
                <c:ptCount val="1"/>
                <c:pt idx="0">
                  <c:v>#confirmados_dia_7_avg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'conf vs rec'!$A$4:$A$261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'conf vs rec'!$B$4:$B$261</c:f>
              <c:numCache>
                <c:formatCode>General</c:formatCode>
                <c:ptCount val="247"/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23.166666666666668</c:v>
                </c:pt>
                <c:pt idx="19">
                  <c:v>34.333333333333336</c:v>
                </c:pt>
                <c:pt idx="20">
                  <c:v>48.333333333333336</c:v>
                </c:pt>
                <c:pt idx="21">
                  <c:v>64.833333333333329</c:v>
                </c:pt>
                <c:pt idx="22">
                  <c:v>94</c:v>
                </c:pt>
                <c:pt idx="23">
                  <c:v>112.16666666666667</c:v>
                </c:pt>
                <c:pt idx="24">
                  <c:v>141.83333333333334</c:v>
                </c:pt>
                <c:pt idx="25">
                  <c:v>172.5</c:v>
                </c:pt>
                <c:pt idx="26">
                  <c:v>211.5</c:v>
                </c:pt>
                <c:pt idx="27">
                  <c:v>268.66666666666669</c:v>
                </c:pt>
                <c:pt idx="28">
                  <c:v>286.66666666666669</c:v>
                </c:pt>
                <c:pt idx="29">
                  <c:v>368.33333333333331</c:v>
                </c:pt>
                <c:pt idx="30">
                  <c:v>420.66666666666669</c:v>
                </c:pt>
                <c:pt idx="31">
                  <c:v>498</c:v>
                </c:pt>
                <c:pt idx="32">
                  <c:v>595</c:v>
                </c:pt>
                <c:pt idx="33">
                  <c:v>650.33333333333337</c:v>
                </c:pt>
                <c:pt idx="34">
                  <c:v>674.33333333333337</c:v>
                </c:pt>
                <c:pt idx="35">
                  <c:v>741.33333333333337</c:v>
                </c:pt>
                <c:pt idx="36">
                  <c:v>784.5</c:v>
                </c:pt>
                <c:pt idx="37">
                  <c:v>794.33333333333337</c:v>
                </c:pt>
                <c:pt idx="38">
                  <c:v>786</c:v>
                </c:pt>
                <c:pt idx="39">
                  <c:v>760.33333333333337</c:v>
                </c:pt>
                <c:pt idx="40">
                  <c:v>811.66666666666663</c:v>
                </c:pt>
                <c:pt idx="41">
                  <c:v>714.5</c:v>
                </c:pt>
                <c:pt idx="42">
                  <c:v>698.5</c:v>
                </c:pt>
                <c:pt idx="43">
                  <c:v>684.5</c:v>
                </c:pt>
                <c:pt idx="44">
                  <c:v>678.33333333333337</c:v>
                </c:pt>
                <c:pt idx="45">
                  <c:v>824.66666666666663</c:v>
                </c:pt>
                <c:pt idx="46">
                  <c:v>784.83333333333337</c:v>
                </c:pt>
                <c:pt idx="47">
                  <c:v>809.16666666666663</c:v>
                </c:pt>
                <c:pt idx="48">
                  <c:v>748.66666666666663</c:v>
                </c:pt>
                <c:pt idx="49">
                  <c:v>717.83333333333337</c:v>
                </c:pt>
                <c:pt idx="50">
                  <c:v>689.16666666666663</c:v>
                </c:pt>
                <c:pt idx="51">
                  <c:v>561.5</c:v>
                </c:pt>
                <c:pt idx="52">
                  <c:v>505.83333333333331</c:v>
                </c:pt>
                <c:pt idx="53">
                  <c:v>516.66666666666663</c:v>
                </c:pt>
                <c:pt idx="54">
                  <c:v>545.33333333333337</c:v>
                </c:pt>
                <c:pt idx="55">
                  <c:v>569.16666666666663</c:v>
                </c:pt>
                <c:pt idx="56">
                  <c:v>548</c:v>
                </c:pt>
                <c:pt idx="57">
                  <c:v>523.5</c:v>
                </c:pt>
                <c:pt idx="58">
                  <c:v>555.16666666666663</c:v>
                </c:pt>
                <c:pt idx="59">
                  <c:v>518.66666666666663</c:v>
                </c:pt>
                <c:pt idx="60">
                  <c:v>510.83333333333331</c:v>
                </c:pt>
                <c:pt idx="61">
                  <c:v>470</c:v>
                </c:pt>
                <c:pt idx="62">
                  <c:v>411.16666666666669</c:v>
                </c:pt>
                <c:pt idx="63">
                  <c:v>359.83333333333331</c:v>
                </c:pt>
                <c:pt idx="64">
                  <c:v>328.5</c:v>
                </c:pt>
                <c:pt idx="65">
                  <c:v>315.83333333333331</c:v>
                </c:pt>
                <c:pt idx="66">
                  <c:v>286</c:v>
                </c:pt>
                <c:pt idx="67">
                  <c:v>251.16666666666666</c:v>
                </c:pt>
                <c:pt idx="68">
                  <c:v>239.33333333333334</c:v>
                </c:pt>
                <c:pt idx="69">
                  <c:v>230.5</c:v>
                </c:pt>
                <c:pt idx="70">
                  <c:v>229.66666666666666</c:v>
                </c:pt>
                <c:pt idx="71">
                  <c:v>248.33333333333334</c:v>
                </c:pt>
                <c:pt idx="72">
                  <c:v>288</c:v>
                </c:pt>
                <c:pt idx="73">
                  <c:v>346.33333333333331</c:v>
                </c:pt>
                <c:pt idx="74">
                  <c:v>354</c:v>
                </c:pt>
                <c:pt idx="75">
                  <c:v>342.83333333333331</c:v>
                </c:pt>
                <c:pt idx="76">
                  <c:v>329.5</c:v>
                </c:pt>
                <c:pt idx="77">
                  <c:v>288.5</c:v>
                </c:pt>
                <c:pt idx="78">
                  <c:v>236.16666666666666</c:v>
                </c:pt>
                <c:pt idx="79">
                  <c:v>175.16666666666666</c:v>
                </c:pt>
                <c:pt idx="80">
                  <c:v>196.16666666666666</c:v>
                </c:pt>
                <c:pt idx="81">
                  <c:v>204.83333333333334</c:v>
                </c:pt>
                <c:pt idx="82">
                  <c:v>226.16666666666666</c:v>
                </c:pt>
                <c:pt idx="83">
                  <c:v>216</c:v>
                </c:pt>
                <c:pt idx="84">
                  <c:v>216.66666666666666</c:v>
                </c:pt>
                <c:pt idx="85">
                  <c:v>223.5</c:v>
                </c:pt>
                <c:pt idx="86">
                  <c:v>221.5</c:v>
                </c:pt>
                <c:pt idx="87">
                  <c:v>231.66666666666666</c:v>
                </c:pt>
                <c:pt idx="88">
                  <c:v>239.16666666666666</c:v>
                </c:pt>
                <c:pt idx="89">
                  <c:v>235.66666666666666</c:v>
                </c:pt>
                <c:pt idx="90">
                  <c:v>226</c:v>
                </c:pt>
                <c:pt idx="91">
                  <c:v>224.5</c:v>
                </c:pt>
                <c:pt idx="92">
                  <c:v>230</c:v>
                </c:pt>
                <c:pt idx="93">
                  <c:v>232.66666666666666</c:v>
                </c:pt>
                <c:pt idx="94">
                  <c:v>245.83333333333334</c:v>
                </c:pt>
                <c:pt idx="95">
                  <c:v>263.33333333333331</c:v>
                </c:pt>
                <c:pt idx="96">
                  <c:v>285.33333333333331</c:v>
                </c:pt>
                <c:pt idx="97">
                  <c:v>282.16666666666669</c:v>
                </c:pt>
                <c:pt idx="98">
                  <c:v>267.16666666666669</c:v>
                </c:pt>
                <c:pt idx="99">
                  <c:v>277.5</c:v>
                </c:pt>
                <c:pt idx="100">
                  <c:v>274.33333333333331</c:v>
                </c:pt>
                <c:pt idx="101">
                  <c:v>294.33333333333331</c:v>
                </c:pt>
                <c:pt idx="102">
                  <c:v>308.5</c:v>
                </c:pt>
                <c:pt idx="103">
                  <c:v>332.16666666666669</c:v>
                </c:pt>
                <c:pt idx="104">
                  <c:v>331.66666666666669</c:v>
                </c:pt>
                <c:pt idx="105">
                  <c:v>340.83333333333331</c:v>
                </c:pt>
                <c:pt idx="106">
                  <c:v>334.66666666666669</c:v>
                </c:pt>
                <c:pt idx="107">
                  <c:v>323.5</c:v>
                </c:pt>
                <c:pt idx="108">
                  <c:v>304.83333333333331</c:v>
                </c:pt>
                <c:pt idx="109">
                  <c:v>295</c:v>
                </c:pt>
                <c:pt idx="110">
                  <c:v>300.83333333333331</c:v>
                </c:pt>
                <c:pt idx="111">
                  <c:v>288.33333333333331</c:v>
                </c:pt>
                <c:pt idx="112">
                  <c:v>289.33333333333331</c:v>
                </c:pt>
                <c:pt idx="113">
                  <c:v>293.66666666666669</c:v>
                </c:pt>
                <c:pt idx="114">
                  <c:v>318.16666666666669</c:v>
                </c:pt>
                <c:pt idx="115">
                  <c:v>333.5</c:v>
                </c:pt>
                <c:pt idx="116">
                  <c:v>358.5</c:v>
                </c:pt>
                <c:pt idx="117">
                  <c:v>349.5</c:v>
                </c:pt>
                <c:pt idx="118">
                  <c:v>342.66666666666669</c:v>
                </c:pt>
                <c:pt idx="119">
                  <c:v>344.16666666666669</c:v>
                </c:pt>
                <c:pt idx="120">
                  <c:v>335.83333333333331</c:v>
                </c:pt>
                <c:pt idx="121">
                  <c:v>325.16666666666669</c:v>
                </c:pt>
                <c:pt idx="122">
                  <c:v>337.5</c:v>
                </c:pt>
                <c:pt idx="123">
                  <c:v>342.66666666666669</c:v>
                </c:pt>
                <c:pt idx="124">
                  <c:v>375.66666666666669</c:v>
                </c:pt>
                <c:pt idx="125">
                  <c:v>362.5</c:v>
                </c:pt>
                <c:pt idx="126">
                  <c:v>344.5</c:v>
                </c:pt>
                <c:pt idx="127">
                  <c:v>351.33333333333331</c:v>
                </c:pt>
                <c:pt idx="128">
                  <c:v>339.16666666666669</c:v>
                </c:pt>
                <c:pt idx="129">
                  <c:v>361.16666666666669</c:v>
                </c:pt>
                <c:pt idx="130">
                  <c:v>353.83333333333331</c:v>
                </c:pt>
                <c:pt idx="131">
                  <c:v>364.16666666666669</c:v>
                </c:pt>
                <c:pt idx="132">
                  <c:v>359.66666666666669</c:v>
                </c:pt>
                <c:pt idx="133">
                  <c:v>348.83333333333331</c:v>
                </c:pt>
                <c:pt idx="134">
                  <c:v>359.66666666666669</c:v>
                </c:pt>
                <c:pt idx="135">
                  <c:v>353.5</c:v>
                </c:pt>
                <c:pt idx="136">
                  <c:v>351.66666666666669</c:v>
                </c:pt>
                <c:pt idx="137">
                  <c:v>354</c:v>
                </c:pt>
                <c:pt idx="138">
                  <c:v>363.83333333333331</c:v>
                </c:pt>
                <c:pt idx="139">
                  <c:v>367</c:v>
                </c:pt>
                <c:pt idx="140">
                  <c:v>332</c:v>
                </c:pt>
                <c:pt idx="141">
                  <c:v>324.83333333333331</c:v>
                </c:pt>
                <c:pt idx="142">
                  <c:v>314.33333333333331</c:v>
                </c:pt>
                <c:pt idx="143">
                  <c:v>309.33333333333331</c:v>
                </c:pt>
                <c:pt idx="144">
                  <c:v>313</c:v>
                </c:pt>
                <c:pt idx="145">
                  <c:v>303</c:v>
                </c:pt>
                <c:pt idx="146">
                  <c:v>286.66666666666669</c:v>
                </c:pt>
                <c:pt idx="147">
                  <c:v>245.33333333333334</c:v>
                </c:pt>
                <c:pt idx="148">
                  <c:v>230.83333333333334</c:v>
                </c:pt>
                <c:pt idx="149">
                  <c:v>217</c:v>
                </c:pt>
                <c:pt idx="150">
                  <c:v>217</c:v>
                </c:pt>
                <c:pt idx="151">
                  <c:v>219.83333333333334</c:v>
                </c:pt>
                <c:pt idx="152">
                  <c:v>232.16666666666666</c:v>
                </c:pt>
                <c:pt idx="153">
                  <c:v>233.5</c:v>
                </c:pt>
                <c:pt idx="154">
                  <c:v>210</c:v>
                </c:pt>
                <c:pt idx="155">
                  <c:v>205.66666666666666</c:v>
                </c:pt>
                <c:pt idx="156">
                  <c:v>196</c:v>
                </c:pt>
                <c:pt idx="157">
                  <c:v>186.16666666666666</c:v>
                </c:pt>
                <c:pt idx="158">
                  <c:v>191</c:v>
                </c:pt>
                <c:pt idx="159">
                  <c:v>194</c:v>
                </c:pt>
                <c:pt idx="160">
                  <c:v>193.16666666666666</c:v>
                </c:pt>
                <c:pt idx="161">
                  <c:v>178</c:v>
                </c:pt>
                <c:pt idx="162">
                  <c:v>163.33333333333334</c:v>
                </c:pt>
                <c:pt idx="163">
                  <c:v>164.83333333333334</c:v>
                </c:pt>
                <c:pt idx="164">
                  <c:v>173.5</c:v>
                </c:pt>
                <c:pt idx="165">
                  <c:v>179</c:v>
                </c:pt>
                <c:pt idx="166">
                  <c:v>183.16666666666666</c:v>
                </c:pt>
                <c:pt idx="167">
                  <c:v>190.66666666666666</c:v>
                </c:pt>
                <c:pt idx="168">
                  <c:v>182.83333333333334</c:v>
                </c:pt>
                <c:pt idx="169">
                  <c:v>193.66666666666666</c:v>
                </c:pt>
                <c:pt idx="170">
                  <c:v>199.5</c:v>
                </c:pt>
                <c:pt idx="171">
                  <c:v>207.66666666666666</c:v>
                </c:pt>
                <c:pt idx="172">
                  <c:v>218.83333333333334</c:v>
                </c:pt>
                <c:pt idx="173">
                  <c:v>212.83333333333334</c:v>
                </c:pt>
                <c:pt idx="174">
                  <c:v>214.83333333333334</c:v>
                </c:pt>
                <c:pt idx="175">
                  <c:v>204.16666666666666</c:v>
                </c:pt>
                <c:pt idx="176">
                  <c:v>192.16666666666666</c:v>
                </c:pt>
                <c:pt idx="177">
                  <c:v>201.5</c:v>
                </c:pt>
                <c:pt idx="178">
                  <c:v>205</c:v>
                </c:pt>
                <c:pt idx="179">
                  <c:v>225</c:v>
                </c:pt>
                <c:pt idx="180">
                  <c:v>227.16666666666666</c:v>
                </c:pt>
                <c:pt idx="181">
                  <c:v>212</c:v>
                </c:pt>
                <c:pt idx="182">
                  <c:v>201.83333333333334</c:v>
                </c:pt>
                <c:pt idx="183">
                  <c:v>213.66666666666666</c:v>
                </c:pt>
                <c:pt idx="184">
                  <c:v>243.33333333333334</c:v>
                </c:pt>
                <c:pt idx="185">
                  <c:v>270.33333333333331</c:v>
                </c:pt>
                <c:pt idx="186">
                  <c:v>308.5</c:v>
                </c:pt>
                <c:pt idx="187">
                  <c:v>341.33333333333331</c:v>
                </c:pt>
                <c:pt idx="188">
                  <c:v>350</c:v>
                </c:pt>
                <c:pt idx="189">
                  <c:v>328.16666666666669</c:v>
                </c:pt>
                <c:pt idx="190">
                  <c:v>327</c:v>
                </c:pt>
                <c:pt idx="191">
                  <c:v>329.5</c:v>
                </c:pt>
                <c:pt idx="192">
                  <c:v>334.83333333333331</c:v>
                </c:pt>
                <c:pt idx="193">
                  <c:v>362.5</c:v>
                </c:pt>
                <c:pt idx="194">
                  <c:v>374.33333333333331</c:v>
                </c:pt>
                <c:pt idx="195">
                  <c:v>377.33333333333331</c:v>
                </c:pt>
                <c:pt idx="196">
                  <c:v>377</c:v>
                </c:pt>
                <c:pt idx="197">
                  <c:v>415</c:v>
                </c:pt>
                <c:pt idx="198">
                  <c:v>444.83333333333331</c:v>
                </c:pt>
                <c:pt idx="199">
                  <c:v>478.33333333333331</c:v>
                </c:pt>
                <c:pt idx="200">
                  <c:v>508.66666666666669</c:v>
                </c:pt>
                <c:pt idx="201">
                  <c:v>579.33333333333337</c:v>
                </c:pt>
                <c:pt idx="202">
                  <c:v>616.83333333333337</c:v>
                </c:pt>
                <c:pt idx="203">
                  <c:v>580</c:v>
                </c:pt>
                <c:pt idx="204">
                  <c:v>583.33333333333337</c:v>
                </c:pt>
                <c:pt idx="205">
                  <c:v>597.16666666666663</c:v>
                </c:pt>
                <c:pt idx="206">
                  <c:v>644.33333333333337</c:v>
                </c:pt>
                <c:pt idx="207">
                  <c:v>673.66666666666663</c:v>
                </c:pt>
                <c:pt idx="208">
                  <c:v>663.5</c:v>
                </c:pt>
                <c:pt idx="209">
                  <c:v>696.5</c:v>
                </c:pt>
                <c:pt idx="210">
                  <c:v>672.83333333333337</c:v>
                </c:pt>
                <c:pt idx="211">
                  <c:v>678.16666666666663</c:v>
                </c:pt>
                <c:pt idx="212">
                  <c:v>663.33333333333337</c:v>
                </c:pt>
                <c:pt idx="213">
                  <c:v>671.66666666666663</c:v>
                </c:pt>
                <c:pt idx="214">
                  <c:v>727</c:v>
                </c:pt>
                <c:pt idx="215">
                  <c:v>734</c:v>
                </c:pt>
                <c:pt idx="216">
                  <c:v>727.66666666666663</c:v>
                </c:pt>
                <c:pt idx="217">
                  <c:v>708.66666666666663</c:v>
                </c:pt>
                <c:pt idx="218">
                  <c:v>731</c:v>
                </c:pt>
                <c:pt idx="219">
                  <c:v>723.5</c:v>
                </c:pt>
                <c:pt idx="220">
                  <c:v>724.16666666666663</c:v>
                </c:pt>
                <c:pt idx="221">
                  <c:v>773.83333333333337</c:v>
                </c:pt>
                <c:pt idx="222">
                  <c:v>853.66666666666663</c:v>
                </c:pt>
                <c:pt idx="223">
                  <c:v>861.33333333333337</c:v>
                </c:pt>
                <c:pt idx="224">
                  <c:v>795</c:v>
                </c:pt>
                <c:pt idx="225">
                  <c:v>810</c:v>
                </c:pt>
                <c:pt idx="226">
                  <c:v>875</c:v>
                </c:pt>
                <c:pt idx="227">
                  <c:v>946.83333333333337</c:v>
                </c:pt>
                <c:pt idx="228">
                  <c:v>1070.5</c:v>
                </c:pt>
                <c:pt idx="229">
                  <c:v>1129.8333333333333</c:v>
                </c:pt>
                <c:pt idx="230">
                  <c:v>1266.8333333333333</c:v>
                </c:pt>
                <c:pt idx="231">
                  <c:v>1310.8333333333333</c:v>
                </c:pt>
                <c:pt idx="232">
                  <c:v>1443.1666666666667</c:v>
                </c:pt>
                <c:pt idx="233">
                  <c:v>1561</c:v>
                </c:pt>
                <c:pt idx="234">
                  <c:v>1721.3333333333333</c:v>
                </c:pt>
                <c:pt idx="235">
                  <c:v>1898.5</c:v>
                </c:pt>
                <c:pt idx="236">
                  <c:v>1999.6666666666667</c:v>
                </c:pt>
                <c:pt idx="237">
                  <c:v>2123.1666666666665</c:v>
                </c:pt>
                <c:pt idx="238">
                  <c:v>2090.5</c:v>
                </c:pt>
                <c:pt idx="239">
                  <c:v>2162.8333333333335</c:v>
                </c:pt>
                <c:pt idx="240">
                  <c:v>2273.1666666666665</c:v>
                </c:pt>
                <c:pt idx="241">
                  <c:v>2397.5</c:v>
                </c:pt>
                <c:pt idx="242">
                  <c:v>2699.6666666666665</c:v>
                </c:pt>
                <c:pt idx="243">
                  <c:v>2804.3333333333335</c:v>
                </c:pt>
                <c:pt idx="244">
                  <c:v>2899.5</c:v>
                </c:pt>
                <c:pt idx="245">
                  <c:v>3026.8333333333335</c:v>
                </c:pt>
                <c:pt idx="246">
                  <c:v>3141.8333333333335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6-4AB0-BA8E-6D1FF402F6EB}"/>
            </c:ext>
          </c:extLst>
        </c:ser>
        <c:ser>
          <c:idx val="1"/>
          <c:order val="1"/>
          <c:tx>
            <c:strRef>
              <c:f>'conf vs rec'!$C$3</c:f>
              <c:strCache>
                <c:ptCount val="1"/>
                <c:pt idx="0">
                  <c:v>#recuperados_dia_7_avg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'conf vs rec'!$A$4:$A$261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'conf vs rec'!$C$4:$C$261</c:f>
              <c:numCache>
                <c:formatCode>General</c:formatCode>
                <c:ptCount val="247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0.16666666666666666</c:v>
                </c:pt>
                <c:pt idx="19">
                  <c:v>0.33333333333333331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0.66666666666666663</c:v>
                </c:pt>
                <c:pt idx="25">
                  <c:v>0.5</c:v>
                </c:pt>
                <c:pt idx="26">
                  <c:v>0.33333333333333331</c:v>
                </c:pt>
                <c:pt idx="27">
                  <c:v>1.8333333333333333</c:v>
                </c:pt>
                <c:pt idx="28">
                  <c:v>3.1666666666666665</c:v>
                </c:pt>
                <c:pt idx="29">
                  <c:v>3.1666666666666665</c:v>
                </c:pt>
                <c:pt idx="30">
                  <c:v>6.333333333333333</c:v>
                </c:pt>
                <c:pt idx="31">
                  <c:v>6.333333333333333</c:v>
                </c:pt>
                <c:pt idx="32">
                  <c:v>6.333333333333333</c:v>
                </c:pt>
                <c:pt idx="33">
                  <c:v>4.833333333333333</c:v>
                </c:pt>
                <c:pt idx="34">
                  <c:v>3.5</c:v>
                </c:pt>
                <c:pt idx="35">
                  <c:v>3.5</c:v>
                </c:pt>
                <c:pt idx="36">
                  <c:v>0</c:v>
                </c:pt>
                <c:pt idx="37">
                  <c:v>4.166666666666667</c:v>
                </c:pt>
                <c:pt idx="38">
                  <c:v>4.166666666666667</c:v>
                </c:pt>
                <c:pt idx="39">
                  <c:v>5.333333333333333</c:v>
                </c:pt>
                <c:pt idx="40">
                  <c:v>5.333333333333333</c:v>
                </c:pt>
                <c:pt idx="41">
                  <c:v>16.166666666666668</c:v>
                </c:pt>
                <c:pt idx="42">
                  <c:v>23.5</c:v>
                </c:pt>
                <c:pt idx="43">
                  <c:v>21.333333333333332</c:v>
                </c:pt>
                <c:pt idx="44">
                  <c:v>22.833333333333332</c:v>
                </c:pt>
                <c:pt idx="45">
                  <c:v>26.333333333333332</c:v>
                </c:pt>
                <c:pt idx="46">
                  <c:v>31.833333333333332</c:v>
                </c:pt>
                <c:pt idx="47">
                  <c:v>22.833333333333332</c:v>
                </c:pt>
                <c:pt idx="48">
                  <c:v>15.5</c:v>
                </c:pt>
                <c:pt idx="49">
                  <c:v>25.166666666666668</c:v>
                </c:pt>
                <c:pt idx="50">
                  <c:v>29.666666666666668</c:v>
                </c:pt>
                <c:pt idx="51">
                  <c:v>43.333333333333336</c:v>
                </c:pt>
                <c:pt idx="52">
                  <c:v>42.166666666666664</c:v>
                </c:pt>
                <c:pt idx="53">
                  <c:v>55.5</c:v>
                </c:pt>
                <c:pt idx="54">
                  <c:v>55.5</c:v>
                </c:pt>
                <c:pt idx="55">
                  <c:v>43.833333333333336</c:v>
                </c:pt>
                <c:pt idx="56">
                  <c:v>89</c:v>
                </c:pt>
                <c:pt idx="57">
                  <c:v>108.33333333333333</c:v>
                </c:pt>
                <c:pt idx="58">
                  <c:v>113.66666666666667</c:v>
                </c:pt>
                <c:pt idx="59">
                  <c:v>103</c:v>
                </c:pt>
                <c:pt idx="60">
                  <c:v>111.16666666666667</c:v>
                </c:pt>
                <c:pt idx="61">
                  <c:v>119.83333333333333</c:v>
                </c:pt>
                <c:pt idx="62">
                  <c:v>73.333333333333329</c:v>
                </c:pt>
                <c:pt idx="63">
                  <c:v>41</c:v>
                </c:pt>
                <c:pt idx="64">
                  <c:v>44.833333333333336</c:v>
                </c:pt>
                <c:pt idx="65">
                  <c:v>48.5</c:v>
                </c:pt>
                <c:pt idx="66">
                  <c:v>61.666666666666664</c:v>
                </c:pt>
                <c:pt idx="67">
                  <c:v>57</c:v>
                </c:pt>
                <c:pt idx="68">
                  <c:v>55.333333333333336</c:v>
                </c:pt>
                <c:pt idx="69">
                  <c:v>53.833333333333336</c:v>
                </c:pt>
                <c:pt idx="70">
                  <c:v>45.5</c:v>
                </c:pt>
                <c:pt idx="71">
                  <c:v>92.833333333333329</c:v>
                </c:pt>
                <c:pt idx="72">
                  <c:v>101.83333333333333</c:v>
                </c:pt>
                <c:pt idx="73">
                  <c:v>125.16666666666667</c:v>
                </c:pt>
                <c:pt idx="74">
                  <c:v>135</c:v>
                </c:pt>
                <c:pt idx="75">
                  <c:v>139.5</c:v>
                </c:pt>
                <c:pt idx="76">
                  <c:v>134.33333333333334</c:v>
                </c:pt>
                <c:pt idx="77">
                  <c:v>156.16666666666666</c:v>
                </c:pt>
                <c:pt idx="78">
                  <c:v>154</c:v>
                </c:pt>
                <c:pt idx="79">
                  <c:v>129.33333333333334</c:v>
                </c:pt>
                <c:pt idx="80">
                  <c:v>138.16666666666666</c:v>
                </c:pt>
                <c:pt idx="81">
                  <c:v>212.16666666666666</c:v>
                </c:pt>
                <c:pt idx="82">
                  <c:v>347.83333333333331</c:v>
                </c:pt>
                <c:pt idx="83">
                  <c:v>569.5</c:v>
                </c:pt>
                <c:pt idx="84">
                  <c:v>541.5</c:v>
                </c:pt>
                <c:pt idx="85">
                  <c:v>542.33333333333337</c:v>
                </c:pt>
                <c:pt idx="86">
                  <c:v>520.66666666666663</c:v>
                </c:pt>
                <c:pt idx="87">
                  <c:v>628</c:v>
                </c:pt>
                <c:pt idx="88">
                  <c:v>511.5</c:v>
                </c:pt>
                <c:pt idx="89">
                  <c:v>1853.1666666666667</c:v>
                </c:pt>
                <c:pt idx="90">
                  <c:v>1898.5</c:v>
                </c:pt>
                <c:pt idx="91">
                  <c:v>1940.6666666666667</c:v>
                </c:pt>
                <c:pt idx="92">
                  <c:v>1982.8333333333333</c:v>
                </c:pt>
                <c:pt idx="93">
                  <c:v>1841.1666666666667</c:v>
                </c:pt>
                <c:pt idx="94">
                  <c:v>1867.6666666666667</c:v>
                </c:pt>
                <c:pt idx="95">
                  <c:v>272.83333333333331</c:v>
                </c:pt>
                <c:pt idx="96">
                  <c:v>264.5</c:v>
                </c:pt>
                <c:pt idx="97">
                  <c:v>242.66666666666666</c:v>
                </c:pt>
                <c:pt idx="98">
                  <c:v>253.33333333333334</c:v>
                </c:pt>
                <c:pt idx="99">
                  <c:v>240.33333333333334</c:v>
                </c:pt>
                <c:pt idx="100">
                  <c:v>235.33333333333334</c:v>
                </c:pt>
                <c:pt idx="101">
                  <c:v>223.33333333333334</c:v>
                </c:pt>
                <c:pt idx="102">
                  <c:v>233</c:v>
                </c:pt>
                <c:pt idx="103">
                  <c:v>240.5</c:v>
                </c:pt>
                <c:pt idx="104">
                  <c:v>214.5</c:v>
                </c:pt>
                <c:pt idx="105">
                  <c:v>210</c:v>
                </c:pt>
                <c:pt idx="106">
                  <c:v>236.5</c:v>
                </c:pt>
                <c:pt idx="107">
                  <c:v>246</c:v>
                </c:pt>
                <c:pt idx="108">
                  <c:v>232.16666666666666</c:v>
                </c:pt>
                <c:pt idx="109">
                  <c:v>240.5</c:v>
                </c:pt>
                <c:pt idx="110">
                  <c:v>252.16666666666666</c:v>
                </c:pt>
                <c:pt idx="111">
                  <c:v>252.16666666666666</c:v>
                </c:pt>
                <c:pt idx="112">
                  <c:v>245</c:v>
                </c:pt>
                <c:pt idx="113">
                  <c:v>263</c:v>
                </c:pt>
                <c:pt idx="114">
                  <c:v>301.66666666666669</c:v>
                </c:pt>
                <c:pt idx="115">
                  <c:v>339.83333333333331</c:v>
                </c:pt>
                <c:pt idx="116">
                  <c:v>372.83333333333331</c:v>
                </c:pt>
                <c:pt idx="117">
                  <c:v>420.66666666666669</c:v>
                </c:pt>
                <c:pt idx="118">
                  <c:v>389.33333333333331</c:v>
                </c:pt>
                <c:pt idx="119">
                  <c:v>374.83333333333331</c:v>
                </c:pt>
                <c:pt idx="120">
                  <c:v>345.5</c:v>
                </c:pt>
                <c:pt idx="121">
                  <c:v>317.5</c:v>
                </c:pt>
                <c:pt idx="122">
                  <c:v>287.83333333333331</c:v>
                </c:pt>
                <c:pt idx="123">
                  <c:v>248</c:v>
                </c:pt>
                <c:pt idx="124">
                  <c:v>253</c:v>
                </c:pt>
                <c:pt idx="125">
                  <c:v>229.33333333333334</c:v>
                </c:pt>
                <c:pt idx="126">
                  <c:v>237</c:v>
                </c:pt>
                <c:pt idx="127">
                  <c:v>236</c:v>
                </c:pt>
                <c:pt idx="128">
                  <c:v>244</c:v>
                </c:pt>
                <c:pt idx="129">
                  <c:v>260</c:v>
                </c:pt>
                <c:pt idx="130">
                  <c:v>284.33333333333331</c:v>
                </c:pt>
                <c:pt idx="131">
                  <c:v>302</c:v>
                </c:pt>
                <c:pt idx="132">
                  <c:v>276.83333333333331</c:v>
                </c:pt>
                <c:pt idx="133">
                  <c:v>274.5</c:v>
                </c:pt>
                <c:pt idx="134">
                  <c:v>269.5</c:v>
                </c:pt>
                <c:pt idx="135">
                  <c:v>270.83333333333331</c:v>
                </c:pt>
                <c:pt idx="136">
                  <c:v>263</c:v>
                </c:pt>
                <c:pt idx="137">
                  <c:v>273</c:v>
                </c:pt>
                <c:pt idx="138">
                  <c:v>290.16666666666669</c:v>
                </c:pt>
                <c:pt idx="139">
                  <c:v>270</c:v>
                </c:pt>
                <c:pt idx="140">
                  <c:v>306</c:v>
                </c:pt>
                <c:pt idx="141">
                  <c:v>343.5</c:v>
                </c:pt>
                <c:pt idx="142">
                  <c:v>354.33333333333331</c:v>
                </c:pt>
                <c:pt idx="143">
                  <c:v>355.83333333333331</c:v>
                </c:pt>
                <c:pt idx="144">
                  <c:v>374.33333333333331</c:v>
                </c:pt>
                <c:pt idx="145">
                  <c:v>384</c:v>
                </c:pt>
                <c:pt idx="146">
                  <c:v>332.83333333333331</c:v>
                </c:pt>
                <c:pt idx="147">
                  <c:v>276.5</c:v>
                </c:pt>
                <c:pt idx="148">
                  <c:v>253.83333333333334</c:v>
                </c:pt>
                <c:pt idx="149">
                  <c:v>263.16666666666669</c:v>
                </c:pt>
                <c:pt idx="150">
                  <c:v>255.66666666666666</c:v>
                </c:pt>
                <c:pt idx="151">
                  <c:v>273.5</c:v>
                </c:pt>
                <c:pt idx="152">
                  <c:v>278.33333333333331</c:v>
                </c:pt>
                <c:pt idx="153">
                  <c:v>267.66666666666669</c:v>
                </c:pt>
                <c:pt idx="154">
                  <c:v>271.16666666666669</c:v>
                </c:pt>
                <c:pt idx="155">
                  <c:v>251</c:v>
                </c:pt>
                <c:pt idx="156">
                  <c:v>242.16666666666666</c:v>
                </c:pt>
                <c:pt idx="157">
                  <c:v>245.5</c:v>
                </c:pt>
                <c:pt idx="158">
                  <c:v>261</c:v>
                </c:pt>
                <c:pt idx="159">
                  <c:v>268.16666666666669</c:v>
                </c:pt>
                <c:pt idx="160">
                  <c:v>247.5</c:v>
                </c:pt>
                <c:pt idx="161">
                  <c:v>240.5</c:v>
                </c:pt>
                <c:pt idx="162">
                  <c:v>237.5</c:v>
                </c:pt>
                <c:pt idx="163">
                  <c:v>226.16666666666666</c:v>
                </c:pt>
                <c:pt idx="164">
                  <c:v>217.33333333333334</c:v>
                </c:pt>
                <c:pt idx="165">
                  <c:v>230</c:v>
                </c:pt>
                <c:pt idx="166">
                  <c:v>233.33333333333334</c:v>
                </c:pt>
                <c:pt idx="167">
                  <c:v>213.66666666666666</c:v>
                </c:pt>
                <c:pt idx="168">
                  <c:v>199.16666666666666</c:v>
                </c:pt>
                <c:pt idx="169">
                  <c:v>183.33333333333334</c:v>
                </c:pt>
                <c:pt idx="170">
                  <c:v>181.66666666666666</c:v>
                </c:pt>
                <c:pt idx="171">
                  <c:v>168.33333333333334</c:v>
                </c:pt>
                <c:pt idx="172">
                  <c:v>179</c:v>
                </c:pt>
                <c:pt idx="173">
                  <c:v>182.83333333333334</c:v>
                </c:pt>
                <c:pt idx="174">
                  <c:v>173.33333333333334</c:v>
                </c:pt>
                <c:pt idx="175">
                  <c:v>166</c:v>
                </c:pt>
                <c:pt idx="176">
                  <c:v>158.66666666666666</c:v>
                </c:pt>
                <c:pt idx="177">
                  <c:v>148.33333333333334</c:v>
                </c:pt>
                <c:pt idx="178">
                  <c:v>148</c:v>
                </c:pt>
                <c:pt idx="179">
                  <c:v>159.16666666666666</c:v>
                </c:pt>
                <c:pt idx="180">
                  <c:v>162.33333333333334</c:v>
                </c:pt>
                <c:pt idx="181">
                  <c:v>157.33333333333334</c:v>
                </c:pt>
                <c:pt idx="182">
                  <c:v>148.66666666666666</c:v>
                </c:pt>
                <c:pt idx="183">
                  <c:v>153.33333333333334</c:v>
                </c:pt>
                <c:pt idx="184">
                  <c:v>147.33333333333334</c:v>
                </c:pt>
                <c:pt idx="185">
                  <c:v>150.66666666666666</c:v>
                </c:pt>
                <c:pt idx="186">
                  <c:v>165.33333333333334</c:v>
                </c:pt>
                <c:pt idx="187">
                  <c:v>167.5</c:v>
                </c:pt>
                <c:pt idx="188">
                  <c:v>156.66666666666666</c:v>
                </c:pt>
                <c:pt idx="189">
                  <c:v>153.33333333333334</c:v>
                </c:pt>
                <c:pt idx="190">
                  <c:v>146</c:v>
                </c:pt>
                <c:pt idx="191">
                  <c:v>145.16666666666666</c:v>
                </c:pt>
                <c:pt idx="192">
                  <c:v>135</c:v>
                </c:pt>
                <c:pt idx="193">
                  <c:v>151.33333333333334</c:v>
                </c:pt>
                <c:pt idx="194">
                  <c:v>165.33333333333334</c:v>
                </c:pt>
                <c:pt idx="195">
                  <c:v>152</c:v>
                </c:pt>
                <c:pt idx="196">
                  <c:v>152.16666666666666</c:v>
                </c:pt>
                <c:pt idx="197">
                  <c:v>142.83333333333334</c:v>
                </c:pt>
                <c:pt idx="198">
                  <c:v>144.16666666666666</c:v>
                </c:pt>
                <c:pt idx="199">
                  <c:v>141.83333333333334</c:v>
                </c:pt>
                <c:pt idx="200">
                  <c:v>156.83333333333334</c:v>
                </c:pt>
                <c:pt idx="201">
                  <c:v>175.5</c:v>
                </c:pt>
                <c:pt idx="202">
                  <c:v>173.16666666666666</c:v>
                </c:pt>
                <c:pt idx="203">
                  <c:v>179.66666666666666</c:v>
                </c:pt>
                <c:pt idx="204">
                  <c:v>181.16666666666666</c:v>
                </c:pt>
                <c:pt idx="205">
                  <c:v>191.66666666666666</c:v>
                </c:pt>
                <c:pt idx="206">
                  <c:v>193.16666666666666</c:v>
                </c:pt>
                <c:pt idx="207">
                  <c:v>222.5</c:v>
                </c:pt>
                <c:pt idx="208">
                  <c:v>235.16666666666666</c:v>
                </c:pt>
                <c:pt idx="209">
                  <c:v>229</c:v>
                </c:pt>
                <c:pt idx="210">
                  <c:v>241</c:v>
                </c:pt>
                <c:pt idx="211">
                  <c:v>249.33333333333334</c:v>
                </c:pt>
                <c:pt idx="212">
                  <c:v>270.5</c:v>
                </c:pt>
                <c:pt idx="213">
                  <c:v>266.5</c:v>
                </c:pt>
                <c:pt idx="214">
                  <c:v>297.33333333333331</c:v>
                </c:pt>
                <c:pt idx="215">
                  <c:v>318.5</c:v>
                </c:pt>
                <c:pt idx="216">
                  <c:v>318.33333333333331</c:v>
                </c:pt>
                <c:pt idx="217">
                  <c:v>317.16666666666669</c:v>
                </c:pt>
                <c:pt idx="218">
                  <c:v>309</c:v>
                </c:pt>
                <c:pt idx="219">
                  <c:v>322.33333333333331</c:v>
                </c:pt>
                <c:pt idx="220">
                  <c:v>329.83333333333331</c:v>
                </c:pt>
                <c:pt idx="221">
                  <c:v>366.33333333333331</c:v>
                </c:pt>
                <c:pt idx="222">
                  <c:v>387.16666666666669</c:v>
                </c:pt>
                <c:pt idx="223">
                  <c:v>376.83333333333331</c:v>
                </c:pt>
                <c:pt idx="224">
                  <c:v>363.66666666666669</c:v>
                </c:pt>
                <c:pt idx="225">
                  <c:v>350</c:v>
                </c:pt>
                <c:pt idx="226">
                  <c:v>359.66666666666669</c:v>
                </c:pt>
                <c:pt idx="227">
                  <c:v>386.5</c:v>
                </c:pt>
                <c:pt idx="228">
                  <c:v>432.66666666666669</c:v>
                </c:pt>
                <c:pt idx="229">
                  <c:v>455.5</c:v>
                </c:pt>
                <c:pt idx="230">
                  <c:v>464.33333333333331</c:v>
                </c:pt>
                <c:pt idx="231">
                  <c:v>501.66666666666669</c:v>
                </c:pt>
                <c:pt idx="232">
                  <c:v>496</c:v>
                </c:pt>
                <c:pt idx="233">
                  <c:v>486.16666666666669</c:v>
                </c:pt>
                <c:pt idx="234">
                  <c:v>543.83333333333337</c:v>
                </c:pt>
                <c:pt idx="235">
                  <c:v>788.66666666666663</c:v>
                </c:pt>
                <c:pt idx="236">
                  <c:v>917</c:v>
                </c:pt>
                <c:pt idx="237">
                  <c:v>986.5</c:v>
                </c:pt>
                <c:pt idx="238">
                  <c:v>1234.1666666666667</c:v>
                </c:pt>
                <c:pt idx="239">
                  <c:v>1359.5</c:v>
                </c:pt>
                <c:pt idx="240">
                  <c:v>1410.8333333333333</c:v>
                </c:pt>
                <c:pt idx="241">
                  <c:v>1326.8333333333333</c:v>
                </c:pt>
                <c:pt idx="242">
                  <c:v>1473.6666666666667</c:v>
                </c:pt>
                <c:pt idx="243">
                  <c:v>1485.1666666666667</c:v>
                </c:pt>
                <c:pt idx="244">
                  <c:v>1343</c:v>
                </c:pt>
                <c:pt idx="245">
                  <c:v>1517.6666666666667</c:v>
                </c:pt>
                <c:pt idx="246">
                  <c:v>1578.3333333333333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6-4AB0-BA8E-6D1FF402F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810432"/>
        <c:axId val="556808792"/>
      </c:lineChart>
      <c:catAx>
        <c:axId val="5568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808792"/>
        <c:crosses val="autoZero"/>
        <c:auto val="1"/>
        <c:lblAlgn val="ctr"/>
        <c:lblOffset val="100"/>
        <c:noMultiLvlLbl val="0"/>
      </c:catAx>
      <c:valAx>
        <c:axId val="55680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8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data!$V$1</c:f>
              <c:strCache>
                <c:ptCount val="1"/>
                <c:pt idx="0">
                  <c:v>obitos_dia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data!$A$2:$A$247</c:f>
              <c:numCache>
                <c:formatCode>m/d/yyyy</c:formatCode>
                <c:ptCount val="24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  <c:pt idx="86">
                  <c:v>43973</c:v>
                </c:pt>
                <c:pt idx="87">
                  <c:v>43974</c:v>
                </c:pt>
                <c:pt idx="88">
                  <c:v>43975</c:v>
                </c:pt>
                <c:pt idx="89">
                  <c:v>43976</c:v>
                </c:pt>
                <c:pt idx="90">
                  <c:v>43977</c:v>
                </c:pt>
                <c:pt idx="91">
                  <c:v>43978</c:v>
                </c:pt>
                <c:pt idx="92">
                  <c:v>43979</c:v>
                </c:pt>
                <c:pt idx="93">
                  <c:v>43980</c:v>
                </c:pt>
                <c:pt idx="94">
                  <c:v>43981</c:v>
                </c:pt>
                <c:pt idx="95">
                  <c:v>43982</c:v>
                </c:pt>
                <c:pt idx="96">
                  <c:v>43983</c:v>
                </c:pt>
                <c:pt idx="97">
                  <c:v>43984</c:v>
                </c:pt>
                <c:pt idx="98">
                  <c:v>43985</c:v>
                </c:pt>
                <c:pt idx="99">
                  <c:v>43986</c:v>
                </c:pt>
                <c:pt idx="100">
                  <c:v>43987</c:v>
                </c:pt>
                <c:pt idx="101">
                  <c:v>43988</c:v>
                </c:pt>
                <c:pt idx="102">
                  <c:v>43989</c:v>
                </c:pt>
                <c:pt idx="103">
                  <c:v>43990</c:v>
                </c:pt>
                <c:pt idx="104">
                  <c:v>43991</c:v>
                </c:pt>
                <c:pt idx="105">
                  <c:v>43992</c:v>
                </c:pt>
                <c:pt idx="106">
                  <c:v>43993</c:v>
                </c:pt>
                <c:pt idx="107">
                  <c:v>43994</c:v>
                </c:pt>
                <c:pt idx="108">
                  <c:v>43995</c:v>
                </c:pt>
                <c:pt idx="109">
                  <c:v>43996</c:v>
                </c:pt>
                <c:pt idx="110">
                  <c:v>43997</c:v>
                </c:pt>
                <c:pt idx="111">
                  <c:v>43998</c:v>
                </c:pt>
                <c:pt idx="112">
                  <c:v>43999</c:v>
                </c:pt>
                <c:pt idx="113">
                  <c:v>44000</c:v>
                </c:pt>
                <c:pt idx="114">
                  <c:v>44001</c:v>
                </c:pt>
                <c:pt idx="115">
                  <c:v>44002</c:v>
                </c:pt>
                <c:pt idx="116">
                  <c:v>44003</c:v>
                </c:pt>
                <c:pt idx="117">
                  <c:v>44004</c:v>
                </c:pt>
                <c:pt idx="118">
                  <c:v>44005</c:v>
                </c:pt>
                <c:pt idx="119">
                  <c:v>44006</c:v>
                </c:pt>
                <c:pt idx="120">
                  <c:v>44007</c:v>
                </c:pt>
                <c:pt idx="121">
                  <c:v>44008</c:v>
                </c:pt>
                <c:pt idx="122">
                  <c:v>44009</c:v>
                </c:pt>
                <c:pt idx="123">
                  <c:v>44010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44015</c:v>
                </c:pt>
                <c:pt idx="129">
                  <c:v>44016</c:v>
                </c:pt>
                <c:pt idx="130">
                  <c:v>44017</c:v>
                </c:pt>
                <c:pt idx="131">
                  <c:v>44018</c:v>
                </c:pt>
                <c:pt idx="132">
                  <c:v>44019</c:v>
                </c:pt>
                <c:pt idx="133">
                  <c:v>44020</c:v>
                </c:pt>
                <c:pt idx="134">
                  <c:v>44021</c:v>
                </c:pt>
                <c:pt idx="135">
                  <c:v>44022</c:v>
                </c:pt>
                <c:pt idx="136">
                  <c:v>44023</c:v>
                </c:pt>
                <c:pt idx="137">
                  <c:v>44024</c:v>
                </c:pt>
                <c:pt idx="138">
                  <c:v>44025</c:v>
                </c:pt>
                <c:pt idx="139">
                  <c:v>44026</c:v>
                </c:pt>
                <c:pt idx="140">
                  <c:v>44027</c:v>
                </c:pt>
                <c:pt idx="141">
                  <c:v>44028</c:v>
                </c:pt>
                <c:pt idx="142">
                  <c:v>44029</c:v>
                </c:pt>
                <c:pt idx="143">
                  <c:v>44030</c:v>
                </c:pt>
                <c:pt idx="144">
                  <c:v>44031</c:v>
                </c:pt>
                <c:pt idx="145">
                  <c:v>44032</c:v>
                </c:pt>
                <c:pt idx="146">
                  <c:v>44033</c:v>
                </c:pt>
                <c:pt idx="147">
                  <c:v>44034</c:v>
                </c:pt>
                <c:pt idx="148">
                  <c:v>44035</c:v>
                </c:pt>
                <c:pt idx="149">
                  <c:v>44036</c:v>
                </c:pt>
                <c:pt idx="150">
                  <c:v>44037</c:v>
                </c:pt>
                <c:pt idx="151">
                  <c:v>44038</c:v>
                </c:pt>
                <c:pt idx="152">
                  <c:v>44039</c:v>
                </c:pt>
                <c:pt idx="153">
                  <c:v>44040</c:v>
                </c:pt>
                <c:pt idx="154">
                  <c:v>44041</c:v>
                </c:pt>
                <c:pt idx="155">
                  <c:v>44042</c:v>
                </c:pt>
                <c:pt idx="156">
                  <c:v>44043</c:v>
                </c:pt>
                <c:pt idx="157">
                  <c:v>44044</c:v>
                </c:pt>
                <c:pt idx="158">
                  <c:v>44045</c:v>
                </c:pt>
                <c:pt idx="159">
                  <c:v>44046</c:v>
                </c:pt>
                <c:pt idx="160">
                  <c:v>44047</c:v>
                </c:pt>
                <c:pt idx="161">
                  <c:v>44048</c:v>
                </c:pt>
                <c:pt idx="162">
                  <c:v>44049</c:v>
                </c:pt>
                <c:pt idx="163">
                  <c:v>44050</c:v>
                </c:pt>
                <c:pt idx="164">
                  <c:v>44051</c:v>
                </c:pt>
                <c:pt idx="165">
                  <c:v>44052</c:v>
                </c:pt>
                <c:pt idx="166">
                  <c:v>44053</c:v>
                </c:pt>
                <c:pt idx="167">
                  <c:v>44054</c:v>
                </c:pt>
                <c:pt idx="168">
                  <c:v>44055</c:v>
                </c:pt>
                <c:pt idx="169">
                  <c:v>44056</c:v>
                </c:pt>
                <c:pt idx="170">
                  <c:v>44057</c:v>
                </c:pt>
                <c:pt idx="171">
                  <c:v>44058</c:v>
                </c:pt>
                <c:pt idx="172">
                  <c:v>44059</c:v>
                </c:pt>
                <c:pt idx="173">
                  <c:v>44060</c:v>
                </c:pt>
                <c:pt idx="174">
                  <c:v>44061</c:v>
                </c:pt>
                <c:pt idx="175">
                  <c:v>44062</c:v>
                </c:pt>
                <c:pt idx="176">
                  <c:v>44063</c:v>
                </c:pt>
                <c:pt idx="177">
                  <c:v>44064</c:v>
                </c:pt>
                <c:pt idx="178">
                  <c:v>44065</c:v>
                </c:pt>
                <c:pt idx="179">
                  <c:v>44066</c:v>
                </c:pt>
                <c:pt idx="180">
                  <c:v>44067</c:v>
                </c:pt>
                <c:pt idx="181">
                  <c:v>44068</c:v>
                </c:pt>
                <c:pt idx="182">
                  <c:v>44069</c:v>
                </c:pt>
                <c:pt idx="183">
                  <c:v>44070</c:v>
                </c:pt>
                <c:pt idx="184">
                  <c:v>44071</c:v>
                </c:pt>
                <c:pt idx="185">
                  <c:v>44072</c:v>
                </c:pt>
                <c:pt idx="186">
                  <c:v>44073</c:v>
                </c:pt>
                <c:pt idx="187">
                  <c:v>44074</c:v>
                </c:pt>
                <c:pt idx="188">
                  <c:v>44075</c:v>
                </c:pt>
                <c:pt idx="189">
                  <c:v>44076</c:v>
                </c:pt>
                <c:pt idx="190">
                  <c:v>44077</c:v>
                </c:pt>
                <c:pt idx="191">
                  <c:v>44078</c:v>
                </c:pt>
                <c:pt idx="192">
                  <c:v>44079</c:v>
                </c:pt>
                <c:pt idx="193">
                  <c:v>44080</c:v>
                </c:pt>
                <c:pt idx="194">
                  <c:v>44081</c:v>
                </c:pt>
                <c:pt idx="195">
                  <c:v>44082</c:v>
                </c:pt>
                <c:pt idx="196">
                  <c:v>44083</c:v>
                </c:pt>
                <c:pt idx="197">
                  <c:v>44084</c:v>
                </c:pt>
                <c:pt idx="198">
                  <c:v>44085</c:v>
                </c:pt>
                <c:pt idx="199">
                  <c:v>44086</c:v>
                </c:pt>
                <c:pt idx="200">
                  <c:v>44087</c:v>
                </c:pt>
                <c:pt idx="201">
                  <c:v>44088</c:v>
                </c:pt>
                <c:pt idx="202">
                  <c:v>44089</c:v>
                </c:pt>
                <c:pt idx="203">
                  <c:v>44090</c:v>
                </c:pt>
                <c:pt idx="204">
                  <c:v>44091</c:v>
                </c:pt>
                <c:pt idx="205">
                  <c:v>44092</c:v>
                </c:pt>
                <c:pt idx="206">
                  <c:v>44093</c:v>
                </c:pt>
                <c:pt idx="207">
                  <c:v>44094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44100</c:v>
                </c:pt>
                <c:pt idx="214">
                  <c:v>44101</c:v>
                </c:pt>
                <c:pt idx="215">
                  <c:v>44102</c:v>
                </c:pt>
                <c:pt idx="216">
                  <c:v>44103</c:v>
                </c:pt>
                <c:pt idx="217">
                  <c:v>44104</c:v>
                </c:pt>
                <c:pt idx="218">
                  <c:v>44105</c:v>
                </c:pt>
                <c:pt idx="219">
                  <c:v>44106</c:v>
                </c:pt>
                <c:pt idx="220">
                  <c:v>44107</c:v>
                </c:pt>
                <c:pt idx="221">
                  <c:v>44108</c:v>
                </c:pt>
                <c:pt idx="222">
                  <c:v>44109</c:v>
                </c:pt>
                <c:pt idx="223">
                  <c:v>44110</c:v>
                </c:pt>
                <c:pt idx="224">
                  <c:v>44111</c:v>
                </c:pt>
                <c:pt idx="225">
                  <c:v>44112</c:v>
                </c:pt>
                <c:pt idx="226">
                  <c:v>44113</c:v>
                </c:pt>
                <c:pt idx="227">
                  <c:v>44114</c:v>
                </c:pt>
                <c:pt idx="228">
                  <c:v>44115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44121</c:v>
                </c:pt>
                <c:pt idx="235">
                  <c:v>44122</c:v>
                </c:pt>
                <c:pt idx="236">
                  <c:v>44123</c:v>
                </c:pt>
                <c:pt idx="237">
                  <c:v>44124</c:v>
                </c:pt>
                <c:pt idx="238">
                  <c:v>44125</c:v>
                </c:pt>
                <c:pt idx="239">
                  <c:v>44126</c:v>
                </c:pt>
                <c:pt idx="240">
                  <c:v>44127</c:v>
                </c:pt>
                <c:pt idx="241">
                  <c:v>44128</c:v>
                </c:pt>
                <c:pt idx="242">
                  <c:v>44129</c:v>
                </c:pt>
                <c:pt idx="243">
                  <c:v>44130</c:v>
                </c:pt>
                <c:pt idx="244">
                  <c:v>44131</c:v>
                </c:pt>
                <c:pt idx="245">
                  <c:v>44132</c:v>
                </c:pt>
              </c:numCache>
            </c:numRef>
          </c:cat>
          <c:val>
            <c:numRef>
              <c:f>data!$V$2:$V$247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2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17</c:v>
                </c:pt>
                <c:pt idx="30">
                  <c:v>16</c:v>
                </c:pt>
                <c:pt idx="31">
                  <c:v>24</c:v>
                </c:pt>
                <c:pt idx="32">
                  <c:v>19</c:v>
                </c:pt>
                <c:pt idx="33">
                  <c:v>21</c:v>
                </c:pt>
                <c:pt idx="34">
                  <c:v>20</c:v>
                </c:pt>
                <c:pt idx="35">
                  <c:v>27</c:v>
                </c:pt>
                <c:pt idx="36">
                  <c:v>22</c:v>
                </c:pt>
                <c:pt idx="37">
                  <c:v>37</c:v>
                </c:pt>
                <c:pt idx="38">
                  <c:v>20</c:v>
                </c:pt>
                <c:pt idx="39">
                  <c:v>29</c:v>
                </c:pt>
                <c:pt idx="40">
                  <c:v>16</c:v>
                </c:pt>
                <c:pt idx="41">
                  <c:v>34</c:v>
                </c:pt>
                <c:pt idx="42">
                  <c:v>35</c:v>
                </c:pt>
                <c:pt idx="43">
                  <c:v>29</c:v>
                </c:pt>
                <c:pt idx="44">
                  <c:v>26</c:v>
                </c:pt>
                <c:pt idx="45">
                  <c:v>35</c:v>
                </c:pt>
                <c:pt idx="46">
                  <c:v>34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30</c:v>
                </c:pt>
                <c:pt idx="51">
                  <c:v>28</c:v>
                </c:pt>
                <c:pt idx="52">
                  <c:v>30</c:v>
                </c:pt>
                <c:pt idx="53">
                  <c:v>27</c:v>
                </c:pt>
                <c:pt idx="54">
                  <c:v>21</c:v>
                </c:pt>
                <c:pt idx="55">
                  <c:v>27</c:v>
                </c:pt>
                <c:pt idx="56">
                  <c:v>23</c:v>
                </c:pt>
                <c:pt idx="57">
                  <c:v>35</c:v>
                </c:pt>
                <c:pt idx="58">
                  <c:v>34</c:v>
                </c:pt>
                <c:pt idx="59">
                  <c:v>26</c:v>
                </c:pt>
                <c:pt idx="60">
                  <c:v>23</c:v>
                </c:pt>
                <c:pt idx="61">
                  <c:v>25</c:v>
                </c:pt>
                <c:pt idx="62">
                  <c:v>20</c:v>
                </c:pt>
                <c:pt idx="63">
                  <c:v>25</c:v>
                </c:pt>
                <c:pt idx="64">
                  <c:v>16</c:v>
                </c:pt>
                <c:pt idx="65">
                  <c:v>18</c:v>
                </c:pt>
                <c:pt idx="66">
                  <c:v>16</c:v>
                </c:pt>
                <c:pt idx="67">
                  <c:v>20</c:v>
                </c:pt>
                <c:pt idx="68">
                  <c:v>20</c:v>
                </c:pt>
                <c:pt idx="69">
                  <c:v>11</c:v>
                </c:pt>
                <c:pt idx="70">
                  <c:v>15</c:v>
                </c:pt>
                <c:pt idx="71">
                  <c:v>16</c:v>
                </c:pt>
                <c:pt idx="72">
                  <c:v>9</c:v>
                </c:pt>
                <c:pt idx="73">
                  <c:v>12</c:v>
                </c:pt>
                <c:pt idx="74">
                  <c:v>9</c:v>
                </c:pt>
                <c:pt idx="75">
                  <c:v>9</c:v>
                </c:pt>
                <c:pt idx="76">
                  <c:v>19</c:v>
                </c:pt>
                <c:pt idx="77">
                  <c:v>12</c:v>
                </c:pt>
                <c:pt idx="78">
                  <c:v>9</c:v>
                </c:pt>
                <c:pt idx="79">
                  <c:v>6</c:v>
                </c:pt>
                <c:pt idx="80">
                  <c:v>13</c:v>
                </c:pt>
                <c:pt idx="81">
                  <c:v>15</c:v>
                </c:pt>
                <c:pt idx="82">
                  <c:v>13</c:v>
                </c:pt>
                <c:pt idx="83">
                  <c:v>16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13</c:v>
                </c:pt>
                <c:pt idx="88">
                  <c:v>14</c:v>
                </c:pt>
                <c:pt idx="89">
                  <c:v>14</c:v>
                </c:pt>
                <c:pt idx="90">
                  <c:v>12</c:v>
                </c:pt>
                <c:pt idx="91">
                  <c:v>14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12</c:v>
                </c:pt>
                <c:pt idx="98">
                  <c:v>11</c:v>
                </c:pt>
                <c:pt idx="99">
                  <c:v>8</c:v>
                </c:pt>
                <c:pt idx="100">
                  <c:v>10</c:v>
                </c:pt>
                <c:pt idx="101">
                  <c:v>9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7</c:v>
                </c:pt>
                <c:pt idx="109">
                  <c:v>5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4</c:v>
                </c:pt>
                <c:pt idx="118">
                  <c:v>6</c:v>
                </c:pt>
                <c:pt idx="119">
                  <c:v>3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8</c:v>
                </c:pt>
                <c:pt idx="126">
                  <c:v>3</c:v>
                </c:pt>
                <c:pt idx="127">
                  <c:v>8</c:v>
                </c:pt>
                <c:pt idx="128">
                  <c:v>11</c:v>
                </c:pt>
                <c:pt idx="129">
                  <c:v>7</c:v>
                </c:pt>
                <c:pt idx="130">
                  <c:v>9</c:v>
                </c:pt>
                <c:pt idx="131">
                  <c:v>6</c:v>
                </c:pt>
                <c:pt idx="132">
                  <c:v>9</c:v>
                </c:pt>
                <c:pt idx="133">
                  <c:v>2</c:v>
                </c:pt>
                <c:pt idx="134">
                  <c:v>13</c:v>
                </c:pt>
                <c:pt idx="135">
                  <c:v>2</c:v>
                </c:pt>
                <c:pt idx="136">
                  <c:v>8</c:v>
                </c:pt>
                <c:pt idx="137">
                  <c:v>6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5</c:v>
                </c:pt>
                <c:pt idx="145">
                  <c:v>2</c:v>
                </c:pt>
                <c:pt idx="146">
                  <c:v>6</c:v>
                </c:pt>
                <c:pt idx="147">
                  <c:v>5</c:v>
                </c:pt>
                <c:pt idx="148">
                  <c:v>3</c:v>
                </c:pt>
                <c:pt idx="149">
                  <c:v>7</c:v>
                </c:pt>
                <c:pt idx="150">
                  <c:v>4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8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6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6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5</c:v>
                </c:pt>
                <c:pt idx="175">
                  <c:v>2</c:v>
                </c:pt>
                <c:pt idx="176">
                  <c:v>2</c:v>
                </c:pt>
                <c:pt idx="177">
                  <c:v>4</c:v>
                </c:pt>
                <c:pt idx="178">
                  <c:v>2</c:v>
                </c:pt>
                <c:pt idx="179">
                  <c:v>2</c:v>
                </c:pt>
                <c:pt idx="180">
                  <c:v>5</c:v>
                </c:pt>
                <c:pt idx="181">
                  <c:v>4</c:v>
                </c:pt>
                <c:pt idx="182">
                  <c:v>2</c:v>
                </c:pt>
                <c:pt idx="183">
                  <c:v>2</c:v>
                </c:pt>
                <c:pt idx="184">
                  <c:v>6</c:v>
                </c:pt>
                <c:pt idx="185">
                  <c:v>3</c:v>
                </c:pt>
                <c:pt idx="186">
                  <c:v>1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5</c:v>
                </c:pt>
                <c:pt idx="200">
                  <c:v>7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  <c:pt idx="204">
                  <c:v>10</c:v>
                </c:pt>
                <c:pt idx="205">
                  <c:v>6</c:v>
                </c:pt>
                <c:pt idx="206">
                  <c:v>5</c:v>
                </c:pt>
                <c:pt idx="207">
                  <c:v>13</c:v>
                </c:pt>
                <c:pt idx="208">
                  <c:v>8</c:v>
                </c:pt>
                <c:pt idx="209">
                  <c:v>5</c:v>
                </c:pt>
                <c:pt idx="210">
                  <c:v>3</c:v>
                </c:pt>
                <c:pt idx="211">
                  <c:v>3</c:v>
                </c:pt>
                <c:pt idx="212">
                  <c:v>5</c:v>
                </c:pt>
                <c:pt idx="213">
                  <c:v>8</c:v>
                </c:pt>
                <c:pt idx="214">
                  <c:v>9</c:v>
                </c:pt>
                <c:pt idx="215">
                  <c:v>4</c:v>
                </c:pt>
                <c:pt idx="216">
                  <c:v>6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12</c:v>
                </c:pt>
                <c:pt idx="221">
                  <c:v>10</c:v>
                </c:pt>
                <c:pt idx="222">
                  <c:v>13</c:v>
                </c:pt>
                <c:pt idx="223">
                  <c:v>14</c:v>
                </c:pt>
                <c:pt idx="224">
                  <c:v>8</c:v>
                </c:pt>
                <c:pt idx="225">
                  <c:v>10</c:v>
                </c:pt>
                <c:pt idx="226">
                  <c:v>12</c:v>
                </c:pt>
                <c:pt idx="227">
                  <c:v>5</c:v>
                </c:pt>
                <c:pt idx="228">
                  <c:v>13</c:v>
                </c:pt>
                <c:pt idx="229">
                  <c:v>14</c:v>
                </c:pt>
                <c:pt idx="230">
                  <c:v>16</c:v>
                </c:pt>
                <c:pt idx="231">
                  <c:v>7</c:v>
                </c:pt>
                <c:pt idx="232">
                  <c:v>11</c:v>
                </c:pt>
                <c:pt idx="233">
                  <c:v>21</c:v>
                </c:pt>
                <c:pt idx="234">
                  <c:v>13</c:v>
                </c:pt>
                <c:pt idx="235">
                  <c:v>19</c:v>
                </c:pt>
                <c:pt idx="236">
                  <c:v>17</c:v>
                </c:pt>
                <c:pt idx="237">
                  <c:v>15</c:v>
                </c:pt>
                <c:pt idx="238">
                  <c:v>16</c:v>
                </c:pt>
                <c:pt idx="239">
                  <c:v>16</c:v>
                </c:pt>
                <c:pt idx="240">
                  <c:v>31</c:v>
                </c:pt>
                <c:pt idx="241">
                  <c:v>21</c:v>
                </c:pt>
                <c:pt idx="242">
                  <c:v>19</c:v>
                </c:pt>
                <c:pt idx="243">
                  <c:v>27</c:v>
                </c:pt>
                <c:pt idx="244">
                  <c:v>28</c:v>
                </c:pt>
                <c:pt idx="2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2-4EFA-A95B-B3D2F8905657}"/>
            </c:ext>
          </c:extLst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internados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data!$X:$X</c:f>
              <c:numCache>
                <c:formatCode>General</c:formatCode>
                <c:ptCount val="1048576"/>
                <c:pt idx="0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38</c:v>
                </c:pt>
                <c:pt idx="14">
                  <c:v>40</c:v>
                </c:pt>
                <c:pt idx="15">
                  <c:v>57</c:v>
                </c:pt>
                <c:pt idx="16">
                  <c:v>69</c:v>
                </c:pt>
                <c:pt idx="17">
                  <c:v>107</c:v>
                </c:pt>
                <c:pt idx="18">
                  <c:v>114</c:v>
                </c:pt>
                <c:pt idx="19">
                  <c:v>139</c:v>
                </c:pt>
                <c:pt idx="20">
                  <c:v>139</c:v>
                </c:pt>
                <c:pt idx="21">
                  <c:v>206</c:v>
                </c:pt>
                <c:pt idx="22">
                  <c:v>89</c:v>
                </c:pt>
                <c:pt idx="23">
                  <c:v>89</c:v>
                </c:pt>
                <c:pt idx="24">
                  <c:v>126</c:v>
                </c:pt>
                <c:pt idx="25">
                  <c:v>156</c:v>
                </c:pt>
                <c:pt idx="26">
                  <c:v>169</c:v>
                </c:pt>
                <c:pt idx="27">
                  <c:v>201</c:v>
                </c:pt>
                <c:pt idx="28">
                  <c:v>203</c:v>
                </c:pt>
                <c:pt idx="29">
                  <c:v>276</c:v>
                </c:pt>
                <c:pt idx="30">
                  <c:v>191</c:v>
                </c:pt>
                <c:pt idx="31">
                  <c:v>354</c:v>
                </c:pt>
                <c:pt idx="32">
                  <c:v>418</c:v>
                </c:pt>
                <c:pt idx="33">
                  <c:v>486</c:v>
                </c:pt>
                <c:pt idx="34">
                  <c:v>571</c:v>
                </c:pt>
                <c:pt idx="35">
                  <c:v>627</c:v>
                </c:pt>
                <c:pt idx="36">
                  <c:v>726</c:v>
                </c:pt>
                <c:pt idx="37">
                  <c:v>1042</c:v>
                </c:pt>
                <c:pt idx="38">
                  <c:v>1058</c:v>
                </c:pt>
                <c:pt idx="39">
                  <c:v>1075</c:v>
                </c:pt>
                <c:pt idx="40">
                  <c:v>1084</c:v>
                </c:pt>
                <c:pt idx="41">
                  <c:v>1099</c:v>
                </c:pt>
                <c:pt idx="42">
                  <c:v>1180</c:v>
                </c:pt>
                <c:pt idx="43">
                  <c:v>1211</c:v>
                </c:pt>
                <c:pt idx="44">
                  <c:v>1173</c:v>
                </c:pt>
                <c:pt idx="45">
                  <c:v>1179</c:v>
                </c:pt>
                <c:pt idx="46">
                  <c:v>1175</c:v>
                </c:pt>
                <c:pt idx="47">
                  <c:v>1177</c:v>
                </c:pt>
                <c:pt idx="48">
                  <c:v>1187</c:v>
                </c:pt>
                <c:pt idx="49">
                  <c:v>1227</c:v>
                </c:pt>
                <c:pt idx="50">
                  <c:v>1200</c:v>
                </c:pt>
                <c:pt idx="51">
                  <c:v>1302</c:v>
                </c:pt>
                <c:pt idx="52">
                  <c:v>1284</c:v>
                </c:pt>
                <c:pt idx="53">
                  <c:v>1253</c:v>
                </c:pt>
                <c:pt idx="54">
                  <c:v>1243</c:v>
                </c:pt>
                <c:pt idx="55">
                  <c:v>1208</c:v>
                </c:pt>
                <c:pt idx="56">
                  <c:v>1172</c:v>
                </c:pt>
                <c:pt idx="57">
                  <c:v>1146</c:v>
                </c:pt>
                <c:pt idx="58">
                  <c:v>1095</c:v>
                </c:pt>
                <c:pt idx="59">
                  <c:v>1068</c:v>
                </c:pt>
                <c:pt idx="60">
                  <c:v>1040</c:v>
                </c:pt>
                <c:pt idx="61">
                  <c:v>1005</c:v>
                </c:pt>
                <c:pt idx="62">
                  <c:v>995</c:v>
                </c:pt>
                <c:pt idx="63">
                  <c:v>936</c:v>
                </c:pt>
                <c:pt idx="64">
                  <c:v>980</c:v>
                </c:pt>
                <c:pt idx="65">
                  <c:v>968</c:v>
                </c:pt>
                <c:pt idx="66">
                  <c:v>892</c:v>
                </c:pt>
                <c:pt idx="67">
                  <c:v>855</c:v>
                </c:pt>
                <c:pt idx="68">
                  <c:v>856</c:v>
                </c:pt>
                <c:pt idx="69">
                  <c:v>813</c:v>
                </c:pt>
                <c:pt idx="70">
                  <c:v>818</c:v>
                </c:pt>
                <c:pt idx="71">
                  <c:v>838</c:v>
                </c:pt>
                <c:pt idx="72">
                  <c:v>874</c:v>
                </c:pt>
                <c:pt idx="73">
                  <c:v>842</c:v>
                </c:pt>
                <c:pt idx="74">
                  <c:v>815</c:v>
                </c:pt>
                <c:pt idx="75">
                  <c:v>797</c:v>
                </c:pt>
                <c:pt idx="76">
                  <c:v>805</c:v>
                </c:pt>
                <c:pt idx="77">
                  <c:v>709</c:v>
                </c:pt>
                <c:pt idx="78">
                  <c:v>692</c:v>
                </c:pt>
                <c:pt idx="79">
                  <c:v>680</c:v>
                </c:pt>
                <c:pt idx="80">
                  <c:v>673</c:v>
                </c:pt>
                <c:pt idx="81">
                  <c:v>657</c:v>
                </c:pt>
                <c:pt idx="82">
                  <c:v>649</c:v>
                </c:pt>
                <c:pt idx="83">
                  <c:v>628</c:v>
                </c:pt>
                <c:pt idx="84">
                  <c:v>629</c:v>
                </c:pt>
                <c:pt idx="85">
                  <c:v>609</c:v>
                </c:pt>
                <c:pt idx="86">
                  <c:v>608</c:v>
                </c:pt>
                <c:pt idx="87">
                  <c:v>576</c:v>
                </c:pt>
                <c:pt idx="88">
                  <c:v>550</c:v>
                </c:pt>
                <c:pt idx="89">
                  <c:v>536</c:v>
                </c:pt>
                <c:pt idx="90">
                  <c:v>531</c:v>
                </c:pt>
                <c:pt idx="91">
                  <c:v>513</c:v>
                </c:pt>
                <c:pt idx="92">
                  <c:v>510</c:v>
                </c:pt>
                <c:pt idx="93">
                  <c:v>512</c:v>
                </c:pt>
                <c:pt idx="94">
                  <c:v>529</c:v>
                </c:pt>
                <c:pt idx="95">
                  <c:v>514</c:v>
                </c:pt>
                <c:pt idx="96">
                  <c:v>474</c:v>
                </c:pt>
                <c:pt idx="97">
                  <c:v>471</c:v>
                </c:pt>
                <c:pt idx="98">
                  <c:v>432</c:v>
                </c:pt>
                <c:pt idx="99">
                  <c:v>428</c:v>
                </c:pt>
                <c:pt idx="100">
                  <c:v>445</c:v>
                </c:pt>
                <c:pt idx="101">
                  <c:v>421</c:v>
                </c:pt>
                <c:pt idx="102">
                  <c:v>414</c:v>
                </c:pt>
                <c:pt idx="103">
                  <c:v>398</c:v>
                </c:pt>
                <c:pt idx="104">
                  <c:v>366</c:v>
                </c:pt>
                <c:pt idx="105">
                  <c:v>394</c:v>
                </c:pt>
                <c:pt idx="106">
                  <c:v>417</c:v>
                </c:pt>
                <c:pt idx="107">
                  <c:v>415</c:v>
                </c:pt>
                <c:pt idx="108">
                  <c:v>440</c:v>
                </c:pt>
                <c:pt idx="109">
                  <c:v>428</c:v>
                </c:pt>
                <c:pt idx="110">
                  <c:v>419</c:v>
                </c:pt>
                <c:pt idx="111">
                  <c:v>431</c:v>
                </c:pt>
                <c:pt idx="112">
                  <c:v>423</c:v>
                </c:pt>
                <c:pt idx="113">
                  <c:v>435</c:v>
                </c:pt>
                <c:pt idx="114">
                  <c:v>416</c:v>
                </c:pt>
                <c:pt idx="115">
                  <c:v>422</c:v>
                </c:pt>
                <c:pt idx="116">
                  <c:v>422</c:v>
                </c:pt>
                <c:pt idx="117">
                  <c:v>407</c:v>
                </c:pt>
                <c:pt idx="118">
                  <c:v>424</c:v>
                </c:pt>
                <c:pt idx="119">
                  <c:v>441</c:v>
                </c:pt>
                <c:pt idx="120">
                  <c:v>429</c:v>
                </c:pt>
                <c:pt idx="121">
                  <c:v>436</c:v>
                </c:pt>
                <c:pt idx="122">
                  <c:v>457</c:v>
                </c:pt>
                <c:pt idx="123">
                  <c:v>442</c:v>
                </c:pt>
                <c:pt idx="124">
                  <c:v>458</c:v>
                </c:pt>
                <c:pt idx="125">
                  <c:v>489</c:v>
                </c:pt>
                <c:pt idx="126">
                  <c:v>491</c:v>
                </c:pt>
                <c:pt idx="127">
                  <c:v>503</c:v>
                </c:pt>
                <c:pt idx="128">
                  <c:v>510</c:v>
                </c:pt>
                <c:pt idx="129">
                  <c:v>495</c:v>
                </c:pt>
                <c:pt idx="130">
                  <c:v>489</c:v>
                </c:pt>
                <c:pt idx="131">
                  <c:v>504</c:v>
                </c:pt>
                <c:pt idx="132">
                  <c:v>513</c:v>
                </c:pt>
                <c:pt idx="133">
                  <c:v>511</c:v>
                </c:pt>
                <c:pt idx="134">
                  <c:v>512</c:v>
                </c:pt>
                <c:pt idx="135">
                  <c:v>487</c:v>
                </c:pt>
                <c:pt idx="136">
                  <c:v>471</c:v>
                </c:pt>
                <c:pt idx="137">
                  <c:v>459</c:v>
                </c:pt>
                <c:pt idx="138">
                  <c:v>462</c:v>
                </c:pt>
                <c:pt idx="139">
                  <c:v>467</c:v>
                </c:pt>
                <c:pt idx="140">
                  <c:v>472</c:v>
                </c:pt>
                <c:pt idx="141">
                  <c:v>478</c:v>
                </c:pt>
                <c:pt idx="142">
                  <c:v>476</c:v>
                </c:pt>
                <c:pt idx="143">
                  <c:v>447</c:v>
                </c:pt>
                <c:pt idx="144">
                  <c:v>452</c:v>
                </c:pt>
                <c:pt idx="145">
                  <c:v>439</c:v>
                </c:pt>
                <c:pt idx="146">
                  <c:v>454</c:v>
                </c:pt>
                <c:pt idx="147">
                  <c:v>439</c:v>
                </c:pt>
                <c:pt idx="148">
                  <c:v>439</c:v>
                </c:pt>
                <c:pt idx="149">
                  <c:v>431</c:v>
                </c:pt>
                <c:pt idx="150">
                  <c:v>420</c:v>
                </c:pt>
                <c:pt idx="151">
                  <c:v>410</c:v>
                </c:pt>
                <c:pt idx="152">
                  <c:v>403</c:v>
                </c:pt>
                <c:pt idx="153">
                  <c:v>414</c:v>
                </c:pt>
                <c:pt idx="154">
                  <c:v>402</c:v>
                </c:pt>
                <c:pt idx="155">
                  <c:v>403</c:v>
                </c:pt>
                <c:pt idx="156">
                  <c:v>403</c:v>
                </c:pt>
                <c:pt idx="157">
                  <c:v>381</c:v>
                </c:pt>
                <c:pt idx="158">
                  <c:v>375</c:v>
                </c:pt>
                <c:pt idx="159">
                  <c:v>378</c:v>
                </c:pt>
                <c:pt idx="160">
                  <c:v>390</c:v>
                </c:pt>
                <c:pt idx="161">
                  <c:v>401</c:v>
                </c:pt>
                <c:pt idx="162">
                  <c:v>384</c:v>
                </c:pt>
                <c:pt idx="163">
                  <c:v>369</c:v>
                </c:pt>
                <c:pt idx="164">
                  <c:v>356</c:v>
                </c:pt>
                <c:pt idx="165">
                  <c:v>357</c:v>
                </c:pt>
                <c:pt idx="166">
                  <c:v>366</c:v>
                </c:pt>
                <c:pt idx="167">
                  <c:v>374</c:v>
                </c:pt>
                <c:pt idx="168">
                  <c:v>365</c:v>
                </c:pt>
                <c:pt idx="169">
                  <c:v>367</c:v>
                </c:pt>
                <c:pt idx="170">
                  <c:v>358</c:v>
                </c:pt>
                <c:pt idx="171">
                  <c:v>348</c:v>
                </c:pt>
                <c:pt idx="172">
                  <c:v>320</c:v>
                </c:pt>
                <c:pt idx="173">
                  <c:v>325</c:v>
                </c:pt>
                <c:pt idx="174">
                  <c:v>336</c:v>
                </c:pt>
                <c:pt idx="175">
                  <c:v>336</c:v>
                </c:pt>
                <c:pt idx="176">
                  <c:v>329</c:v>
                </c:pt>
                <c:pt idx="177">
                  <c:v>334</c:v>
                </c:pt>
                <c:pt idx="178">
                  <c:v>321</c:v>
                </c:pt>
                <c:pt idx="179">
                  <c:v>316</c:v>
                </c:pt>
                <c:pt idx="180">
                  <c:v>317</c:v>
                </c:pt>
                <c:pt idx="181">
                  <c:v>321</c:v>
                </c:pt>
                <c:pt idx="182">
                  <c:v>325</c:v>
                </c:pt>
                <c:pt idx="183">
                  <c:v>311</c:v>
                </c:pt>
                <c:pt idx="184">
                  <c:v>317</c:v>
                </c:pt>
                <c:pt idx="185">
                  <c:v>334</c:v>
                </c:pt>
                <c:pt idx="186">
                  <c:v>324</c:v>
                </c:pt>
                <c:pt idx="187">
                  <c:v>341</c:v>
                </c:pt>
                <c:pt idx="188">
                  <c:v>349</c:v>
                </c:pt>
                <c:pt idx="189">
                  <c:v>350</c:v>
                </c:pt>
                <c:pt idx="190">
                  <c:v>337</c:v>
                </c:pt>
                <c:pt idx="191">
                  <c:v>334</c:v>
                </c:pt>
                <c:pt idx="192">
                  <c:v>339</c:v>
                </c:pt>
                <c:pt idx="193">
                  <c:v>345</c:v>
                </c:pt>
                <c:pt idx="194">
                  <c:v>354</c:v>
                </c:pt>
                <c:pt idx="195">
                  <c:v>381</c:v>
                </c:pt>
                <c:pt idx="196">
                  <c:v>394</c:v>
                </c:pt>
                <c:pt idx="197">
                  <c:v>391</c:v>
                </c:pt>
                <c:pt idx="198">
                  <c:v>406</c:v>
                </c:pt>
                <c:pt idx="199">
                  <c:v>404</c:v>
                </c:pt>
                <c:pt idx="200">
                  <c:v>438</c:v>
                </c:pt>
                <c:pt idx="201">
                  <c:v>452</c:v>
                </c:pt>
                <c:pt idx="202">
                  <c:v>477</c:v>
                </c:pt>
                <c:pt idx="203">
                  <c:v>478</c:v>
                </c:pt>
                <c:pt idx="204">
                  <c:v>482</c:v>
                </c:pt>
                <c:pt idx="205">
                  <c:v>480</c:v>
                </c:pt>
                <c:pt idx="206">
                  <c:v>465</c:v>
                </c:pt>
                <c:pt idx="207">
                  <c:v>497</c:v>
                </c:pt>
                <c:pt idx="208">
                  <c:v>511</c:v>
                </c:pt>
                <c:pt idx="209">
                  <c:v>518</c:v>
                </c:pt>
                <c:pt idx="210">
                  <c:v>546</c:v>
                </c:pt>
                <c:pt idx="211">
                  <c:v>571</c:v>
                </c:pt>
                <c:pt idx="212">
                  <c:v>588</c:v>
                </c:pt>
                <c:pt idx="213">
                  <c:v>624</c:v>
                </c:pt>
                <c:pt idx="214">
                  <c:v>615</c:v>
                </c:pt>
                <c:pt idx="215">
                  <c:v>635</c:v>
                </c:pt>
                <c:pt idx="216">
                  <c:v>659</c:v>
                </c:pt>
                <c:pt idx="217">
                  <c:v>661</c:v>
                </c:pt>
                <c:pt idx="218">
                  <c:v>666</c:v>
                </c:pt>
                <c:pt idx="219">
                  <c:v>682</c:v>
                </c:pt>
                <c:pt idx="220">
                  <c:v>682</c:v>
                </c:pt>
                <c:pt idx="221">
                  <c:v>668</c:v>
                </c:pt>
                <c:pt idx="222">
                  <c:v>682</c:v>
                </c:pt>
                <c:pt idx="223">
                  <c:v>701</c:v>
                </c:pt>
                <c:pt idx="224">
                  <c:v>732</c:v>
                </c:pt>
                <c:pt idx="225">
                  <c:v>764</c:v>
                </c:pt>
                <c:pt idx="226">
                  <c:v>801</c:v>
                </c:pt>
                <c:pt idx="227">
                  <c:v>811</c:v>
                </c:pt>
                <c:pt idx="228">
                  <c:v>831</c:v>
                </c:pt>
                <c:pt idx="229">
                  <c:v>843</c:v>
                </c:pt>
                <c:pt idx="230">
                  <c:v>877</c:v>
                </c:pt>
                <c:pt idx="231">
                  <c:v>916</c:v>
                </c:pt>
                <c:pt idx="232">
                  <c:v>957</c:v>
                </c:pt>
                <c:pt idx="233">
                  <c:v>993</c:v>
                </c:pt>
                <c:pt idx="234">
                  <c:v>1015</c:v>
                </c:pt>
                <c:pt idx="235">
                  <c:v>1012</c:v>
                </c:pt>
                <c:pt idx="236">
                  <c:v>1086</c:v>
                </c:pt>
                <c:pt idx="237">
                  <c:v>1174</c:v>
                </c:pt>
                <c:pt idx="238">
                  <c:v>1237</c:v>
                </c:pt>
                <c:pt idx="239">
                  <c:v>1272</c:v>
                </c:pt>
                <c:pt idx="240">
                  <c:v>1365</c:v>
                </c:pt>
                <c:pt idx="241">
                  <c:v>1418</c:v>
                </c:pt>
                <c:pt idx="242">
                  <c:v>1455</c:v>
                </c:pt>
                <c:pt idx="243">
                  <c:v>1574</c:v>
                </c:pt>
                <c:pt idx="244">
                  <c:v>1672</c:v>
                </c:pt>
                <c:pt idx="245">
                  <c:v>1747</c:v>
                </c:pt>
                <c:pt idx="246">
                  <c:v>1794</c:v>
                </c:pt>
                <c:pt idx="247">
                  <c:v>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2-4EFA-A95B-B3D2F8905657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internados_uci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data!$AC:$AC</c:f>
              <c:numCache>
                <c:formatCode>General</c:formatCode>
                <c:ptCount val="1048576"/>
                <c:pt idx="0">
                  <c:v>0</c:v>
                </c:pt>
                <c:pt idx="18">
                  <c:v>10</c:v>
                </c:pt>
                <c:pt idx="19">
                  <c:v>9</c:v>
                </c:pt>
                <c:pt idx="20">
                  <c:v>18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26</c:v>
                </c:pt>
                <c:pt idx="25">
                  <c:v>35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61</c:v>
                </c:pt>
                <c:pt idx="30">
                  <c:v>61</c:v>
                </c:pt>
                <c:pt idx="31">
                  <c:v>71</c:v>
                </c:pt>
                <c:pt idx="32">
                  <c:v>89</c:v>
                </c:pt>
                <c:pt idx="33">
                  <c:v>138</c:v>
                </c:pt>
                <c:pt idx="34">
                  <c:v>164</c:v>
                </c:pt>
                <c:pt idx="35">
                  <c:v>188</c:v>
                </c:pt>
                <c:pt idx="36">
                  <c:v>230</c:v>
                </c:pt>
                <c:pt idx="37">
                  <c:v>240</c:v>
                </c:pt>
                <c:pt idx="38">
                  <c:v>245</c:v>
                </c:pt>
                <c:pt idx="39">
                  <c:v>251</c:v>
                </c:pt>
                <c:pt idx="40">
                  <c:v>267</c:v>
                </c:pt>
                <c:pt idx="41">
                  <c:v>270</c:v>
                </c:pt>
                <c:pt idx="42">
                  <c:v>271</c:v>
                </c:pt>
                <c:pt idx="43">
                  <c:v>245</c:v>
                </c:pt>
                <c:pt idx="44">
                  <c:v>241</c:v>
                </c:pt>
                <c:pt idx="45">
                  <c:v>226</c:v>
                </c:pt>
                <c:pt idx="46">
                  <c:v>233</c:v>
                </c:pt>
                <c:pt idx="47">
                  <c:v>228</c:v>
                </c:pt>
                <c:pt idx="48">
                  <c:v>188</c:v>
                </c:pt>
                <c:pt idx="49">
                  <c:v>218</c:v>
                </c:pt>
                <c:pt idx="50">
                  <c:v>208</c:v>
                </c:pt>
                <c:pt idx="51">
                  <c:v>229</c:v>
                </c:pt>
                <c:pt idx="52">
                  <c:v>222</c:v>
                </c:pt>
                <c:pt idx="53">
                  <c:v>228</c:v>
                </c:pt>
                <c:pt idx="54">
                  <c:v>224</c:v>
                </c:pt>
                <c:pt idx="55">
                  <c:v>215</c:v>
                </c:pt>
                <c:pt idx="56">
                  <c:v>213</c:v>
                </c:pt>
                <c:pt idx="57">
                  <c:v>207</c:v>
                </c:pt>
                <c:pt idx="58">
                  <c:v>204</c:v>
                </c:pt>
                <c:pt idx="59">
                  <c:v>188</c:v>
                </c:pt>
                <c:pt idx="60">
                  <c:v>186</c:v>
                </c:pt>
                <c:pt idx="61">
                  <c:v>182</c:v>
                </c:pt>
                <c:pt idx="62">
                  <c:v>176</c:v>
                </c:pt>
                <c:pt idx="63">
                  <c:v>172</c:v>
                </c:pt>
                <c:pt idx="64">
                  <c:v>169</c:v>
                </c:pt>
                <c:pt idx="65">
                  <c:v>172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143</c:v>
                </c:pt>
                <c:pt idx="70">
                  <c:v>134</c:v>
                </c:pt>
                <c:pt idx="71">
                  <c:v>136</c:v>
                </c:pt>
                <c:pt idx="72">
                  <c:v>135</c:v>
                </c:pt>
                <c:pt idx="73">
                  <c:v>127</c:v>
                </c:pt>
                <c:pt idx="74">
                  <c:v>120</c:v>
                </c:pt>
                <c:pt idx="75">
                  <c:v>112</c:v>
                </c:pt>
                <c:pt idx="76">
                  <c:v>112</c:v>
                </c:pt>
                <c:pt idx="77">
                  <c:v>113</c:v>
                </c:pt>
                <c:pt idx="78">
                  <c:v>103</c:v>
                </c:pt>
                <c:pt idx="79">
                  <c:v>108</c:v>
                </c:pt>
                <c:pt idx="80">
                  <c:v>112</c:v>
                </c:pt>
                <c:pt idx="81">
                  <c:v>115</c:v>
                </c:pt>
                <c:pt idx="82">
                  <c:v>108</c:v>
                </c:pt>
                <c:pt idx="83">
                  <c:v>105</c:v>
                </c:pt>
                <c:pt idx="84">
                  <c:v>101</c:v>
                </c:pt>
                <c:pt idx="85">
                  <c:v>93</c:v>
                </c:pt>
                <c:pt idx="86">
                  <c:v>92</c:v>
                </c:pt>
                <c:pt idx="87">
                  <c:v>84</c:v>
                </c:pt>
                <c:pt idx="88">
                  <c:v>80</c:v>
                </c:pt>
                <c:pt idx="89">
                  <c:v>78</c:v>
                </c:pt>
                <c:pt idx="90">
                  <c:v>72</c:v>
                </c:pt>
                <c:pt idx="91">
                  <c:v>71</c:v>
                </c:pt>
                <c:pt idx="92">
                  <c:v>66</c:v>
                </c:pt>
                <c:pt idx="93">
                  <c:v>65</c:v>
                </c:pt>
                <c:pt idx="94">
                  <c:v>66</c:v>
                </c:pt>
                <c:pt idx="95">
                  <c:v>63</c:v>
                </c:pt>
                <c:pt idx="96">
                  <c:v>64</c:v>
                </c:pt>
                <c:pt idx="97">
                  <c:v>64</c:v>
                </c:pt>
                <c:pt idx="98">
                  <c:v>58</c:v>
                </c:pt>
                <c:pt idx="99">
                  <c:v>56</c:v>
                </c:pt>
                <c:pt idx="100">
                  <c:v>58</c:v>
                </c:pt>
                <c:pt idx="101">
                  <c:v>58</c:v>
                </c:pt>
                <c:pt idx="102">
                  <c:v>57</c:v>
                </c:pt>
                <c:pt idx="103">
                  <c:v>58</c:v>
                </c:pt>
                <c:pt idx="104">
                  <c:v>55</c:v>
                </c:pt>
                <c:pt idx="105">
                  <c:v>65</c:v>
                </c:pt>
                <c:pt idx="106">
                  <c:v>70</c:v>
                </c:pt>
                <c:pt idx="107">
                  <c:v>70</c:v>
                </c:pt>
                <c:pt idx="108">
                  <c:v>73</c:v>
                </c:pt>
                <c:pt idx="109">
                  <c:v>77</c:v>
                </c:pt>
                <c:pt idx="110">
                  <c:v>73</c:v>
                </c:pt>
                <c:pt idx="111">
                  <c:v>73</c:v>
                </c:pt>
                <c:pt idx="112">
                  <c:v>71</c:v>
                </c:pt>
                <c:pt idx="113">
                  <c:v>69</c:v>
                </c:pt>
                <c:pt idx="114">
                  <c:v>67</c:v>
                </c:pt>
                <c:pt idx="115">
                  <c:v>67</c:v>
                </c:pt>
                <c:pt idx="116">
                  <c:v>70</c:v>
                </c:pt>
                <c:pt idx="117">
                  <c:v>69</c:v>
                </c:pt>
                <c:pt idx="118">
                  <c:v>72</c:v>
                </c:pt>
                <c:pt idx="119">
                  <c:v>72</c:v>
                </c:pt>
                <c:pt idx="120">
                  <c:v>73</c:v>
                </c:pt>
                <c:pt idx="121">
                  <c:v>67</c:v>
                </c:pt>
                <c:pt idx="122">
                  <c:v>67</c:v>
                </c:pt>
                <c:pt idx="123">
                  <c:v>70</c:v>
                </c:pt>
                <c:pt idx="124">
                  <c:v>75</c:v>
                </c:pt>
                <c:pt idx="125">
                  <c:v>71</c:v>
                </c:pt>
                <c:pt idx="126">
                  <c:v>73</c:v>
                </c:pt>
                <c:pt idx="127">
                  <c:v>79</c:v>
                </c:pt>
                <c:pt idx="128">
                  <c:v>77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74</c:v>
                </c:pt>
                <c:pt idx="133">
                  <c:v>76</c:v>
                </c:pt>
                <c:pt idx="134">
                  <c:v>74</c:v>
                </c:pt>
                <c:pt idx="135">
                  <c:v>73</c:v>
                </c:pt>
                <c:pt idx="136">
                  <c:v>66</c:v>
                </c:pt>
                <c:pt idx="137">
                  <c:v>68</c:v>
                </c:pt>
                <c:pt idx="138">
                  <c:v>64</c:v>
                </c:pt>
                <c:pt idx="139">
                  <c:v>63</c:v>
                </c:pt>
                <c:pt idx="140">
                  <c:v>69</c:v>
                </c:pt>
                <c:pt idx="141">
                  <c:v>68</c:v>
                </c:pt>
                <c:pt idx="142">
                  <c:v>72</c:v>
                </c:pt>
                <c:pt idx="143">
                  <c:v>67</c:v>
                </c:pt>
                <c:pt idx="144">
                  <c:v>65</c:v>
                </c:pt>
                <c:pt idx="145">
                  <c:v>61</c:v>
                </c:pt>
                <c:pt idx="146">
                  <c:v>61</c:v>
                </c:pt>
                <c:pt idx="147">
                  <c:v>62</c:v>
                </c:pt>
                <c:pt idx="148">
                  <c:v>59</c:v>
                </c:pt>
                <c:pt idx="149">
                  <c:v>59</c:v>
                </c:pt>
                <c:pt idx="150">
                  <c:v>52</c:v>
                </c:pt>
                <c:pt idx="151">
                  <c:v>50</c:v>
                </c:pt>
                <c:pt idx="152">
                  <c:v>48</c:v>
                </c:pt>
                <c:pt idx="153">
                  <c:v>45</c:v>
                </c:pt>
                <c:pt idx="154">
                  <c:v>41</c:v>
                </c:pt>
                <c:pt idx="155">
                  <c:v>43</c:v>
                </c:pt>
                <c:pt idx="156">
                  <c:v>42</c:v>
                </c:pt>
                <c:pt idx="157">
                  <c:v>41</c:v>
                </c:pt>
                <c:pt idx="158">
                  <c:v>40</c:v>
                </c:pt>
                <c:pt idx="159">
                  <c:v>41</c:v>
                </c:pt>
                <c:pt idx="160">
                  <c:v>42</c:v>
                </c:pt>
                <c:pt idx="161">
                  <c:v>44</c:v>
                </c:pt>
                <c:pt idx="162">
                  <c:v>41</c:v>
                </c:pt>
                <c:pt idx="163">
                  <c:v>42</c:v>
                </c:pt>
                <c:pt idx="164">
                  <c:v>36</c:v>
                </c:pt>
                <c:pt idx="165">
                  <c:v>33</c:v>
                </c:pt>
                <c:pt idx="166">
                  <c:v>33</c:v>
                </c:pt>
                <c:pt idx="167">
                  <c:v>29</c:v>
                </c:pt>
                <c:pt idx="168">
                  <c:v>35</c:v>
                </c:pt>
                <c:pt idx="169">
                  <c:v>40</c:v>
                </c:pt>
                <c:pt idx="170">
                  <c:v>39</c:v>
                </c:pt>
                <c:pt idx="171">
                  <c:v>41</c:v>
                </c:pt>
                <c:pt idx="172">
                  <c:v>37</c:v>
                </c:pt>
                <c:pt idx="173">
                  <c:v>39</c:v>
                </c:pt>
                <c:pt idx="174">
                  <c:v>39</c:v>
                </c:pt>
                <c:pt idx="175">
                  <c:v>38</c:v>
                </c:pt>
                <c:pt idx="176">
                  <c:v>35</c:v>
                </c:pt>
                <c:pt idx="177">
                  <c:v>39</c:v>
                </c:pt>
                <c:pt idx="178">
                  <c:v>41</c:v>
                </c:pt>
                <c:pt idx="179">
                  <c:v>42</c:v>
                </c:pt>
                <c:pt idx="180">
                  <c:v>47</c:v>
                </c:pt>
                <c:pt idx="181">
                  <c:v>44</c:v>
                </c:pt>
                <c:pt idx="182">
                  <c:v>41</c:v>
                </c:pt>
                <c:pt idx="183">
                  <c:v>38</c:v>
                </c:pt>
                <c:pt idx="184">
                  <c:v>35</c:v>
                </c:pt>
                <c:pt idx="185">
                  <c:v>38</c:v>
                </c:pt>
                <c:pt idx="186">
                  <c:v>40</c:v>
                </c:pt>
                <c:pt idx="187">
                  <c:v>41</c:v>
                </c:pt>
                <c:pt idx="188">
                  <c:v>41</c:v>
                </c:pt>
                <c:pt idx="189">
                  <c:v>44</c:v>
                </c:pt>
                <c:pt idx="190">
                  <c:v>41</c:v>
                </c:pt>
                <c:pt idx="191">
                  <c:v>44</c:v>
                </c:pt>
                <c:pt idx="192">
                  <c:v>40</c:v>
                </c:pt>
                <c:pt idx="193">
                  <c:v>41</c:v>
                </c:pt>
                <c:pt idx="194">
                  <c:v>43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57</c:v>
                </c:pt>
                <c:pt idx="199">
                  <c:v>54</c:v>
                </c:pt>
                <c:pt idx="200">
                  <c:v>59</c:v>
                </c:pt>
                <c:pt idx="201">
                  <c:v>57</c:v>
                </c:pt>
                <c:pt idx="202">
                  <c:v>61</c:v>
                </c:pt>
                <c:pt idx="203">
                  <c:v>59</c:v>
                </c:pt>
                <c:pt idx="204">
                  <c:v>61</c:v>
                </c:pt>
                <c:pt idx="205">
                  <c:v>59</c:v>
                </c:pt>
                <c:pt idx="206">
                  <c:v>57</c:v>
                </c:pt>
                <c:pt idx="207">
                  <c:v>64</c:v>
                </c:pt>
                <c:pt idx="208">
                  <c:v>63</c:v>
                </c:pt>
                <c:pt idx="209">
                  <c:v>61</c:v>
                </c:pt>
                <c:pt idx="210">
                  <c:v>70</c:v>
                </c:pt>
                <c:pt idx="211">
                  <c:v>77</c:v>
                </c:pt>
                <c:pt idx="212">
                  <c:v>85</c:v>
                </c:pt>
                <c:pt idx="213">
                  <c:v>86</c:v>
                </c:pt>
                <c:pt idx="214">
                  <c:v>85</c:v>
                </c:pt>
                <c:pt idx="215">
                  <c:v>89</c:v>
                </c:pt>
                <c:pt idx="216">
                  <c:v>98</c:v>
                </c:pt>
                <c:pt idx="217">
                  <c:v>99</c:v>
                </c:pt>
                <c:pt idx="218">
                  <c:v>105</c:v>
                </c:pt>
                <c:pt idx="219">
                  <c:v>107</c:v>
                </c:pt>
                <c:pt idx="220">
                  <c:v>107</c:v>
                </c:pt>
                <c:pt idx="221">
                  <c:v>106</c:v>
                </c:pt>
                <c:pt idx="222">
                  <c:v>105</c:v>
                </c:pt>
                <c:pt idx="223">
                  <c:v>106</c:v>
                </c:pt>
                <c:pt idx="224">
                  <c:v>104</c:v>
                </c:pt>
                <c:pt idx="225">
                  <c:v>104</c:v>
                </c:pt>
                <c:pt idx="226">
                  <c:v>115</c:v>
                </c:pt>
                <c:pt idx="227">
                  <c:v>125</c:v>
                </c:pt>
                <c:pt idx="228">
                  <c:v>122</c:v>
                </c:pt>
                <c:pt idx="229">
                  <c:v>124</c:v>
                </c:pt>
                <c:pt idx="230">
                  <c:v>128</c:v>
                </c:pt>
                <c:pt idx="231">
                  <c:v>132</c:v>
                </c:pt>
                <c:pt idx="232">
                  <c:v>135</c:v>
                </c:pt>
                <c:pt idx="233">
                  <c:v>139</c:v>
                </c:pt>
                <c:pt idx="234">
                  <c:v>144</c:v>
                </c:pt>
                <c:pt idx="235">
                  <c:v>148</c:v>
                </c:pt>
                <c:pt idx="236">
                  <c:v>155</c:v>
                </c:pt>
                <c:pt idx="237">
                  <c:v>165</c:v>
                </c:pt>
                <c:pt idx="238">
                  <c:v>176</c:v>
                </c:pt>
                <c:pt idx="239">
                  <c:v>187</c:v>
                </c:pt>
                <c:pt idx="240">
                  <c:v>200</c:v>
                </c:pt>
                <c:pt idx="241">
                  <c:v>198</c:v>
                </c:pt>
                <c:pt idx="242">
                  <c:v>221</c:v>
                </c:pt>
                <c:pt idx="243">
                  <c:v>230</c:v>
                </c:pt>
                <c:pt idx="244">
                  <c:v>240</c:v>
                </c:pt>
                <c:pt idx="245">
                  <c:v>253</c:v>
                </c:pt>
                <c:pt idx="246">
                  <c:v>262</c:v>
                </c:pt>
                <c:pt idx="247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2-4EFA-A95B-B3D2F8905657}"/>
            </c:ext>
          </c:extLst>
        </c:ser>
        <c:ser>
          <c:idx val="3"/>
          <c:order val="3"/>
          <c:tx>
            <c:strRef>
              <c:f>'data amostras'!$C$1</c:f>
              <c:strCache>
                <c:ptCount val="1"/>
                <c:pt idx="0">
                  <c:v>amostras_novas_7_avg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 amostras'!$C:$C</c:f>
              <c:numCache>
                <c:formatCode>General</c:formatCode>
                <c:ptCount val="1048576"/>
                <c:pt idx="0">
                  <c:v>0</c:v>
                </c:pt>
                <c:pt idx="10">
                  <c:v>55.333333333333336</c:v>
                </c:pt>
                <c:pt idx="11">
                  <c:v>64.333333333333329</c:v>
                </c:pt>
                <c:pt idx="12">
                  <c:v>70.833333333333329</c:v>
                </c:pt>
                <c:pt idx="13">
                  <c:v>89.833333333333329</c:v>
                </c:pt>
                <c:pt idx="14">
                  <c:v>134.16666666666666</c:v>
                </c:pt>
                <c:pt idx="15">
                  <c:v>217.5</c:v>
                </c:pt>
                <c:pt idx="16">
                  <c:v>360.33333333333331</c:v>
                </c:pt>
                <c:pt idx="17">
                  <c:v>605.66666666666663</c:v>
                </c:pt>
                <c:pt idx="18">
                  <c:v>800.5</c:v>
                </c:pt>
                <c:pt idx="19">
                  <c:v>929.83333333333337</c:v>
                </c:pt>
                <c:pt idx="20">
                  <c:v>1158.3333333333333</c:v>
                </c:pt>
                <c:pt idx="21">
                  <c:v>1445.6666666666667</c:v>
                </c:pt>
                <c:pt idx="22">
                  <c:v>1699</c:v>
                </c:pt>
                <c:pt idx="23">
                  <c:v>1855.5</c:v>
                </c:pt>
                <c:pt idx="24">
                  <c:v>2182.5</c:v>
                </c:pt>
                <c:pt idx="25">
                  <c:v>2443.3333333333335</c:v>
                </c:pt>
                <c:pt idx="26">
                  <c:v>2515.3333333333335</c:v>
                </c:pt>
                <c:pt idx="27">
                  <c:v>2828.1666666666665</c:v>
                </c:pt>
                <c:pt idx="28">
                  <c:v>3254.3333333333335</c:v>
                </c:pt>
                <c:pt idx="29">
                  <c:v>3724.1666666666665</c:v>
                </c:pt>
                <c:pt idx="30">
                  <c:v>4303.166666666667</c:v>
                </c:pt>
                <c:pt idx="31">
                  <c:v>5196.666666666667</c:v>
                </c:pt>
                <c:pt idx="32">
                  <c:v>5994</c:v>
                </c:pt>
                <c:pt idx="33">
                  <c:v>6135.833333333333</c:v>
                </c:pt>
                <c:pt idx="34">
                  <c:v>6625.5</c:v>
                </c:pt>
                <c:pt idx="35">
                  <c:v>7064.333333333333</c:v>
                </c:pt>
                <c:pt idx="36">
                  <c:v>7387.833333333333</c:v>
                </c:pt>
                <c:pt idx="37">
                  <c:v>7617.833333333333</c:v>
                </c:pt>
                <c:pt idx="38">
                  <c:v>8042</c:v>
                </c:pt>
                <c:pt idx="39">
                  <c:v>8712.5</c:v>
                </c:pt>
                <c:pt idx="40">
                  <c:v>8506.3333333333339</c:v>
                </c:pt>
                <c:pt idx="41">
                  <c:v>8713.6666666666661</c:v>
                </c:pt>
                <c:pt idx="42">
                  <c:v>9034.8333333333339</c:v>
                </c:pt>
                <c:pt idx="43">
                  <c:v>9392.3333333333339</c:v>
                </c:pt>
                <c:pt idx="44">
                  <c:v>9854.1666666666661</c:v>
                </c:pt>
                <c:pt idx="45">
                  <c:v>10042.833333333334</c:v>
                </c:pt>
                <c:pt idx="46">
                  <c:v>10440.333333333334</c:v>
                </c:pt>
                <c:pt idx="47">
                  <c:v>9777.6666666666661</c:v>
                </c:pt>
                <c:pt idx="48">
                  <c:v>9499.3333333333339</c:v>
                </c:pt>
                <c:pt idx="49">
                  <c:v>9585.6666666666661</c:v>
                </c:pt>
                <c:pt idx="50">
                  <c:v>9822.1666666666661</c:v>
                </c:pt>
                <c:pt idx="51">
                  <c:v>10357.666666666666</c:v>
                </c:pt>
                <c:pt idx="52">
                  <c:v>11293.666666666666</c:v>
                </c:pt>
                <c:pt idx="53">
                  <c:v>12555.166666666666</c:v>
                </c:pt>
                <c:pt idx="54">
                  <c:v>12657.666666666666</c:v>
                </c:pt>
                <c:pt idx="55">
                  <c:v>12504.833333333334</c:v>
                </c:pt>
                <c:pt idx="56">
                  <c:v>12705</c:v>
                </c:pt>
                <c:pt idx="57">
                  <c:v>13043.666666666666</c:v>
                </c:pt>
                <c:pt idx="58">
                  <c:v>13106</c:v>
                </c:pt>
                <c:pt idx="59">
                  <c:v>13430.333333333334</c:v>
                </c:pt>
                <c:pt idx="60">
                  <c:v>14086.666666666666</c:v>
                </c:pt>
                <c:pt idx="61">
                  <c:v>13625.333333333334</c:v>
                </c:pt>
                <c:pt idx="62">
                  <c:v>13178.5</c:v>
                </c:pt>
                <c:pt idx="63">
                  <c:v>13190.5</c:v>
                </c:pt>
                <c:pt idx="64">
                  <c:v>13136.666666666666</c:v>
                </c:pt>
                <c:pt idx="65">
                  <c:v>13411.333333333334</c:v>
                </c:pt>
                <c:pt idx="66">
                  <c:v>13280</c:v>
                </c:pt>
                <c:pt idx="67">
                  <c:v>13663</c:v>
                </c:pt>
                <c:pt idx="68">
                  <c:v>13038.166666666666</c:v>
                </c:pt>
                <c:pt idx="69">
                  <c:v>12430.166666666666</c:v>
                </c:pt>
                <c:pt idx="70">
                  <c:v>12655.333333333334</c:v>
                </c:pt>
                <c:pt idx="71">
                  <c:v>12542.833333333334</c:v>
                </c:pt>
                <c:pt idx="72">
                  <c:v>13091.833333333334</c:v>
                </c:pt>
                <c:pt idx="73">
                  <c:v>13893.333333333334</c:v>
                </c:pt>
                <c:pt idx="74">
                  <c:v>14735.666666666666</c:v>
                </c:pt>
                <c:pt idx="75">
                  <c:v>14006.666666666666</c:v>
                </c:pt>
                <c:pt idx="76">
                  <c:v>13435</c:v>
                </c:pt>
                <c:pt idx="77">
                  <c:v>13569.5</c:v>
                </c:pt>
                <c:pt idx="78">
                  <c:v>13940</c:v>
                </c:pt>
                <c:pt idx="79">
                  <c:v>14430</c:v>
                </c:pt>
                <c:pt idx="80">
                  <c:v>15595.833333333334</c:v>
                </c:pt>
                <c:pt idx="81">
                  <c:v>17009.333333333332</c:v>
                </c:pt>
                <c:pt idx="82">
                  <c:v>16385.333333333332</c:v>
                </c:pt>
                <c:pt idx="83">
                  <c:v>15642.5</c:v>
                </c:pt>
                <c:pt idx="84">
                  <c:v>15301.166666666666</c:v>
                </c:pt>
                <c:pt idx="85">
                  <c:v>14819.166666666666</c:v>
                </c:pt>
                <c:pt idx="86">
                  <c:v>13952.333333333334</c:v>
                </c:pt>
                <c:pt idx="87">
                  <c:v>13817.5</c:v>
                </c:pt>
                <c:pt idx="88">
                  <c:v>14115.833333333334</c:v>
                </c:pt>
                <c:pt idx="89">
                  <c:v>13059.5</c:v>
                </c:pt>
                <c:pt idx="90">
                  <c:v>12346.5</c:v>
                </c:pt>
                <c:pt idx="91">
                  <c:v>12283.666666666666</c:v>
                </c:pt>
                <c:pt idx="92">
                  <c:v>12603.166666666666</c:v>
                </c:pt>
                <c:pt idx="93">
                  <c:v>12889</c:v>
                </c:pt>
                <c:pt idx="94">
                  <c:v>13771.333333333334</c:v>
                </c:pt>
                <c:pt idx="95">
                  <c:v>14920.5</c:v>
                </c:pt>
                <c:pt idx="96">
                  <c:v>14033.666666666666</c:v>
                </c:pt>
                <c:pt idx="97">
                  <c:v>13452</c:v>
                </c:pt>
                <c:pt idx="98">
                  <c:v>13181.666666666666</c:v>
                </c:pt>
                <c:pt idx="99">
                  <c:v>13216.666666666666</c:v>
                </c:pt>
                <c:pt idx="100">
                  <c:v>13396.166666666666</c:v>
                </c:pt>
                <c:pt idx="101">
                  <c:v>13837.5</c:v>
                </c:pt>
                <c:pt idx="102">
                  <c:v>14641.833333333334</c:v>
                </c:pt>
                <c:pt idx="103">
                  <c:v>13816.333333333334</c:v>
                </c:pt>
                <c:pt idx="104">
                  <c:v>13085.833333333334</c:v>
                </c:pt>
                <c:pt idx="105">
                  <c:v>12482.333333333334</c:v>
                </c:pt>
                <c:pt idx="106">
                  <c:v>10911</c:v>
                </c:pt>
                <c:pt idx="107">
                  <c:v>9162.3333333333339</c:v>
                </c:pt>
                <c:pt idx="108">
                  <c:v>9062.6666666666661</c:v>
                </c:pt>
                <c:pt idx="109">
                  <c:v>9282</c:v>
                </c:pt>
                <c:pt idx="110">
                  <c:v>8214</c:v>
                </c:pt>
                <c:pt idx="111">
                  <c:v>7812.666666666667</c:v>
                </c:pt>
                <c:pt idx="112">
                  <c:v>8977.5</c:v>
                </c:pt>
                <c:pt idx="113">
                  <c:v>10685.166666666666</c:v>
                </c:pt>
                <c:pt idx="114">
                  <c:v>11163.5</c:v>
                </c:pt>
                <c:pt idx="115">
                  <c:v>12281.5</c:v>
                </c:pt>
                <c:pt idx="116">
                  <c:v>12986</c:v>
                </c:pt>
                <c:pt idx="117">
                  <c:v>12243.166666666666</c:v>
                </c:pt>
                <c:pt idx="118">
                  <c:v>11789.833333333334</c:v>
                </c:pt>
                <c:pt idx="119">
                  <c:v>11922.833333333334</c:v>
                </c:pt>
                <c:pt idx="120">
                  <c:v>11954.166666666666</c:v>
                </c:pt>
                <c:pt idx="121">
                  <c:v>11764.166666666666</c:v>
                </c:pt>
                <c:pt idx="122">
                  <c:v>12890.833333333334</c:v>
                </c:pt>
                <c:pt idx="123">
                  <c:v>13501</c:v>
                </c:pt>
                <c:pt idx="124">
                  <c:v>12560.833333333334</c:v>
                </c:pt>
                <c:pt idx="125">
                  <c:v>11995.666666666666</c:v>
                </c:pt>
                <c:pt idx="126">
                  <c:v>12325.5</c:v>
                </c:pt>
                <c:pt idx="127">
                  <c:v>12798</c:v>
                </c:pt>
                <c:pt idx="128">
                  <c:v>12741</c:v>
                </c:pt>
                <c:pt idx="129">
                  <c:v>13499</c:v>
                </c:pt>
                <c:pt idx="130">
                  <c:v>14581.5</c:v>
                </c:pt>
                <c:pt idx="131">
                  <c:v>13678.666666666666</c:v>
                </c:pt>
                <c:pt idx="132">
                  <c:v>13068.333333333334</c:v>
                </c:pt>
                <c:pt idx="133">
                  <c:v>13109.833333333334</c:v>
                </c:pt>
                <c:pt idx="134">
                  <c:v>13382.333333333334</c:v>
                </c:pt>
                <c:pt idx="135">
                  <c:v>13444.166666666666</c:v>
                </c:pt>
                <c:pt idx="136">
                  <c:v>13915.333333333334</c:v>
                </c:pt>
                <c:pt idx="137">
                  <c:v>14768</c:v>
                </c:pt>
                <c:pt idx="138">
                  <c:v>13843.666666666666</c:v>
                </c:pt>
                <c:pt idx="139">
                  <c:v>13265.166666666666</c:v>
                </c:pt>
                <c:pt idx="140">
                  <c:v>13444.833333333334</c:v>
                </c:pt>
                <c:pt idx="141">
                  <c:v>13595.333333333334</c:v>
                </c:pt>
                <c:pt idx="142">
                  <c:v>13567.5</c:v>
                </c:pt>
                <c:pt idx="143">
                  <c:v>14211.5</c:v>
                </c:pt>
                <c:pt idx="144">
                  <c:v>15189.833333333334</c:v>
                </c:pt>
                <c:pt idx="145">
                  <c:v>14243.833333333334</c:v>
                </c:pt>
                <c:pt idx="146">
                  <c:v>13479.833333333334</c:v>
                </c:pt>
                <c:pt idx="147">
                  <c:v>13637.5</c:v>
                </c:pt>
                <c:pt idx="148">
                  <c:v>13665.333333333334</c:v>
                </c:pt>
                <c:pt idx="149">
                  <c:v>13602.666666666666</c:v>
                </c:pt>
                <c:pt idx="150">
                  <c:v>14049.5</c:v>
                </c:pt>
                <c:pt idx="151">
                  <c:v>14773.333333333334</c:v>
                </c:pt>
                <c:pt idx="152">
                  <c:v>13561.166666666666</c:v>
                </c:pt>
                <c:pt idx="153">
                  <c:v>12924.333333333334</c:v>
                </c:pt>
                <c:pt idx="154">
                  <c:v>13111.166666666666</c:v>
                </c:pt>
                <c:pt idx="155">
                  <c:v>13280.333333333334</c:v>
                </c:pt>
                <c:pt idx="156">
                  <c:v>13175.666666666666</c:v>
                </c:pt>
                <c:pt idx="157">
                  <c:v>13767.333333333334</c:v>
                </c:pt>
                <c:pt idx="158">
                  <c:v>14734</c:v>
                </c:pt>
                <c:pt idx="159">
                  <c:v>13703.333333333334</c:v>
                </c:pt>
                <c:pt idx="160">
                  <c:v>13277.833333333334</c:v>
                </c:pt>
                <c:pt idx="161">
                  <c:v>13363.333333333334</c:v>
                </c:pt>
                <c:pt idx="162">
                  <c:v>13774</c:v>
                </c:pt>
                <c:pt idx="163">
                  <c:v>13622.333333333334</c:v>
                </c:pt>
                <c:pt idx="164">
                  <c:v>14075.166666666666</c:v>
                </c:pt>
                <c:pt idx="165">
                  <c:v>14680</c:v>
                </c:pt>
                <c:pt idx="166">
                  <c:v>13684.666666666666</c:v>
                </c:pt>
                <c:pt idx="167">
                  <c:v>12989.333333333334</c:v>
                </c:pt>
                <c:pt idx="168">
                  <c:v>12971.666666666666</c:v>
                </c:pt>
                <c:pt idx="169">
                  <c:v>13247.166666666666</c:v>
                </c:pt>
                <c:pt idx="170">
                  <c:v>13203</c:v>
                </c:pt>
                <c:pt idx="171">
                  <c:v>14137.333333333334</c:v>
                </c:pt>
                <c:pt idx="172">
                  <c:v>14499</c:v>
                </c:pt>
                <c:pt idx="173">
                  <c:v>13635</c:v>
                </c:pt>
                <c:pt idx="174">
                  <c:v>13168.833333333334</c:v>
                </c:pt>
                <c:pt idx="175">
                  <c:v>13538</c:v>
                </c:pt>
                <c:pt idx="176">
                  <c:v>13874.333333333334</c:v>
                </c:pt>
                <c:pt idx="177">
                  <c:v>13518.166666666666</c:v>
                </c:pt>
                <c:pt idx="178">
                  <c:v>14214.833333333334</c:v>
                </c:pt>
                <c:pt idx="179">
                  <c:v>14787</c:v>
                </c:pt>
                <c:pt idx="180">
                  <c:v>13825.333333333334</c:v>
                </c:pt>
                <c:pt idx="181">
                  <c:v>13064</c:v>
                </c:pt>
                <c:pt idx="182">
                  <c:v>13261.5</c:v>
                </c:pt>
                <c:pt idx="183">
                  <c:v>13592.833333333334</c:v>
                </c:pt>
                <c:pt idx="184">
                  <c:v>13617.333333333334</c:v>
                </c:pt>
                <c:pt idx="185">
                  <c:v>14484.333333333334</c:v>
                </c:pt>
                <c:pt idx="186">
                  <c:v>15064</c:v>
                </c:pt>
                <c:pt idx="187">
                  <c:v>14161</c:v>
                </c:pt>
                <c:pt idx="188">
                  <c:v>13777</c:v>
                </c:pt>
                <c:pt idx="189">
                  <c:v>14195.333333333334</c:v>
                </c:pt>
                <c:pt idx="190">
                  <c:v>14732.666666666666</c:v>
                </c:pt>
                <c:pt idx="191">
                  <c:v>14798.666666666666</c:v>
                </c:pt>
                <c:pt idx="192">
                  <c:v>15703.5</c:v>
                </c:pt>
                <c:pt idx="193">
                  <c:v>16600.166666666668</c:v>
                </c:pt>
                <c:pt idx="194">
                  <c:v>15612.5</c:v>
                </c:pt>
                <c:pt idx="195">
                  <c:v>15067.666666666666</c:v>
                </c:pt>
                <c:pt idx="196">
                  <c:v>15531.833333333334</c:v>
                </c:pt>
                <c:pt idx="197">
                  <c:v>16294.166666666666</c:v>
                </c:pt>
                <c:pt idx="198">
                  <c:v>16703</c:v>
                </c:pt>
                <c:pt idx="199">
                  <c:v>18105.833333333332</c:v>
                </c:pt>
                <c:pt idx="200">
                  <c:v>19204</c:v>
                </c:pt>
                <c:pt idx="201">
                  <c:v>18662</c:v>
                </c:pt>
                <c:pt idx="202">
                  <c:v>18376.666666666668</c:v>
                </c:pt>
                <c:pt idx="203">
                  <c:v>18696.833333333332</c:v>
                </c:pt>
                <c:pt idx="204">
                  <c:v>19339.833333333332</c:v>
                </c:pt>
                <c:pt idx="205">
                  <c:v>19214.666666666668</c:v>
                </c:pt>
                <c:pt idx="206">
                  <c:v>20170.333333333332</c:v>
                </c:pt>
                <c:pt idx="207">
                  <c:v>20792.166666666668</c:v>
                </c:pt>
                <c:pt idx="208">
                  <c:v>19458.5</c:v>
                </c:pt>
                <c:pt idx="209">
                  <c:v>18834.166666666668</c:v>
                </c:pt>
                <c:pt idx="210">
                  <c:v>18821.833333333332</c:v>
                </c:pt>
                <c:pt idx="211">
                  <c:v>18990.5</c:v>
                </c:pt>
                <c:pt idx="212">
                  <c:v>18835.333333333332</c:v>
                </c:pt>
                <c:pt idx="213">
                  <c:v>20130.5</c:v>
                </c:pt>
                <c:pt idx="214">
                  <c:v>21116.666666666668</c:v>
                </c:pt>
                <c:pt idx="215">
                  <c:v>19727.333333333332</c:v>
                </c:pt>
                <c:pt idx="216">
                  <c:v>19112.5</c:v>
                </c:pt>
                <c:pt idx="217">
                  <c:v>19706.833333333332</c:v>
                </c:pt>
                <c:pt idx="218">
                  <c:v>20515.166666666668</c:v>
                </c:pt>
                <c:pt idx="219">
                  <c:v>20559</c:v>
                </c:pt>
                <c:pt idx="220">
                  <c:v>21737.333333333332</c:v>
                </c:pt>
                <c:pt idx="221">
                  <c:v>22708.666666666668</c:v>
                </c:pt>
                <c:pt idx="222">
                  <c:v>21380.833333333332</c:v>
                </c:pt>
                <c:pt idx="223">
                  <c:v>18965.833333333332</c:v>
                </c:pt>
                <c:pt idx="224">
                  <c:v>18491.666666666668</c:v>
                </c:pt>
                <c:pt idx="225">
                  <c:v>19248.5</c:v>
                </c:pt>
                <c:pt idx="226">
                  <c:v>19741.666666666668</c:v>
                </c:pt>
                <c:pt idx="227">
                  <c:v>21547.333333333332</c:v>
                </c:pt>
                <c:pt idx="228">
                  <c:v>22953.5</c:v>
                </c:pt>
                <c:pt idx="229">
                  <c:v>23286.166666666668</c:v>
                </c:pt>
                <c:pt idx="230">
                  <c:v>23256.666666666668</c:v>
                </c:pt>
                <c:pt idx="231">
                  <c:v>23578.833333333332</c:v>
                </c:pt>
                <c:pt idx="232">
                  <c:v>24223.166666666668</c:v>
                </c:pt>
                <c:pt idx="233">
                  <c:v>24545.333333333332</c:v>
                </c:pt>
                <c:pt idx="234">
                  <c:v>26347</c:v>
                </c:pt>
                <c:pt idx="235">
                  <c:v>27882.5</c:v>
                </c:pt>
                <c:pt idx="236">
                  <c:v>26561</c:v>
                </c:pt>
                <c:pt idx="237">
                  <c:v>25784.5</c:v>
                </c:pt>
                <c:pt idx="238">
                  <c:v>26099.333333333332</c:v>
                </c:pt>
                <c:pt idx="239">
                  <c:v>26531.833333333332</c:v>
                </c:pt>
                <c:pt idx="240">
                  <c:v>26553.666666666668</c:v>
                </c:pt>
                <c:pt idx="241">
                  <c:v>28120.5</c:v>
                </c:pt>
                <c:pt idx="242">
                  <c:v>29819.833333333332</c:v>
                </c:pt>
                <c:pt idx="243">
                  <c:v>28361.5</c:v>
                </c:pt>
                <c:pt idx="244">
                  <c:v>27132.333333333332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42-4EFA-A95B-B3D2F8905657}"/>
            </c:ext>
          </c:extLst>
        </c:ser>
        <c:ser>
          <c:idx val="4"/>
          <c:order val="4"/>
          <c:tx>
            <c:strRef>
              <c:f>data!$C$1</c:f>
              <c:strCache>
                <c:ptCount val="1"/>
                <c:pt idx="0">
                  <c:v> activos_1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data!$C:$C</c:f>
              <c:numCache>
                <c:formatCode>_-* #,##0_-;\-* #,##0_-;_-* "-"??_-;_-@_-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39</c:v>
                </c:pt>
                <c:pt idx="14">
                  <c:v>41</c:v>
                </c:pt>
                <c:pt idx="15">
                  <c:v>59</c:v>
                </c:pt>
                <c:pt idx="16">
                  <c:v>78</c:v>
                </c:pt>
                <c:pt idx="17">
                  <c:v>112</c:v>
                </c:pt>
                <c:pt idx="18">
                  <c:v>168</c:v>
                </c:pt>
                <c:pt idx="19">
                  <c:v>243</c:v>
                </c:pt>
                <c:pt idx="20">
                  <c:v>328</c:v>
                </c:pt>
                <c:pt idx="21">
                  <c:v>445</c:v>
                </c:pt>
                <c:pt idx="22">
                  <c:v>639</c:v>
                </c:pt>
                <c:pt idx="23">
                  <c:v>782</c:v>
                </c:pt>
                <c:pt idx="24">
                  <c:v>1015</c:v>
                </c:pt>
                <c:pt idx="25">
                  <c:v>1275</c:v>
                </c:pt>
                <c:pt idx="26">
                  <c:v>1595</c:v>
                </c:pt>
                <c:pt idx="27">
                  <c:v>2046</c:v>
                </c:pt>
                <c:pt idx="28">
                  <c:v>2340</c:v>
                </c:pt>
                <c:pt idx="29">
                  <c:v>2973</c:v>
                </c:pt>
                <c:pt idx="30">
                  <c:v>3501</c:v>
                </c:pt>
                <c:pt idx="31">
                  <c:v>4225</c:v>
                </c:pt>
                <c:pt idx="32">
                  <c:v>5127</c:v>
                </c:pt>
                <c:pt idx="33">
                  <c:v>5919</c:v>
                </c:pt>
                <c:pt idx="34">
                  <c:v>6365</c:v>
                </c:pt>
                <c:pt idx="35">
                  <c:v>7400</c:v>
                </c:pt>
                <c:pt idx="36">
                  <c:v>8208</c:v>
                </c:pt>
                <c:pt idx="37">
                  <c:v>8966</c:v>
                </c:pt>
                <c:pt idx="38">
                  <c:v>9818</c:v>
                </c:pt>
                <c:pt idx="39">
                  <c:v>10449</c:v>
                </c:pt>
                <c:pt idx="40">
                  <c:v>11203</c:v>
                </c:pt>
                <c:pt idx="41">
                  <c:v>11590</c:v>
                </c:pt>
                <c:pt idx="42">
                  <c:v>12258</c:v>
                </c:pt>
                <c:pt idx="43">
                  <c:v>12945</c:v>
                </c:pt>
                <c:pt idx="44">
                  <c:v>13751</c:v>
                </c:pt>
                <c:pt idx="45">
                  <c:v>15239</c:v>
                </c:pt>
                <c:pt idx="46">
                  <c:v>15721</c:v>
                </c:pt>
                <c:pt idx="47">
                  <c:v>16308</c:v>
                </c:pt>
                <c:pt idx="48">
                  <c:v>16657</c:v>
                </c:pt>
                <c:pt idx="49">
                  <c:v>17101</c:v>
                </c:pt>
                <c:pt idx="50">
                  <c:v>17708</c:v>
                </c:pt>
                <c:pt idx="51">
                  <c:v>18348</c:v>
                </c:pt>
                <c:pt idx="52">
                  <c:v>18503</c:v>
                </c:pt>
                <c:pt idx="53">
                  <c:v>19075</c:v>
                </c:pt>
                <c:pt idx="54">
                  <c:v>19596</c:v>
                </c:pt>
                <c:pt idx="55">
                  <c:v>20253</c:v>
                </c:pt>
                <c:pt idx="56">
                  <c:v>20462</c:v>
                </c:pt>
                <c:pt idx="57">
                  <c:v>20839</c:v>
                </c:pt>
                <c:pt idx="58">
                  <c:v>21152</c:v>
                </c:pt>
                <c:pt idx="59">
                  <c:v>21569</c:v>
                </c:pt>
                <c:pt idx="60">
                  <c:v>21994</c:v>
                </c:pt>
                <c:pt idx="61">
                  <c:v>22354</c:v>
                </c:pt>
                <c:pt idx="62">
                  <c:v>22489</c:v>
                </c:pt>
                <c:pt idx="63">
                  <c:v>22752</c:v>
                </c:pt>
                <c:pt idx="64">
                  <c:v>22854</c:v>
                </c:pt>
                <c:pt idx="65">
                  <c:v>23173</c:v>
                </c:pt>
                <c:pt idx="66">
                  <c:v>23340</c:v>
                </c:pt>
                <c:pt idx="67">
                  <c:v>23519</c:v>
                </c:pt>
                <c:pt idx="68">
                  <c:v>23593</c:v>
                </c:pt>
                <c:pt idx="69">
                  <c:v>23812</c:v>
                </c:pt>
                <c:pt idx="70">
                  <c:v>23959</c:v>
                </c:pt>
                <c:pt idx="71">
                  <c:v>24106</c:v>
                </c:pt>
                <c:pt idx="72">
                  <c:v>24457</c:v>
                </c:pt>
                <c:pt idx="73">
                  <c:v>24846</c:v>
                </c:pt>
                <c:pt idx="74">
                  <c:v>24907</c:v>
                </c:pt>
                <c:pt idx="75">
                  <c:v>25032</c:v>
                </c:pt>
                <c:pt idx="76">
                  <c:v>25130</c:v>
                </c:pt>
                <c:pt idx="77">
                  <c:v>24900</c:v>
                </c:pt>
                <c:pt idx="78">
                  <c:v>24950</c:v>
                </c:pt>
                <c:pt idx="79">
                  <c:v>25121</c:v>
                </c:pt>
                <c:pt idx="80">
                  <c:v>25255</c:v>
                </c:pt>
                <c:pt idx="81">
                  <c:v>24988</c:v>
                </c:pt>
                <c:pt idx="82">
                  <c:v>24400</c:v>
                </c:pt>
                <c:pt idx="83">
                  <c:v>22779</c:v>
                </c:pt>
                <c:pt idx="84">
                  <c:v>23001</c:v>
                </c:pt>
                <c:pt idx="85">
                  <c:v>23208</c:v>
                </c:pt>
                <c:pt idx="86">
                  <c:v>23460</c:v>
                </c:pt>
                <c:pt idx="87">
                  <c:v>22610</c:v>
                </c:pt>
                <c:pt idx="88">
                  <c:v>22766</c:v>
                </c:pt>
                <c:pt idx="89">
                  <c:v>13074</c:v>
                </c:pt>
                <c:pt idx="90">
                  <c:v>12966</c:v>
                </c:pt>
                <c:pt idx="91">
                  <c:v>12911</c:v>
                </c:pt>
                <c:pt idx="92">
                  <c:v>12943</c:v>
                </c:pt>
                <c:pt idx="93">
                  <c:v>12959</c:v>
                </c:pt>
                <c:pt idx="94">
                  <c:v>13035</c:v>
                </c:pt>
                <c:pt idx="95">
                  <c:v>13017</c:v>
                </c:pt>
                <c:pt idx="96">
                  <c:v>13091</c:v>
                </c:pt>
                <c:pt idx="97">
                  <c:v>13148</c:v>
                </c:pt>
                <c:pt idx="98">
                  <c:v>13026</c:v>
                </c:pt>
                <c:pt idx="99">
                  <c:v>13182</c:v>
                </c:pt>
                <c:pt idx="100">
                  <c:v>13269</c:v>
                </c:pt>
                <c:pt idx="101">
                  <c:v>13443</c:v>
                </c:pt>
                <c:pt idx="102">
                  <c:v>13544</c:v>
                </c:pt>
                <c:pt idx="103">
                  <c:v>13698</c:v>
                </c:pt>
                <c:pt idx="104">
                  <c:v>13729</c:v>
                </c:pt>
                <c:pt idx="105">
                  <c:v>13967</c:v>
                </c:pt>
                <c:pt idx="106">
                  <c:v>13858</c:v>
                </c:pt>
                <c:pt idx="107">
                  <c:v>13908</c:v>
                </c:pt>
                <c:pt idx="108">
                  <c:v>13980</c:v>
                </c:pt>
                <c:pt idx="109">
                  <c:v>14025</c:v>
                </c:pt>
                <c:pt idx="110">
                  <c:v>14021</c:v>
                </c:pt>
                <c:pt idx="111">
                  <c:v>14184</c:v>
                </c:pt>
                <c:pt idx="112">
                  <c:v>14124</c:v>
                </c:pt>
                <c:pt idx="113">
                  <c:v>14092</c:v>
                </c:pt>
                <c:pt idx="114">
                  <c:v>14079</c:v>
                </c:pt>
                <c:pt idx="115">
                  <c:v>13987</c:v>
                </c:pt>
                <c:pt idx="116">
                  <c:v>13935</c:v>
                </c:pt>
                <c:pt idx="117">
                  <c:v>13757</c:v>
                </c:pt>
                <c:pt idx="118">
                  <c:v>13844</c:v>
                </c:pt>
                <c:pt idx="119">
                  <c:v>13908</c:v>
                </c:pt>
                <c:pt idx="120">
                  <c:v>14021</c:v>
                </c:pt>
                <c:pt idx="121">
                  <c:v>14033</c:v>
                </c:pt>
                <c:pt idx="122">
                  <c:v>14233</c:v>
                </c:pt>
                <c:pt idx="123">
                  <c:v>14325</c:v>
                </c:pt>
                <c:pt idx="124">
                  <c:v>14580</c:v>
                </c:pt>
                <c:pt idx="125">
                  <c:v>14707</c:v>
                </c:pt>
                <c:pt idx="126">
                  <c:v>14666</c:v>
                </c:pt>
                <c:pt idx="127">
                  <c:v>14725</c:v>
                </c:pt>
                <c:pt idx="128">
                  <c:v>14804</c:v>
                </c:pt>
                <c:pt idx="129">
                  <c:v>14932</c:v>
                </c:pt>
                <c:pt idx="130">
                  <c:v>14997</c:v>
                </c:pt>
                <c:pt idx="131">
                  <c:v>15080</c:v>
                </c:pt>
                <c:pt idx="132">
                  <c:v>15163</c:v>
                </c:pt>
                <c:pt idx="133">
                  <c:v>15171</c:v>
                </c:pt>
                <c:pt idx="134">
                  <c:v>15345</c:v>
                </c:pt>
                <c:pt idx="135">
                  <c:v>15428</c:v>
                </c:pt>
                <c:pt idx="136">
                  <c:v>15529</c:v>
                </c:pt>
                <c:pt idx="137">
                  <c:v>15566</c:v>
                </c:pt>
                <c:pt idx="138">
                  <c:v>15605</c:v>
                </c:pt>
                <c:pt idx="139">
                  <c:v>15753</c:v>
                </c:pt>
                <c:pt idx="140">
                  <c:v>15501</c:v>
                </c:pt>
                <c:pt idx="141">
                  <c:v>15316</c:v>
                </c:pt>
                <c:pt idx="142">
                  <c:v>15289</c:v>
                </c:pt>
                <c:pt idx="143">
                  <c:v>15287</c:v>
                </c:pt>
                <c:pt idx="144">
                  <c:v>15237</c:v>
                </c:pt>
                <c:pt idx="145">
                  <c:v>15267</c:v>
                </c:pt>
                <c:pt idx="146">
                  <c:v>15224</c:v>
                </c:pt>
                <c:pt idx="147">
                  <c:v>15129</c:v>
                </c:pt>
                <c:pt idx="148">
                  <c:v>15151</c:v>
                </c:pt>
                <c:pt idx="149">
                  <c:v>15010</c:v>
                </c:pt>
                <c:pt idx="150">
                  <c:v>15005</c:v>
                </c:pt>
                <c:pt idx="151">
                  <c:v>14945</c:v>
                </c:pt>
                <c:pt idx="152">
                  <c:v>14947</c:v>
                </c:pt>
                <c:pt idx="153">
                  <c:v>14924</c:v>
                </c:pt>
                <c:pt idx="154">
                  <c:v>14784</c:v>
                </c:pt>
                <c:pt idx="155">
                  <c:v>14738</c:v>
                </c:pt>
                <c:pt idx="156">
                  <c:v>14728</c:v>
                </c:pt>
                <c:pt idx="157">
                  <c:v>14589</c:v>
                </c:pt>
                <c:pt idx="158">
                  <c:v>14527</c:v>
                </c:pt>
                <c:pt idx="159">
                  <c:v>14479</c:v>
                </c:pt>
                <c:pt idx="160">
                  <c:v>14458</c:v>
                </c:pt>
                <c:pt idx="161">
                  <c:v>14363</c:v>
                </c:pt>
                <c:pt idx="162">
                  <c:v>14283</c:v>
                </c:pt>
                <c:pt idx="163">
                  <c:v>14221</c:v>
                </c:pt>
                <c:pt idx="164">
                  <c:v>14264</c:v>
                </c:pt>
                <c:pt idx="165">
                  <c:v>14173</c:v>
                </c:pt>
                <c:pt idx="166">
                  <c:v>14157</c:v>
                </c:pt>
                <c:pt idx="167">
                  <c:v>14225</c:v>
                </c:pt>
                <c:pt idx="168">
                  <c:v>14185</c:v>
                </c:pt>
                <c:pt idx="169">
                  <c:v>14283</c:v>
                </c:pt>
                <c:pt idx="170">
                  <c:v>14371</c:v>
                </c:pt>
                <c:pt idx="171">
                  <c:v>14409</c:v>
                </c:pt>
                <c:pt idx="172">
                  <c:v>14396</c:v>
                </c:pt>
                <c:pt idx="173">
                  <c:v>14405</c:v>
                </c:pt>
                <c:pt idx="174">
                  <c:v>14434</c:v>
                </c:pt>
                <c:pt idx="175">
                  <c:v>14512</c:v>
                </c:pt>
                <c:pt idx="176">
                  <c:v>14572</c:v>
                </c:pt>
                <c:pt idx="177">
                  <c:v>14728</c:v>
                </c:pt>
                <c:pt idx="178">
                  <c:v>14738</c:v>
                </c:pt>
                <c:pt idx="179">
                  <c:v>14800</c:v>
                </c:pt>
                <c:pt idx="180">
                  <c:v>14823</c:v>
                </c:pt>
                <c:pt idx="181">
                  <c:v>14840</c:v>
                </c:pt>
                <c:pt idx="182">
                  <c:v>14891</c:v>
                </c:pt>
                <c:pt idx="183">
                  <c:v>15090</c:v>
                </c:pt>
                <c:pt idx="184">
                  <c:v>15314</c:v>
                </c:pt>
                <c:pt idx="185">
                  <c:v>15518</c:v>
                </c:pt>
                <c:pt idx="186">
                  <c:v>15682</c:v>
                </c:pt>
                <c:pt idx="187">
                  <c:v>15883</c:v>
                </c:pt>
                <c:pt idx="188">
                  <c:v>16051</c:v>
                </c:pt>
                <c:pt idx="189">
                  <c:v>16139</c:v>
                </c:pt>
                <c:pt idx="190">
                  <c:v>16400</c:v>
                </c:pt>
                <c:pt idx="191">
                  <c:v>16624</c:v>
                </c:pt>
                <c:pt idx="192">
                  <c:v>16881</c:v>
                </c:pt>
                <c:pt idx="193">
                  <c:v>17150</c:v>
                </c:pt>
                <c:pt idx="194">
                  <c:v>17305</c:v>
                </c:pt>
                <c:pt idx="195">
                  <c:v>17491</c:v>
                </c:pt>
                <c:pt idx="196">
                  <c:v>17749</c:v>
                </c:pt>
                <c:pt idx="197">
                  <c:v>18257</c:v>
                </c:pt>
                <c:pt idx="198">
                  <c:v>18685</c:v>
                </c:pt>
                <c:pt idx="199">
                  <c:v>19169</c:v>
                </c:pt>
                <c:pt idx="200">
                  <c:v>19416</c:v>
                </c:pt>
                <c:pt idx="201">
                  <c:v>19914</c:v>
                </c:pt>
                <c:pt idx="202">
                  <c:v>20411</c:v>
                </c:pt>
                <c:pt idx="203">
                  <c:v>20659</c:v>
                </c:pt>
                <c:pt idx="204">
                  <c:v>21098</c:v>
                </c:pt>
                <c:pt idx="205">
                  <c:v>21602</c:v>
                </c:pt>
                <c:pt idx="206">
                  <c:v>22123</c:v>
                </c:pt>
                <c:pt idx="207">
                  <c:v>22621</c:v>
                </c:pt>
                <c:pt idx="208">
                  <c:v>22981</c:v>
                </c:pt>
                <c:pt idx="209">
                  <c:v>23464</c:v>
                </c:pt>
                <c:pt idx="210">
                  <c:v>23689</c:v>
                </c:pt>
                <c:pt idx="211">
                  <c:v>24175</c:v>
                </c:pt>
                <c:pt idx="212">
                  <c:v>24480</c:v>
                </c:pt>
                <c:pt idx="213">
                  <c:v>25052</c:v>
                </c:pt>
                <c:pt idx="214">
                  <c:v>25559</c:v>
                </c:pt>
                <c:pt idx="215">
                  <c:v>25957</c:v>
                </c:pt>
                <c:pt idx="216">
                  <c:v>26145</c:v>
                </c:pt>
                <c:pt idx="217">
                  <c:v>26524</c:v>
                </c:pt>
                <c:pt idx="218">
                  <c:v>27012</c:v>
                </c:pt>
                <c:pt idx="219">
                  <c:v>27459</c:v>
                </c:pt>
                <c:pt idx="220">
                  <c:v>27925</c:v>
                </c:pt>
                <c:pt idx="221">
                  <c:v>28402</c:v>
                </c:pt>
                <c:pt idx="222">
                  <c:v>28944</c:v>
                </c:pt>
                <c:pt idx="223">
                  <c:v>29431</c:v>
                </c:pt>
                <c:pt idx="224">
                  <c:v>29600</c:v>
                </c:pt>
                <c:pt idx="225">
                  <c:v>30219</c:v>
                </c:pt>
                <c:pt idx="226">
                  <c:v>31017</c:v>
                </c:pt>
                <c:pt idx="227">
                  <c:v>31764</c:v>
                </c:pt>
                <c:pt idx="228">
                  <c:v>32771</c:v>
                </c:pt>
                <c:pt idx="229">
                  <c:v>33477</c:v>
                </c:pt>
                <c:pt idx="230">
                  <c:v>34415</c:v>
                </c:pt>
                <c:pt idx="231">
                  <c:v>35074</c:v>
                </c:pt>
                <c:pt idx="232">
                  <c:v>36700</c:v>
                </c:pt>
                <c:pt idx="233">
                  <c:v>38213</c:v>
                </c:pt>
                <c:pt idx="234">
                  <c:v>39836</c:v>
                </c:pt>
                <c:pt idx="235">
                  <c:v>40136</c:v>
                </c:pt>
                <c:pt idx="236">
                  <c:v>40911</c:v>
                </c:pt>
                <c:pt idx="237">
                  <c:v>41894</c:v>
                </c:pt>
                <c:pt idx="238">
                  <c:v>41838</c:v>
                </c:pt>
                <c:pt idx="239">
                  <c:v>43033</c:v>
                </c:pt>
                <c:pt idx="240">
                  <c:v>45010</c:v>
                </c:pt>
                <c:pt idx="241">
                  <c:v>46560</c:v>
                </c:pt>
                <c:pt idx="242">
                  <c:v>48267</c:v>
                </c:pt>
                <c:pt idx="243">
                  <c:v>49809</c:v>
                </c:pt>
                <c:pt idx="244">
                  <c:v>51177</c:v>
                </c:pt>
                <c:pt idx="245">
                  <c:v>52088</c:v>
                </c:pt>
                <c:pt idx="246">
                  <c:v>54391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42-4EFA-A95B-B3D2F8905657}"/>
            </c:ext>
          </c:extLst>
        </c:ser>
        <c:ser>
          <c:idx val="5"/>
          <c:order val="5"/>
          <c:tx>
            <c:strRef>
              <c:f>data!$H$1</c:f>
              <c:strCache>
                <c:ptCount val="1"/>
                <c:pt idx="0">
                  <c:v>confirmados_dia_7_avg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data!$H:$H</c:f>
              <c:numCache>
                <c:formatCode>General</c:formatCode>
                <c:ptCount val="1048576"/>
                <c:pt idx="0">
                  <c:v>0</c:v>
                </c:pt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23.166666666666668</c:v>
                </c:pt>
                <c:pt idx="19">
                  <c:v>34.333333333333336</c:v>
                </c:pt>
                <c:pt idx="20">
                  <c:v>48.333333333333336</c:v>
                </c:pt>
                <c:pt idx="21">
                  <c:v>64.833333333333329</c:v>
                </c:pt>
                <c:pt idx="22">
                  <c:v>94</c:v>
                </c:pt>
                <c:pt idx="23">
                  <c:v>112.16666666666667</c:v>
                </c:pt>
                <c:pt idx="24">
                  <c:v>141.83333333333334</c:v>
                </c:pt>
                <c:pt idx="25">
                  <c:v>172.5</c:v>
                </c:pt>
                <c:pt idx="26">
                  <c:v>211.5</c:v>
                </c:pt>
                <c:pt idx="27">
                  <c:v>268.66666666666669</c:v>
                </c:pt>
                <c:pt idx="28">
                  <c:v>286.66666666666669</c:v>
                </c:pt>
                <c:pt idx="29">
                  <c:v>368.33333333333331</c:v>
                </c:pt>
                <c:pt idx="30">
                  <c:v>420.66666666666669</c:v>
                </c:pt>
                <c:pt idx="31">
                  <c:v>498</c:v>
                </c:pt>
                <c:pt idx="32">
                  <c:v>595</c:v>
                </c:pt>
                <c:pt idx="33">
                  <c:v>650.33333333333337</c:v>
                </c:pt>
                <c:pt idx="34">
                  <c:v>674.33333333333337</c:v>
                </c:pt>
                <c:pt idx="35">
                  <c:v>741.33333333333337</c:v>
                </c:pt>
                <c:pt idx="36">
                  <c:v>784.5</c:v>
                </c:pt>
                <c:pt idx="37">
                  <c:v>794.33333333333337</c:v>
                </c:pt>
                <c:pt idx="38">
                  <c:v>786</c:v>
                </c:pt>
                <c:pt idx="39">
                  <c:v>760.33333333333337</c:v>
                </c:pt>
                <c:pt idx="40">
                  <c:v>811.66666666666663</c:v>
                </c:pt>
                <c:pt idx="41">
                  <c:v>714.5</c:v>
                </c:pt>
                <c:pt idx="42">
                  <c:v>698.5</c:v>
                </c:pt>
                <c:pt idx="43">
                  <c:v>684.5</c:v>
                </c:pt>
                <c:pt idx="44">
                  <c:v>678.33333333333337</c:v>
                </c:pt>
                <c:pt idx="45">
                  <c:v>824.66666666666663</c:v>
                </c:pt>
                <c:pt idx="46">
                  <c:v>784.83333333333337</c:v>
                </c:pt>
                <c:pt idx="47">
                  <c:v>809.16666666666663</c:v>
                </c:pt>
                <c:pt idx="48">
                  <c:v>748.66666666666663</c:v>
                </c:pt>
                <c:pt idx="49">
                  <c:v>717.83333333333337</c:v>
                </c:pt>
                <c:pt idx="50">
                  <c:v>689.16666666666663</c:v>
                </c:pt>
                <c:pt idx="51">
                  <c:v>561.5</c:v>
                </c:pt>
                <c:pt idx="52">
                  <c:v>505.83333333333331</c:v>
                </c:pt>
                <c:pt idx="53">
                  <c:v>516.66666666666663</c:v>
                </c:pt>
                <c:pt idx="54">
                  <c:v>545.33333333333337</c:v>
                </c:pt>
                <c:pt idx="55">
                  <c:v>569.16666666666663</c:v>
                </c:pt>
                <c:pt idx="56">
                  <c:v>548</c:v>
                </c:pt>
                <c:pt idx="57">
                  <c:v>523.5</c:v>
                </c:pt>
                <c:pt idx="58">
                  <c:v>555.16666666666663</c:v>
                </c:pt>
                <c:pt idx="59">
                  <c:v>518.66666666666663</c:v>
                </c:pt>
                <c:pt idx="60">
                  <c:v>510.83333333333331</c:v>
                </c:pt>
                <c:pt idx="61">
                  <c:v>470</c:v>
                </c:pt>
                <c:pt idx="62">
                  <c:v>411.16666666666669</c:v>
                </c:pt>
                <c:pt idx="63">
                  <c:v>359.83333333333331</c:v>
                </c:pt>
                <c:pt idx="64">
                  <c:v>328.5</c:v>
                </c:pt>
                <c:pt idx="65">
                  <c:v>315.83333333333331</c:v>
                </c:pt>
                <c:pt idx="66">
                  <c:v>286</c:v>
                </c:pt>
                <c:pt idx="67">
                  <c:v>251.16666666666666</c:v>
                </c:pt>
                <c:pt idx="68">
                  <c:v>239.33333333333334</c:v>
                </c:pt>
                <c:pt idx="69">
                  <c:v>230.5</c:v>
                </c:pt>
                <c:pt idx="70">
                  <c:v>229.66666666666666</c:v>
                </c:pt>
                <c:pt idx="71">
                  <c:v>248.33333333333334</c:v>
                </c:pt>
                <c:pt idx="72">
                  <c:v>288</c:v>
                </c:pt>
                <c:pt idx="73">
                  <c:v>346.33333333333331</c:v>
                </c:pt>
                <c:pt idx="74">
                  <c:v>354</c:v>
                </c:pt>
                <c:pt idx="75">
                  <c:v>342.83333333333331</c:v>
                </c:pt>
                <c:pt idx="76">
                  <c:v>329.5</c:v>
                </c:pt>
                <c:pt idx="77">
                  <c:v>288.5</c:v>
                </c:pt>
                <c:pt idx="78">
                  <c:v>236.16666666666666</c:v>
                </c:pt>
                <c:pt idx="79">
                  <c:v>175.16666666666666</c:v>
                </c:pt>
                <c:pt idx="80">
                  <c:v>196.16666666666666</c:v>
                </c:pt>
                <c:pt idx="81">
                  <c:v>204.83333333333334</c:v>
                </c:pt>
                <c:pt idx="82">
                  <c:v>226.16666666666666</c:v>
                </c:pt>
                <c:pt idx="83">
                  <c:v>216</c:v>
                </c:pt>
                <c:pt idx="84">
                  <c:v>216.66666666666666</c:v>
                </c:pt>
                <c:pt idx="85">
                  <c:v>223.5</c:v>
                </c:pt>
                <c:pt idx="86">
                  <c:v>221.5</c:v>
                </c:pt>
                <c:pt idx="87">
                  <c:v>231.66666666666666</c:v>
                </c:pt>
                <c:pt idx="88">
                  <c:v>239.16666666666666</c:v>
                </c:pt>
                <c:pt idx="89">
                  <c:v>235.66666666666666</c:v>
                </c:pt>
                <c:pt idx="90">
                  <c:v>226</c:v>
                </c:pt>
                <c:pt idx="91">
                  <c:v>224.5</c:v>
                </c:pt>
                <c:pt idx="92">
                  <c:v>230</c:v>
                </c:pt>
                <c:pt idx="93">
                  <c:v>232.66666666666666</c:v>
                </c:pt>
                <c:pt idx="94">
                  <c:v>245.83333333333334</c:v>
                </c:pt>
                <c:pt idx="95">
                  <c:v>263.33333333333331</c:v>
                </c:pt>
                <c:pt idx="96">
                  <c:v>285.33333333333331</c:v>
                </c:pt>
                <c:pt idx="97">
                  <c:v>282.16666666666669</c:v>
                </c:pt>
                <c:pt idx="98">
                  <c:v>267.16666666666669</c:v>
                </c:pt>
                <c:pt idx="99">
                  <c:v>277.5</c:v>
                </c:pt>
                <c:pt idx="100">
                  <c:v>274.33333333333331</c:v>
                </c:pt>
                <c:pt idx="101">
                  <c:v>294.33333333333331</c:v>
                </c:pt>
                <c:pt idx="102">
                  <c:v>308.5</c:v>
                </c:pt>
                <c:pt idx="103">
                  <c:v>332.16666666666669</c:v>
                </c:pt>
                <c:pt idx="104">
                  <c:v>331.66666666666669</c:v>
                </c:pt>
                <c:pt idx="105">
                  <c:v>340.83333333333331</c:v>
                </c:pt>
                <c:pt idx="106">
                  <c:v>334.66666666666669</c:v>
                </c:pt>
                <c:pt idx="107">
                  <c:v>323.5</c:v>
                </c:pt>
                <c:pt idx="108">
                  <c:v>304.83333333333331</c:v>
                </c:pt>
                <c:pt idx="109">
                  <c:v>295</c:v>
                </c:pt>
                <c:pt idx="110">
                  <c:v>300.83333333333331</c:v>
                </c:pt>
                <c:pt idx="111">
                  <c:v>288.33333333333331</c:v>
                </c:pt>
                <c:pt idx="112">
                  <c:v>289.33333333333331</c:v>
                </c:pt>
                <c:pt idx="113">
                  <c:v>293.66666666666669</c:v>
                </c:pt>
                <c:pt idx="114">
                  <c:v>318.16666666666669</c:v>
                </c:pt>
                <c:pt idx="115">
                  <c:v>333.5</c:v>
                </c:pt>
                <c:pt idx="116">
                  <c:v>358.5</c:v>
                </c:pt>
                <c:pt idx="117">
                  <c:v>349.5</c:v>
                </c:pt>
                <c:pt idx="118">
                  <c:v>342.66666666666669</c:v>
                </c:pt>
                <c:pt idx="119">
                  <c:v>344.16666666666669</c:v>
                </c:pt>
                <c:pt idx="120">
                  <c:v>335.83333333333331</c:v>
                </c:pt>
                <c:pt idx="121">
                  <c:v>325.16666666666669</c:v>
                </c:pt>
                <c:pt idx="122">
                  <c:v>337.5</c:v>
                </c:pt>
                <c:pt idx="123">
                  <c:v>342.66666666666669</c:v>
                </c:pt>
                <c:pt idx="124">
                  <c:v>375.66666666666669</c:v>
                </c:pt>
                <c:pt idx="125">
                  <c:v>362.5</c:v>
                </c:pt>
                <c:pt idx="126">
                  <c:v>344.5</c:v>
                </c:pt>
                <c:pt idx="127">
                  <c:v>351.33333333333331</c:v>
                </c:pt>
                <c:pt idx="128">
                  <c:v>339.16666666666669</c:v>
                </c:pt>
                <c:pt idx="129">
                  <c:v>361.16666666666669</c:v>
                </c:pt>
                <c:pt idx="130">
                  <c:v>353.83333333333331</c:v>
                </c:pt>
                <c:pt idx="131">
                  <c:v>364.16666666666669</c:v>
                </c:pt>
                <c:pt idx="132">
                  <c:v>359.66666666666669</c:v>
                </c:pt>
                <c:pt idx="133">
                  <c:v>348.83333333333331</c:v>
                </c:pt>
                <c:pt idx="134">
                  <c:v>359.66666666666669</c:v>
                </c:pt>
                <c:pt idx="135">
                  <c:v>353.5</c:v>
                </c:pt>
                <c:pt idx="136">
                  <c:v>351.66666666666669</c:v>
                </c:pt>
                <c:pt idx="137">
                  <c:v>354</c:v>
                </c:pt>
                <c:pt idx="138">
                  <c:v>363.83333333333331</c:v>
                </c:pt>
                <c:pt idx="139">
                  <c:v>367</c:v>
                </c:pt>
                <c:pt idx="140">
                  <c:v>332</c:v>
                </c:pt>
                <c:pt idx="141">
                  <c:v>324.83333333333331</c:v>
                </c:pt>
                <c:pt idx="142">
                  <c:v>314.33333333333331</c:v>
                </c:pt>
                <c:pt idx="143">
                  <c:v>309.33333333333331</c:v>
                </c:pt>
                <c:pt idx="144">
                  <c:v>313</c:v>
                </c:pt>
                <c:pt idx="145">
                  <c:v>303</c:v>
                </c:pt>
                <c:pt idx="146">
                  <c:v>286.66666666666669</c:v>
                </c:pt>
                <c:pt idx="147">
                  <c:v>245.33333333333334</c:v>
                </c:pt>
                <c:pt idx="148">
                  <c:v>230.83333333333334</c:v>
                </c:pt>
                <c:pt idx="149">
                  <c:v>217</c:v>
                </c:pt>
                <c:pt idx="150">
                  <c:v>217</c:v>
                </c:pt>
                <c:pt idx="151">
                  <c:v>219.83333333333334</c:v>
                </c:pt>
                <c:pt idx="152">
                  <c:v>232.16666666666666</c:v>
                </c:pt>
                <c:pt idx="153">
                  <c:v>233.5</c:v>
                </c:pt>
                <c:pt idx="154">
                  <c:v>210</c:v>
                </c:pt>
                <c:pt idx="155">
                  <c:v>205.66666666666666</c:v>
                </c:pt>
                <c:pt idx="156">
                  <c:v>196</c:v>
                </c:pt>
                <c:pt idx="157">
                  <c:v>186.16666666666666</c:v>
                </c:pt>
                <c:pt idx="158">
                  <c:v>191</c:v>
                </c:pt>
                <c:pt idx="159">
                  <c:v>194</c:v>
                </c:pt>
                <c:pt idx="160">
                  <c:v>193.16666666666666</c:v>
                </c:pt>
                <c:pt idx="161">
                  <c:v>178</c:v>
                </c:pt>
                <c:pt idx="162">
                  <c:v>163.33333333333334</c:v>
                </c:pt>
                <c:pt idx="163">
                  <c:v>164.83333333333334</c:v>
                </c:pt>
                <c:pt idx="164">
                  <c:v>173.5</c:v>
                </c:pt>
                <c:pt idx="165">
                  <c:v>179</c:v>
                </c:pt>
                <c:pt idx="166">
                  <c:v>183.16666666666666</c:v>
                </c:pt>
                <c:pt idx="167">
                  <c:v>190.66666666666666</c:v>
                </c:pt>
                <c:pt idx="168">
                  <c:v>182.83333333333334</c:v>
                </c:pt>
                <c:pt idx="169">
                  <c:v>193.66666666666666</c:v>
                </c:pt>
                <c:pt idx="170">
                  <c:v>199.5</c:v>
                </c:pt>
                <c:pt idx="171">
                  <c:v>207.66666666666666</c:v>
                </c:pt>
                <c:pt idx="172">
                  <c:v>218.83333333333334</c:v>
                </c:pt>
                <c:pt idx="173">
                  <c:v>212.83333333333334</c:v>
                </c:pt>
                <c:pt idx="174">
                  <c:v>214.83333333333334</c:v>
                </c:pt>
                <c:pt idx="175">
                  <c:v>204.16666666666666</c:v>
                </c:pt>
                <c:pt idx="176">
                  <c:v>192.16666666666666</c:v>
                </c:pt>
                <c:pt idx="177">
                  <c:v>201.5</c:v>
                </c:pt>
                <c:pt idx="178">
                  <c:v>205</c:v>
                </c:pt>
                <c:pt idx="179">
                  <c:v>225</c:v>
                </c:pt>
                <c:pt idx="180">
                  <c:v>227.16666666666666</c:v>
                </c:pt>
                <c:pt idx="181">
                  <c:v>212</c:v>
                </c:pt>
                <c:pt idx="182">
                  <c:v>201.83333333333334</c:v>
                </c:pt>
                <c:pt idx="183">
                  <c:v>213.66666666666666</c:v>
                </c:pt>
                <c:pt idx="184">
                  <c:v>243.33333333333334</c:v>
                </c:pt>
                <c:pt idx="185">
                  <c:v>270.33333333333331</c:v>
                </c:pt>
                <c:pt idx="186">
                  <c:v>308.5</c:v>
                </c:pt>
                <c:pt idx="187">
                  <c:v>341.33333333333331</c:v>
                </c:pt>
                <c:pt idx="188">
                  <c:v>350</c:v>
                </c:pt>
                <c:pt idx="189">
                  <c:v>328.16666666666669</c:v>
                </c:pt>
                <c:pt idx="190">
                  <c:v>327</c:v>
                </c:pt>
                <c:pt idx="191">
                  <c:v>329.5</c:v>
                </c:pt>
                <c:pt idx="192">
                  <c:v>334.83333333333331</c:v>
                </c:pt>
                <c:pt idx="193">
                  <c:v>362.5</c:v>
                </c:pt>
                <c:pt idx="194">
                  <c:v>374.33333333333331</c:v>
                </c:pt>
                <c:pt idx="195">
                  <c:v>377.33333333333331</c:v>
                </c:pt>
                <c:pt idx="196">
                  <c:v>377</c:v>
                </c:pt>
                <c:pt idx="197">
                  <c:v>415</c:v>
                </c:pt>
                <c:pt idx="198">
                  <c:v>444.83333333333331</c:v>
                </c:pt>
                <c:pt idx="199">
                  <c:v>478.33333333333331</c:v>
                </c:pt>
                <c:pt idx="200">
                  <c:v>508.66666666666669</c:v>
                </c:pt>
                <c:pt idx="201">
                  <c:v>579.33333333333337</c:v>
                </c:pt>
                <c:pt idx="202">
                  <c:v>616.83333333333337</c:v>
                </c:pt>
                <c:pt idx="203">
                  <c:v>580</c:v>
                </c:pt>
                <c:pt idx="204">
                  <c:v>583.33333333333337</c:v>
                </c:pt>
                <c:pt idx="205">
                  <c:v>597.16666666666663</c:v>
                </c:pt>
                <c:pt idx="206">
                  <c:v>644.33333333333337</c:v>
                </c:pt>
                <c:pt idx="207">
                  <c:v>673.66666666666663</c:v>
                </c:pt>
                <c:pt idx="208">
                  <c:v>663.5</c:v>
                </c:pt>
                <c:pt idx="209">
                  <c:v>696.5</c:v>
                </c:pt>
                <c:pt idx="210">
                  <c:v>672.83333333333337</c:v>
                </c:pt>
                <c:pt idx="211">
                  <c:v>678.16666666666663</c:v>
                </c:pt>
                <c:pt idx="212">
                  <c:v>663.33333333333337</c:v>
                </c:pt>
                <c:pt idx="213">
                  <c:v>671.66666666666663</c:v>
                </c:pt>
                <c:pt idx="214">
                  <c:v>727</c:v>
                </c:pt>
                <c:pt idx="215">
                  <c:v>734</c:v>
                </c:pt>
                <c:pt idx="216">
                  <c:v>727.66666666666663</c:v>
                </c:pt>
                <c:pt idx="217">
                  <c:v>708.66666666666663</c:v>
                </c:pt>
                <c:pt idx="218">
                  <c:v>731</c:v>
                </c:pt>
                <c:pt idx="219">
                  <c:v>723.5</c:v>
                </c:pt>
                <c:pt idx="220">
                  <c:v>724.16666666666663</c:v>
                </c:pt>
                <c:pt idx="221">
                  <c:v>773.83333333333337</c:v>
                </c:pt>
                <c:pt idx="222">
                  <c:v>853.66666666666663</c:v>
                </c:pt>
                <c:pt idx="223">
                  <c:v>861.33333333333337</c:v>
                </c:pt>
                <c:pt idx="224">
                  <c:v>795</c:v>
                </c:pt>
                <c:pt idx="225">
                  <c:v>810</c:v>
                </c:pt>
                <c:pt idx="226">
                  <c:v>875</c:v>
                </c:pt>
                <c:pt idx="227">
                  <c:v>946.83333333333337</c:v>
                </c:pt>
                <c:pt idx="228">
                  <c:v>1070.5</c:v>
                </c:pt>
                <c:pt idx="229">
                  <c:v>1129.8333333333333</c:v>
                </c:pt>
                <c:pt idx="230">
                  <c:v>1266.8333333333333</c:v>
                </c:pt>
                <c:pt idx="231">
                  <c:v>1310.8333333333333</c:v>
                </c:pt>
                <c:pt idx="232">
                  <c:v>1443.1666666666667</c:v>
                </c:pt>
                <c:pt idx="233">
                  <c:v>1561</c:v>
                </c:pt>
                <c:pt idx="234">
                  <c:v>1721.3333333333333</c:v>
                </c:pt>
                <c:pt idx="235">
                  <c:v>1898.5</c:v>
                </c:pt>
                <c:pt idx="236">
                  <c:v>1999.6666666666667</c:v>
                </c:pt>
                <c:pt idx="237">
                  <c:v>2123.1666666666665</c:v>
                </c:pt>
                <c:pt idx="238">
                  <c:v>2090.5</c:v>
                </c:pt>
                <c:pt idx="239">
                  <c:v>2162.8333333333335</c:v>
                </c:pt>
                <c:pt idx="240">
                  <c:v>2273.1666666666665</c:v>
                </c:pt>
                <c:pt idx="241">
                  <c:v>2397.5</c:v>
                </c:pt>
                <c:pt idx="242">
                  <c:v>2699.6666666666665</c:v>
                </c:pt>
                <c:pt idx="243">
                  <c:v>2804.3333333333335</c:v>
                </c:pt>
                <c:pt idx="244">
                  <c:v>2899.5</c:v>
                </c:pt>
                <c:pt idx="245">
                  <c:v>3026.8333333333335</c:v>
                </c:pt>
                <c:pt idx="246">
                  <c:v>3141.8333333333335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42-4EFA-A95B-B3D2F890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09944"/>
        <c:axId val="2128006664"/>
      </c:lineChart>
      <c:dateAx>
        <c:axId val="2128009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8006664"/>
        <c:crosses val="autoZero"/>
        <c:auto val="1"/>
        <c:lblOffset val="100"/>
        <c:baseTimeUnit val="days"/>
      </c:dateAx>
      <c:valAx>
        <c:axId val="21280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800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[covid_pt_dashboard.xlsx]novos_dia!PivotTable1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novos_dia!$B$3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novos_dia!$A$4:$A$260</c:f>
              <c:multiLvlStrCache>
                <c:ptCount val="247"/>
                <c:lvl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novos_dia!$B$4:$B$260</c:f>
              <c:numCache>
                <c:formatCode>General</c:formatCode>
                <c:ptCount val="247"/>
                <c:pt idx="6">
                  <c:v>0.33333333333333331</c:v>
                </c:pt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</c:v>
                </c:pt>
                <c:pt idx="19">
                  <c:v>34</c:v>
                </c:pt>
                <c:pt idx="20">
                  <c:v>47.833333333333336</c:v>
                </c:pt>
                <c:pt idx="21">
                  <c:v>64.333333333333329</c:v>
                </c:pt>
                <c:pt idx="22">
                  <c:v>93.5</c:v>
                </c:pt>
                <c:pt idx="23">
                  <c:v>111.66666666666667</c:v>
                </c:pt>
                <c:pt idx="24">
                  <c:v>141.16666666666666</c:v>
                </c:pt>
                <c:pt idx="25">
                  <c:v>172</c:v>
                </c:pt>
                <c:pt idx="26">
                  <c:v>211.16666666666666</c:v>
                </c:pt>
                <c:pt idx="27">
                  <c:v>266.83333333333331</c:v>
                </c:pt>
                <c:pt idx="28">
                  <c:v>283.5</c:v>
                </c:pt>
                <c:pt idx="29">
                  <c:v>365.16666666666669</c:v>
                </c:pt>
                <c:pt idx="30">
                  <c:v>414.33333333333331</c:v>
                </c:pt>
                <c:pt idx="31">
                  <c:v>491.66666666666669</c:v>
                </c:pt>
                <c:pt idx="32">
                  <c:v>588.66666666666663</c:v>
                </c:pt>
                <c:pt idx="33">
                  <c:v>645.5</c:v>
                </c:pt>
                <c:pt idx="34">
                  <c:v>670.83333333333337</c:v>
                </c:pt>
                <c:pt idx="35">
                  <c:v>737.83333333333337</c:v>
                </c:pt>
                <c:pt idx="36">
                  <c:v>784.5</c:v>
                </c:pt>
                <c:pt idx="37">
                  <c:v>790.16666666666663</c:v>
                </c:pt>
                <c:pt idx="38">
                  <c:v>781.83333333333337</c:v>
                </c:pt>
                <c:pt idx="39">
                  <c:v>755</c:v>
                </c:pt>
                <c:pt idx="40">
                  <c:v>806.33333333333337</c:v>
                </c:pt>
                <c:pt idx="41">
                  <c:v>698.33333333333337</c:v>
                </c:pt>
                <c:pt idx="42">
                  <c:v>675</c:v>
                </c:pt>
                <c:pt idx="43">
                  <c:v>663.16666666666663</c:v>
                </c:pt>
                <c:pt idx="44">
                  <c:v>655.5</c:v>
                </c:pt>
                <c:pt idx="45">
                  <c:v>798.33333333333337</c:v>
                </c:pt>
                <c:pt idx="46">
                  <c:v>753</c:v>
                </c:pt>
                <c:pt idx="47">
                  <c:v>786.33333333333337</c:v>
                </c:pt>
                <c:pt idx="48">
                  <c:v>733.16666666666663</c:v>
                </c:pt>
                <c:pt idx="49">
                  <c:v>692.66666666666663</c:v>
                </c:pt>
                <c:pt idx="50">
                  <c:v>659.5</c:v>
                </c:pt>
                <c:pt idx="51">
                  <c:v>518.16666666666663</c:v>
                </c:pt>
                <c:pt idx="52">
                  <c:v>463.66666666666669</c:v>
                </c:pt>
                <c:pt idx="53">
                  <c:v>461.16666666666669</c:v>
                </c:pt>
                <c:pt idx="54">
                  <c:v>489.83333333333331</c:v>
                </c:pt>
                <c:pt idx="55">
                  <c:v>525.33333333333337</c:v>
                </c:pt>
                <c:pt idx="56">
                  <c:v>459</c:v>
                </c:pt>
                <c:pt idx="57">
                  <c:v>415.16666666666669</c:v>
                </c:pt>
                <c:pt idx="58">
                  <c:v>441.5</c:v>
                </c:pt>
                <c:pt idx="59">
                  <c:v>415.66666666666669</c:v>
                </c:pt>
                <c:pt idx="60">
                  <c:v>399.66666666666669</c:v>
                </c:pt>
                <c:pt idx="61">
                  <c:v>350.16666666666669</c:v>
                </c:pt>
                <c:pt idx="62">
                  <c:v>337.83333333333331</c:v>
                </c:pt>
                <c:pt idx="63">
                  <c:v>318.83333333333331</c:v>
                </c:pt>
                <c:pt idx="64">
                  <c:v>283.66666666666669</c:v>
                </c:pt>
                <c:pt idx="65">
                  <c:v>267.33333333333331</c:v>
                </c:pt>
                <c:pt idx="66">
                  <c:v>224.33333333333334</c:v>
                </c:pt>
                <c:pt idx="67">
                  <c:v>194.16666666666666</c:v>
                </c:pt>
                <c:pt idx="68">
                  <c:v>184</c:v>
                </c:pt>
                <c:pt idx="69">
                  <c:v>176.66666666666666</c:v>
                </c:pt>
                <c:pt idx="70">
                  <c:v>184.16666666666666</c:v>
                </c:pt>
                <c:pt idx="71">
                  <c:v>155.5</c:v>
                </c:pt>
                <c:pt idx="72">
                  <c:v>186.16666666666666</c:v>
                </c:pt>
                <c:pt idx="73">
                  <c:v>221.16666666666666</c:v>
                </c:pt>
                <c:pt idx="74">
                  <c:v>219</c:v>
                </c:pt>
                <c:pt idx="75">
                  <c:v>203.33333333333334</c:v>
                </c:pt>
                <c:pt idx="76">
                  <c:v>195.16666666666666</c:v>
                </c:pt>
                <c:pt idx="77">
                  <c:v>132.33333333333334</c:v>
                </c:pt>
                <c:pt idx="78">
                  <c:v>82.166666666666671</c:v>
                </c:pt>
                <c:pt idx="79">
                  <c:v>45.833333333333336</c:v>
                </c:pt>
                <c:pt idx="80">
                  <c:v>58</c:v>
                </c:pt>
                <c:pt idx="81">
                  <c:v>-7.333333333333333</c:v>
                </c:pt>
                <c:pt idx="82">
                  <c:v>-121.66666666666667</c:v>
                </c:pt>
                <c:pt idx="83">
                  <c:v>-353.5</c:v>
                </c:pt>
                <c:pt idx="84">
                  <c:v>-324.83333333333331</c:v>
                </c:pt>
                <c:pt idx="85">
                  <c:v>-318.83333333333331</c:v>
                </c:pt>
                <c:pt idx="86">
                  <c:v>-299.16666666666669</c:v>
                </c:pt>
                <c:pt idx="87">
                  <c:v>-396.33333333333331</c:v>
                </c:pt>
                <c:pt idx="88">
                  <c:v>-272.33333333333331</c:v>
                </c:pt>
                <c:pt idx="89">
                  <c:v>-1617.5</c:v>
                </c:pt>
                <c:pt idx="90">
                  <c:v>-1672.5</c:v>
                </c:pt>
                <c:pt idx="91">
                  <c:v>-1716.1666666666667</c:v>
                </c:pt>
                <c:pt idx="92">
                  <c:v>-1752.8333333333333</c:v>
                </c:pt>
                <c:pt idx="93">
                  <c:v>-1608.5</c:v>
                </c:pt>
                <c:pt idx="94">
                  <c:v>-1621.8333333333333</c:v>
                </c:pt>
                <c:pt idx="95">
                  <c:v>-9.5</c:v>
                </c:pt>
                <c:pt idx="96">
                  <c:v>20.833333333333332</c:v>
                </c:pt>
                <c:pt idx="97">
                  <c:v>39.5</c:v>
                </c:pt>
                <c:pt idx="98">
                  <c:v>13.833333333333334</c:v>
                </c:pt>
                <c:pt idx="99">
                  <c:v>37.166666666666664</c:v>
                </c:pt>
                <c:pt idx="100">
                  <c:v>39</c:v>
                </c:pt>
                <c:pt idx="101">
                  <c:v>71</c:v>
                </c:pt>
                <c:pt idx="102">
                  <c:v>75.5</c:v>
                </c:pt>
                <c:pt idx="103">
                  <c:v>91.666666666666671</c:v>
                </c:pt>
                <c:pt idx="104">
                  <c:v>117.16666666666667</c:v>
                </c:pt>
                <c:pt idx="105">
                  <c:v>130.83333333333334</c:v>
                </c:pt>
                <c:pt idx="106">
                  <c:v>98.166666666666671</c:v>
                </c:pt>
                <c:pt idx="107">
                  <c:v>77.5</c:v>
                </c:pt>
                <c:pt idx="108">
                  <c:v>72.666666666666671</c:v>
                </c:pt>
                <c:pt idx="109">
                  <c:v>54.5</c:v>
                </c:pt>
                <c:pt idx="110">
                  <c:v>48.666666666666664</c:v>
                </c:pt>
                <c:pt idx="111">
                  <c:v>36.166666666666664</c:v>
                </c:pt>
                <c:pt idx="112">
                  <c:v>44.333333333333336</c:v>
                </c:pt>
                <c:pt idx="113">
                  <c:v>30.666666666666668</c:v>
                </c:pt>
                <c:pt idx="114">
                  <c:v>16.5</c:v>
                </c:pt>
                <c:pt idx="115">
                  <c:v>-6.333333333333333</c:v>
                </c:pt>
                <c:pt idx="116">
                  <c:v>-14.333333333333334</c:v>
                </c:pt>
                <c:pt idx="117">
                  <c:v>-71.166666666666671</c:v>
                </c:pt>
                <c:pt idx="118">
                  <c:v>-46.666666666666664</c:v>
                </c:pt>
                <c:pt idx="119">
                  <c:v>-30.666666666666668</c:v>
                </c:pt>
                <c:pt idx="120">
                  <c:v>-9.6666666666666661</c:v>
                </c:pt>
                <c:pt idx="121">
                  <c:v>7.666666666666667</c:v>
                </c:pt>
                <c:pt idx="122">
                  <c:v>49.666666666666664</c:v>
                </c:pt>
                <c:pt idx="123">
                  <c:v>94.666666666666671</c:v>
                </c:pt>
                <c:pt idx="124">
                  <c:v>122.66666666666667</c:v>
                </c:pt>
                <c:pt idx="125">
                  <c:v>133.16666666666666</c:v>
                </c:pt>
                <c:pt idx="126">
                  <c:v>107.5</c:v>
                </c:pt>
                <c:pt idx="127">
                  <c:v>115.33333333333333</c:v>
                </c:pt>
                <c:pt idx="128">
                  <c:v>95.166666666666671</c:v>
                </c:pt>
                <c:pt idx="129">
                  <c:v>101.16666666666667</c:v>
                </c:pt>
                <c:pt idx="130">
                  <c:v>69.5</c:v>
                </c:pt>
                <c:pt idx="131">
                  <c:v>62.166666666666664</c:v>
                </c:pt>
                <c:pt idx="132">
                  <c:v>82.833333333333329</c:v>
                </c:pt>
                <c:pt idx="133">
                  <c:v>74.333333333333329</c:v>
                </c:pt>
                <c:pt idx="134">
                  <c:v>90.166666666666671</c:v>
                </c:pt>
                <c:pt idx="135">
                  <c:v>82.666666666666671</c:v>
                </c:pt>
                <c:pt idx="136">
                  <c:v>88.666666666666671</c:v>
                </c:pt>
                <c:pt idx="137">
                  <c:v>81</c:v>
                </c:pt>
                <c:pt idx="138">
                  <c:v>73.666666666666671</c:v>
                </c:pt>
                <c:pt idx="139">
                  <c:v>97</c:v>
                </c:pt>
                <c:pt idx="140">
                  <c:v>26</c:v>
                </c:pt>
                <c:pt idx="141">
                  <c:v>-18.666666666666668</c:v>
                </c:pt>
                <c:pt idx="142">
                  <c:v>-40</c:v>
                </c:pt>
                <c:pt idx="143">
                  <c:v>-46.5</c:v>
                </c:pt>
                <c:pt idx="144">
                  <c:v>-61.333333333333336</c:v>
                </c:pt>
                <c:pt idx="145">
                  <c:v>-81</c:v>
                </c:pt>
                <c:pt idx="146">
                  <c:v>-46.166666666666664</c:v>
                </c:pt>
                <c:pt idx="147">
                  <c:v>-31.166666666666668</c:v>
                </c:pt>
                <c:pt idx="148">
                  <c:v>-23</c:v>
                </c:pt>
                <c:pt idx="149">
                  <c:v>-46.166666666666664</c:v>
                </c:pt>
                <c:pt idx="150">
                  <c:v>-38.666666666666664</c:v>
                </c:pt>
                <c:pt idx="151">
                  <c:v>-53.666666666666664</c:v>
                </c:pt>
                <c:pt idx="152">
                  <c:v>-46.166666666666664</c:v>
                </c:pt>
                <c:pt idx="153">
                  <c:v>-34.166666666666664</c:v>
                </c:pt>
                <c:pt idx="154">
                  <c:v>-61.166666666666664</c:v>
                </c:pt>
                <c:pt idx="155">
                  <c:v>-45.333333333333336</c:v>
                </c:pt>
                <c:pt idx="156">
                  <c:v>-46.166666666666664</c:v>
                </c:pt>
                <c:pt idx="157">
                  <c:v>-59.333333333333336</c:v>
                </c:pt>
                <c:pt idx="158">
                  <c:v>-70</c:v>
                </c:pt>
                <c:pt idx="159">
                  <c:v>-74.166666666666671</c:v>
                </c:pt>
                <c:pt idx="160">
                  <c:v>-54.333333333333336</c:v>
                </c:pt>
                <c:pt idx="161">
                  <c:v>-62.5</c:v>
                </c:pt>
                <c:pt idx="162">
                  <c:v>-74.166666666666671</c:v>
                </c:pt>
                <c:pt idx="163">
                  <c:v>-61.333333333333336</c:v>
                </c:pt>
                <c:pt idx="164">
                  <c:v>-43.833333333333336</c:v>
                </c:pt>
                <c:pt idx="165">
                  <c:v>-51</c:v>
                </c:pt>
                <c:pt idx="166">
                  <c:v>-50.166666666666664</c:v>
                </c:pt>
                <c:pt idx="167">
                  <c:v>-23</c:v>
                </c:pt>
                <c:pt idx="168">
                  <c:v>-16.333333333333332</c:v>
                </c:pt>
                <c:pt idx="169">
                  <c:v>10.333333333333334</c:v>
                </c:pt>
                <c:pt idx="170">
                  <c:v>17.833333333333332</c:v>
                </c:pt>
                <c:pt idx="171">
                  <c:v>39.333333333333336</c:v>
                </c:pt>
                <c:pt idx="172">
                  <c:v>39.833333333333336</c:v>
                </c:pt>
                <c:pt idx="173">
                  <c:v>30</c:v>
                </c:pt>
                <c:pt idx="174">
                  <c:v>41.5</c:v>
                </c:pt>
                <c:pt idx="175">
                  <c:v>38.166666666666664</c:v>
                </c:pt>
                <c:pt idx="176">
                  <c:v>33.5</c:v>
                </c:pt>
                <c:pt idx="177">
                  <c:v>53.166666666666664</c:v>
                </c:pt>
                <c:pt idx="178">
                  <c:v>57</c:v>
                </c:pt>
                <c:pt idx="179">
                  <c:v>65.833333333333329</c:v>
                </c:pt>
                <c:pt idx="180">
                  <c:v>64.833333333333329</c:v>
                </c:pt>
                <c:pt idx="181">
                  <c:v>54.666666666666664</c:v>
                </c:pt>
                <c:pt idx="182">
                  <c:v>53.166666666666664</c:v>
                </c:pt>
                <c:pt idx="183">
                  <c:v>60.333333333333336</c:v>
                </c:pt>
                <c:pt idx="184">
                  <c:v>96</c:v>
                </c:pt>
                <c:pt idx="185">
                  <c:v>119.66666666666667</c:v>
                </c:pt>
                <c:pt idx="186">
                  <c:v>143.16666666666666</c:v>
                </c:pt>
                <c:pt idx="187">
                  <c:v>173.83333333333334</c:v>
                </c:pt>
                <c:pt idx="188">
                  <c:v>193.33333333333334</c:v>
                </c:pt>
                <c:pt idx="189">
                  <c:v>174.83333333333334</c:v>
                </c:pt>
                <c:pt idx="190">
                  <c:v>181</c:v>
                </c:pt>
                <c:pt idx="191">
                  <c:v>184.33333333333334</c:v>
                </c:pt>
                <c:pt idx="192">
                  <c:v>199.83333333333334</c:v>
                </c:pt>
                <c:pt idx="193">
                  <c:v>211.16666666666666</c:v>
                </c:pt>
                <c:pt idx="194">
                  <c:v>209</c:v>
                </c:pt>
                <c:pt idx="195">
                  <c:v>225.33333333333334</c:v>
                </c:pt>
                <c:pt idx="196">
                  <c:v>224.83333333333334</c:v>
                </c:pt>
                <c:pt idx="197">
                  <c:v>272.16666666666669</c:v>
                </c:pt>
                <c:pt idx="198">
                  <c:v>300.66666666666669</c:v>
                </c:pt>
                <c:pt idx="199">
                  <c:v>336.5</c:v>
                </c:pt>
                <c:pt idx="200">
                  <c:v>351.83333333333331</c:v>
                </c:pt>
                <c:pt idx="201">
                  <c:v>403.83333333333331</c:v>
                </c:pt>
                <c:pt idx="202">
                  <c:v>443.66666666666669</c:v>
                </c:pt>
                <c:pt idx="203">
                  <c:v>400.33333333333331</c:v>
                </c:pt>
                <c:pt idx="204">
                  <c:v>402.16666666666669</c:v>
                </c:pt>
                <c:pt idx="205">
                  <c:v>405.5</c:v>
                </c:pt>
                <c:pt idx="206">
                  <c:v>451.16666666666669</c:v>
                </c:pt>
                <c:pt idx="207">
                  <c:v>451.16666666666669</c:v>
                </c:pt>
                <c:pt idx="208">
                  <c:v>428.33333333333331</c:v>
                </c:pt>
                <c:pt idx="209">
                  <c:v>467.5</c:v>
                </c:pt>
                <c:pt idx="210">
                  <c:v>431.83333333333331</c:v>
                </c:pt>
                <c:pt idx="211">
                  <c:v>428.83333333333331</c:v>
                </c:pt>
                <c:pt idx="212">
                  <c:v>392.83333333333331</c:v>
                </c:pt>
                <c:pt idx="213">
                  <c:v>405.16666666666669</c:v>
                </c:pt>
                <c:pt idx="214">
                  <c:v>429.66666666666669</c:v>
                </c:pt>
                <c:pt idx="215">
                  <c:v>415.5</c:v>
                </c:pt>
                <c:pt idx="216">
                  <c:v>409.33333333333331</c:v>
                </c:pt>
                <c:pt idx="217">
                  <c:v>391.5</c:v>
                </c:pt>
                <c:pt idx="218">
                  <c:v>422</c:v>
                </c:pt>
                <c:pt idx="219">
                  <c:v>401.16666666666669</c:v>
                </c:pt>
                <c:pt idx="220">
                  <c:v>394.33333333333331</c:v>
                </c:pt>
                <c:pt idx="221">
                  <c:v>407.5</c:v>
                </c:pt>
                <c:pt idx="222">
                  <c:v>466.5</c:v>
                </c:pt>
                <c:pt idx="223">
                  <c:v>484.5</c:v>
                </c:pt>
                <c:pt idx="224">
                  <c:v>431.33333333333331</c:v>
                </c:pt>
                <c:pt idx="225">
                  <c:v>460</c:v>
                </c:pt>
                <c:pt idx="226">
                  <c:v>515.33333333333337</c:v>
                </c:pt>
                <c:pt idx="227">
                  <c:v>560.33333333333337</c:v>
                </c:pt>
                <c:pt idx="228">
                  <c:v>637.83333333333337</c:v>
                </c:pt>
                <c:pt idx="229">
                  <c:v>674.33333333333337</c:v>
                </c:pt>
                <c:pt idx="230">
                  <c:v>802.5</c:v>
                </c:pt>
                <c:pt idx="231">
                  <c:v>809.16666666666663</c:v>
                </c:pt>
                <c:pt idx="232">
                  <c:v>947.16666666666663</c:v>
                </c:pt>
                <c:pt idx="233">
                  <c:v>1074.8333333333333</c:v>
                </c:pt>
                <c:pt idx="234">
                  <c:v>1177.5</c:v>
                </c:pt>
                <c:pt idx="235">
                  <c:v>1109.8333333333333</c:v>
                </c:pt>
                <c:pt idx="236">
                  <c:v>1082.6666666666667</c:v>
                </c:pt>
                <c:pt idx="237">
                  <c:v>1136.6666666666667</c:v>
                </c:pt>
                <c:pt idx="238">
                  <c:v>856.33333333333337</c:v>
                </c:pt>
                <c:pt idx="239">
                  <c:v>803.33333333333337</c:v>
                </c:pt>
                <c:pt idx="240">
                  <c:v>862.33333333333337</c:v>
                </c:pt>
                <c:pt idx="241">
                  <c:v>1070.6666666666667</c:v>
                </c:pt>
                <c:pt idx="242">
                  <c:v>1226</c:v>
                </c:pt>
                <c:pt idx="243">
                  <c:v>1319.1666666666667</c:v>
                </c:pt>
                <c:pt idx="244">
                  <c:v>1556.5</c:v>
                </c:pt>
                <c:pt idx="245">
                  <c:v>1509.1666666666667</c:v>
                </c:pt>
                <c:pt idx="246">
                  <c:v>1563.5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1-4640-8A81-D60B497C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56032"/>
        <c:axId val="558548488"/>
      </c:lineChart>
      <c:catAx>
        <c:axId val="5585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548488"/>
        <c:crosses val="autoZero"/>
        <c:auto val="1"/>
        <c:lblAlgn val="ctr"/>
        <c:lblOffset val="100"/>
        <c:noMultiLvlLbl val="0"/>
      </c:catAx>
      <c:valAx>
        <c:axId val="55854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5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[covid_pt_dashboard.xlsx]óbitos dia!PivotTable1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7 day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'óbitos dia'!$B$3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'óbitos dia'!$A$4:$A$261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'óbitos dia'!$B$4:$B$261</c:f>
              <c:numCache>
                <c:formatCode>General</c:formatCode>
                <c:ptCount val="247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0.5</c:v>
                </c:pt>
                <c:pt idx="24">
                  <c:v>1</c:v>
                </c:pt>
                <c:pt idx="25">
                  <c:v>2</c:v>
                </c:pt>
                <c:pt idx="26">
                  <c:v>2.3333333333333335</c:v>
                </c:pt>
                <c:pt idx="27">
                  <c:v>3.6666666666666665</c:v>
                </c:pt>
                <c:pt idx="28">
                  <c:v>5.333333333333333</c:v>
                </c:pt>
                <c:pt idx="29">
                  <c:v>6.666666666666667</c:v>
                </c:pt>
                <c:pt idx="30">
                  <c:v>9</c:v>
                </c:pt>
                <c:pt idx="31">
                  <c:v>10.666666666666666</c:v>
                </c:pt>
                <c:pt idx="32">
                  <c:v>14.333333333333334</c:v>
                </c:pt>
                <c:pt idx="33">
                  <c:v>16</c:v>
                </c:pt>
                <c:pt idx="34">
                  <c:v>17.833333333333332</c:v>
                </c:pt>
                <c:pt idx="35">
                  <c:v>19.5</c:v>
                </c:pt>
                <c:pt idx="36">
                  <c:v>21.166666666666668</c:v>
                </c:pt>
                <c:pt idx="37">
                  <c:v>22.166666666666668</c:v>
                </c:pt>
                <c:pt idx="38">
                  <c:v>24.333333333333332</c:v>
                </c:pt>
                <c:pt idx="39">
                  <c:v>24.5</c:v>
                </c:pt>
                <c:pt idx="40">
                  <c:v>25.833333333333332</c:v>
                </c:pt>
                <c:pt idx="41">
                  <c:v>25.166666666666668</c:v>
                </c:pt>
                <c:pt idx="42">
                  <c:v>26.333333333333332</c:v>
                </c:pt>
                <c:pt idx="43">
                  <c:v>28.5</c:v>
                </c:pt>
                <c:pt idx="44">
                  <c:v>27.166666666666668</c:v>
                </c:pt>
                <c:pt idx="45">
                  <c:v>28.166666666666668</c:v>
                </c:pt>
                <c:pt idx="46">
                  <c:v>29.166666666666668</c:v>
                </c:pt>
                <c:pt idx="47">
                  <c:v>32.166666666666664</c:v>
                </c:pt>
                <c:pt idx="48">
                  <c:v>31.666666666666668</c:v>
                </c:pt>
                <c:pt idx="49">
                  <c:v>31.166666666666668</c:v>
                </c:pt>
                <c:pt idx="50">
                  <c:v>31.666666666666668</c:v>
                </c:pt>
                <c:pt idx="51">
                  <c:v>32.333333333333336</c:v>
                </c:pt>
                <c:pt idx="52">
                  <c:v>31.166666666666668</c:v>
                </c:pt>
                <c:pt idx="53">
                  <c:v>30.5</c:v>
                </c:pt>
                <c:pt idx="54">
                  <c:v>29.833333333333332</c:v>
                </c:pt>
                <c:pt idx="55">
                  <c:v>28</c:v>
                </c:pt>
                <c:pt idx="56">
                  <c:v>27.166666666666668</c:v>
                </c:pt>
                <c:pt idx="57">
                  <c:v>26</c:v>
                </c:pt>
                <c:pt idx="58">
                  <c:v>27.166666666666668</c:v>
                </c:pt>
                <c:pt idx="59">
                  <c:v>27.833333333333332</c:v>
                </c:pt>
                <c:pt idx="60">
                  <c:v>27.666666666666668</c:v>
                </c:pt>
                <c:pt idx="61">
                  <c:v>28</c:v>
                </c:pt>
                <c:pt idx="62">
                  <c:v>27.666666666666668</c:v>
                </c:pt>
                <c:pt idx="63">
                  <c:v>27.166666666666668</c:v>
                </c:pt>
                <c:pt idx="64">
                  <c:v>25.5</c:v>
                </c:pt>
                <c:pt idx="65">
                  <c:v>22.5</c:v>
                </c:pt>
                <c:pt idx="66">
                  <c:v>21.166666666666668</c:v>
                </c:pt>
                <c:pt idx="67">
                  <c:v>20</c:v>
                </c:pt>
                <c:pt idx="68">
                  <c:v>19.166666666666668</c:v>
                </c:pt>
                <c:pt idx="69">
                  <c:v>19.166666666666668</c:v>
                </c:pt>
                <c:pt idx="70">
                  <c:v>16.833333333333332</c:v>
                </c:pt>
                <c:pt idx="71">
                  <c:v>16.666666666666668</c:v>
                </c:pt>
                <c:pt idx="72">
                  <c:v>16.333333333333332</c:v>
                </c:pt>
                <c:pt idx="73">
                  <c:v>15.166666666666666</c:v>
                </c:pt>
                <c:pt idx="74">
                  <c:v>13.833333333333334</c:v>
                </c:pt>
                <c:pt idx="75">
                  <c:v>12</c:v>
                </c:pt>
                <c:pt idx="76">
                  <c:v>11.666666666666666</c:v>
                </c:pt>
                <c:pt idx="77">
                  <c:v>12.333333333333334</c:v>
                </c:pt>
                <c:pt idx="78">
                  <c:v>11.666666666666666</c:v>
                </c:pt>
                <c:pt idx="79">
                  <c:v>11.666666666666666</c:v>
                </c:pt>
                <c:pt idx="80">
                  <c:v>10.666666666666666</c:v>
                </c:pt>
                <c:pt idx="81">
                  <c:v>11.333333333333334</c:v>
                </c:pt>
                <c:pt idx="82">
                  <c:v>12.333333333333334</c:v>
                </c:pt>
                <c:pt idx="83">
                  <c:v>11.333333333333334</c:v>
                </c:pt>
                <c:pt idx="84">
                  <c:v>12</c:v>
                </c:pt>
                <c:pt idx="85">
                  <c:v>13.166666666666666</c:v>
                </c:pt>
                <c:pt idx="86">
                  <c:v>14.5</c:v>
                </c:pt>
                <c:pt idx="87">
                  <c:v>14.333333333333334</c:v>
                </c:pt>
                <c:pt idx="88">
                  <c:v>14</c:v>
                </c:pt>
                <c:pt idx="89">
                  <c:v>14.166666666666666</c:v>
                </c:pt>
                <c:pt idx="90">
                  <c:v>13.833333333333334</c:v>
                </c:pt>
                <c:pt idx="91">
                  <c:v>13.166666666666666</c:v>
                </c:pt>
                <c:pt idx="92">
                  <c:v>13.166666666666666</c:v>
                </c:pt>
                <c:pt idx="93">
                  <c:v>13.333333333333334</c:v>
                </c:pt>
                <c:pt idx="94">
                  <c:v>13.5</c:v>
                </c:pt>
                <c:pt idx="95">
                  <c:v>13.333333333333334</c:v>
                </c:pt>
                <c:pt idx="96">
                  <c:v>13.333333333333334</c:v>
                </c:pt>
                <c:pt idx="97">
                  <c:v>13.666666666666666</c:v>
                </c:pt>
                <c:pt idx="98">
                  <c:v>13.333333333333334</c:v>
                </c:pt>
                <c:pt idx="99">
                  <c:v>13</c:v>
                </c:pt>
                <c:pt idx="100">
                  <c:v>12</c:v>
                </c:pt>
                <c:pt idx="101">
                  <c:v>11.5</c:v>
                </c:pt>
                <c:pt idx="102">
                  <c:v>10.666666666666666</c:v>
                </c:pt>
                <c:pt idx="103">
                  <c:v>9.1666666666666661</c:v>
                </c:pt>
                <c:pt idx="104">
                  <c:v>8.1666666666666661</c:v>
                </c:pt>
                <c:pt idx="105">
                  <c:v>7.5</c:v>
                </c:pt>
                <c:pt idx="106">
                  <c:v>7</c:v>
                </c:pt>
                <c:pt idx="107">
                  <c:v>6.5</c:v>
                </c:pt>
                <c:pt idx="108">
                  <c:v>5.166666666666667</c:v>
                </c:pt>
                <c:pt idx="109">
                  <c:v>5.5</c:v>
                </c:pt>
                <c:pt idx="110">
                  <c:v>5.333333333333333</c:v>
                </c:pt>
                <c:pt idx="111">
                  <c:v>4.666666666666667</c:v>
                </c:pt>
                <c:pt idx="112">
                  <c:v>4.166666666666667</c:v>
                </c:pt>
                <c:pt idx="113">
                  <c:v>3.1666666666666665</c:v>
                </c:pt>
                <c:pt idx="114">
                  <c:v>3.1666666666666665</c:v>
                </c:pt>
                <c:pt idx="115">
                  <c:v>2.5</c:v>
                </c:pt>
                <c:pt idx="116">
                  <c:v>1.8333333333333333</c:v>
                </c:pt>
                <c:pt idx="117">
                  <c:v>1.6666666666666667</c:v>
                </c:pt>
                <c:pt idx="118">
                  <c:v>2</c:v>
                </c:pt>
                <c:pt idx="119">
                  <c:v>2.8333333333333335</c:v>
                </c:pt>
                <c:pt idx="120">
                  <c:v>3.1666666666666665</c:v>
                </c:pt>
                <c:pt idx="121">
                  <c:v>3.6666666666666665</c:v>
                </c:pt>
                <c:pt idx="122">
                  <c:v>4.5</c:v>
                </c:pt>
                <c:pt idx="123">
                  <c:v>5.166666666666667</c:v>
                </c:pt>
                <c:pt idx="124">
                  <c:v>5</c:v>
                </c:pt>
                <c:pt idx="125">
                  <c:v>4.666666666666667</c:v>
                </c:pt>
                <c:pt idx="126">
                  <c:v>5.5</c:v>
                </c:pt>
                <c:pt idx="127">
                  <c:v>5</c:v>
                </c:pt>
                <c:pt idx="128">
                  <c:v>5.333333333333333</c:v>
                </c:pt>
                <c:pt idx="129">
                  <c:v>6.166666666666667</c:v>
                </c:pt>
                <c:pt idx="130">
                  <c:v>6.833333333333333</c:v>
                </c:pt>
                <c:pt idx="131">
                  <c:v>7.666666666666667</c:v>
                </c:pt>
                <c:pt idx="132">
                  <c:v>7.333333333333333</c:v>
                </c:pt>
                <c:pt idx="133">
                  <c:v>8.3333333333333339</c:v>
                </c:pt>
                <c:pt idx="134">
                  <c:v>7.333333333333333</c:v>
                </c:pt>
                <c:pt idx="135">
                  <c:v>7.666666666666667</c:v>
                </c:pt>
                <c:pt idx="136">
                  <c:v>6.833333333333333</c:v>
                </c:pt>
                <c:pt idx="137">
                  <c:v>6.666666666666667</c:v>
                </c:pt>
                <c:pt idx="138">
                  <c:v>6.666666666666667</c:v>
                </c:pt>
                <c:pt idx="139">
                  <c:v>5.5</c:v>
                </c:pt>
                <c:pt idx="140">
                  <c:v>6.166666666666667</c:v>
                </c:pt>
                <c:pt idx="141">
                  <c:v>5.333333333333333</c:v>
                </c:pt>
                <c:pt idx="142">
                  <c:v>5.5</c:v>
                </c:pt>
                <c:pt idx="143">
                  <c:v>4.666666666666667</c:v>
                </c:pt>
                <c:pt idx="144">
                  <c:v>4</c:v>
                </c:pt>
                <c:pt idx="145">
                  <c:v>4.5</c:v>
                </c:pt>
                <c:pt idx="146">
                  <c:v>3.8333333333333335</c:v>
                </c:pt>
                <c:pt idx="147">
                  <c:v>3.5</c:v>
                </c:pt>
                <c:pt idx="148">
                  <c:v>3.8333333333333335</c:v>
                </c:pt>
                <c:pt idx="149">
                  <c:v>3.8333333333333335</c:v>
                </c:pt>
                <c:pt idx="150">
                  <c:v>4.666666666666667</c:v>
                </c:pt>
                <c:pt idx="151">
                  <c:v>4.5</c:v>
                </c:pt>
                <c:pt idx="152">
                  <c:v>4.333333333333333</c:v>
                </c:pt>
                <c:pt idx="153">
                  <c:v>3.6666666666666665</c:v>
                </c:pt>
                <c:pt idx="154">
                  <c:v>3.3333333333333335</c:v>
                </c:pt>
                <c:pt idx="155">
                  <c:v>3.3333333333333335</c:v>
                </c:pt>
                <c:pt idx="156">
                  <c:v>2.5</c:v>
                </c:pt>
                <c:pt idx="157">
                  <c:v>3.1666666666666665</c:v>
                </c:pt>
                <c:pt idx="158">
                  <c:v>3.3333333333333335</c:v>
                </c:pt>
                <c:pt idx="159">
                  <c:v>3.1666666666666665</c:v>
                </c:pt>
                <c:pt idx="160">
                  <c:v>2.6666666666666665</c:v>
                </c:pt>
                <c:pt idx="161">
                  <c:v>2.3333333333333335</c:v>
                </c:pt>
                <c:pt idx="162">
                  <c:v>2.1666666666666665</c:v>
                </c:pt>
                <c:pt idx="163">
                  <c:v>1.3333333333333333</c:v>
                </c:pt>
                <c:pt idx="164">
                  <c:v>1.5</c:v>
                </c:pt>
                <c:pt idx="165">
                  <c:v>2</c:v>
                </c:pt>
                <c:pt idx="166">
                  <c:v>3</c:v>
                </c:pt>
                <c:pt idx="167">
                  <c:v>3.3333333333333335</c:v>
                </c:pt>
                <c:pt idx="168">
                  <c:v>3.5</c:v>
                </c:pt>
                <c:pt idx="169">
                  <c:v>3.5</c:v>
                </c:pt>
                <c:pt idx="170">
                  <c:v>4</c:v>
                </c:pt>
                <c:pt idx="171">
                  <c:v>3.6666666666666665</c:v>
                </c:pt>
                <c:pt idx="172">
                  <c:v>3.1666666666666665</c:v>
                </c:pt>
                <c:pt idx="173">
                  <c:v>3.1666666666666665</c:v>
                </c:pt>
                <c:pt idx="174">
                  <c:v>3</c:v>
                </c:pt>
                <c:pt idx="175">
                  <c:v>3.3333333333333335</c:v>
                </c:pt>
                <c:pt idx="176">
                  <c:v>2.6666666666666665</c:v>
                </c:pt>
                <c:pt idx="177">
                  <c:v>2.6666666666666665</c:v>
                </c:pt>
                <c:pt idx="178">
                  <c:v>2.8333333333333335</c:v>
                </c:pt>
                <c:pt idx="179">
                  <c:v>2.6666666666666665</c:v>
                </c:pt>
                <c:pt idx="180">
                  <c:v>2.8333333333333335</c:v>
                </c:pt>
                <c:pt idx="181">
                  <c:v>2.8333333333333335</c:v>
                </c:pt>
                <c:pt idx="182">
                  <c:v>3.1666666666666665</c:v>
                </c:pt>
                <c:pt idx="183">
                  <c:v>3.1666666666666665</c:v>
                </c:pt>
                <c:pt idx="184">
                  <c:v>2.8333333333333335</c:v>
                </c:pt>
                <c:pt idx="185">
                  <c:v>3.5</c:v>
                </c:pt>
                <c:pt idx="186">
                  <c:v>3.6666666666666665</c:v>
                </c:pt>
                <c:pt idx="187">
                  <c:v>3</c:v>
                </c:pt>
                <c:pt idx="188">
                  <c:v>2.8333333333333335</c:v>
                </c:pt>
                <c:pt idx="189">
                  <c:v>2.8333333333333335</c:v>
                </c:pt>
                <c:pt idx="190">
                  <c:v>3</c:v>
                </c:pt>
                <c:pt idx="191">
                  <c:v>2.3333333333333335</c:v>
                </c:pt>
                <c:pt idx="192">
                  <c:v>2.5</c:v>
                </c:pt>
                <c:pt idx="193">
                  <c:v>3.1666666666666665</c:v>
                </c:pt>
                <c:pt idx="194">
                  <c:v>3</c:v>
                </c:pt>
                <c:pt idx="195">
                  <c:v>3.1666666666666665</c:v>
                </c:pt>
                <c:pt idx="196">
                  <c:v>3.1666666666666665</c:v>
                </c:pt>
                <c:pt idx="197">
                  <c:v>3.3333333333333335</c:v>
                </c:pt>
                <c:pt idx="198">
                  <c:v>3.1666666666666665</c:v>
                </c:pt>
                <c:pt idx="199">
                  <c:v>2.8333333333333335</c:v>
                </c:pt>
                <c:pt idx="200">
                  <c:v>3.3333333333333335</c:v>
                </c:pt>
                <c:pt idx="201">
                  <c:v>4</c:v>
                </c:pt>
                <c:pt idx="202">
                  <c:v>4.166666666666667</c:v>
                </c:pt>
                <c:pt idx="203">
                  <c:v>4.333333333333333</c:v>
                </c:pt>
                <c:pt idx="204">
                  <c:v>4.333333333333333</c:v>
                </c:pt>
                <c:pt idx="205">
                  <c:v>5.5</c:v>
                </c:pt>
                <c:pt idx="206">
                  <c:v>5.666666666666667</c:v>
                </c:pt>
                <c:pt idx="207">
                  <c:v>5.333333333333333</c:v>
                </c:pt>
                <c:pt idx="208">
                  <c:v>6.833333333333333</c:v>
                </c:pt>
                <c:pt idx="209">
                  <c:v>7.5</c:v>
                </c:pt>
                <c:pt idx="210">
                  <c:v>7.833333333333333</c:v>
                </c:pt>
                <c:pt idx="211">
                  <c:v>6.666666666666667</c:v>
                </c:pt>
                <c:pt idx="212">
                  <c:v>6.166666666666667</c:v>
                </c:pt>
                <c:pt idx="213">
                  <c:v>6.166666666666667</c:v>
                </c:pt>
                <c:pt idx="214">
                  <c:v>5.333333333333333</c:v>
                </c:pt>
                <c:pt idx="215">
                  <c:v>5.5</c:v>
                </c:pt>
                <c:pt idx="216">
                  <c:v>5.333333333333333</c:v>
                </c:pt>
                <c:pt idx="217">
                  <c:v>5.833333333333333</c:v>
                </c:pt>
                <c:pt idx="218">
                  <c:v>6.666666666666667</c:v>
                </c:pt>
                <c:pt idx="219">
                  <c:v>6.833333333333333</c:v>
                </c:pt>
                <c:pt idx="220">
                  <c:v>6.5</c:v>
                </c:pt>
                <c:pt idx="221">
                  <c:v>7</c:v>
                </c:pt>
                <c:pt idx="222">
                  <c:v>8</c:v>
                </c:pt>
                <c:pt idx="223">
                  <c:v>9.1666666666666661</c:v>
                </c:pt>
                <c:pt idx="224">
                  <c:v>10.166666666666666</c:v>
                </c:pt>
                <c:pt idx="225">
                  <c:v>10.5</c:v>
                </c:pt>
                <c:pt idx="226">
                  <c:v>11.166666666666666</c:v>
                </c:pt>
                <c:pt idx="227">
                  <c:v>11.166666666666666</c:v>
                </c:pt>
                <c:pt idx="228">
                  <c:v>10.333333333333334</c:v>
                </c:pt>
                <c:pt idx="229">
                  <c:v>10.333333333333334</c:v>
                </c:pt>
                <c:pt idx="230">
                  <c:v>10.333333333333334</c:v>
                </c:pt>
                <c:pt idx="231">
                  <c:v>11.666666666666666</c:v>
                </c:pt>
                <c:pt idx="232">
                  <c:v>11.166666666666666</c:v>
                </c:pt>
                <c:pt idx="233">
                  <c:v>11</c:v>
                </c:pt>
                <c:pt idx="234">
                  <c:v>13.666666666666666</c:v>
                </c:pt>
                <c:pt idx="235">
                  <c:v>13.666666666666666</c:v>
                </c:pt>
                <c:pt idx="236">
                  <c:v>14.5</c:v>
                </c:pt>
                <c:pt idx="237">
                  <c:v>14.666666666666666</c:v>
                </c:pt>
                <c:pt idx="238">
                  <c:v>16</c:v>
                </c:pt>
                <c:pt idx="239">
                  <c:v>16.833333333333332</c:v>
                </c:pt>
                <c:pt idx="240">
                  <c:v>16</c:v>
                </c:pt>
                <c:pt idx="241">
                  <c:v>19</c:v>
                </c:pt>
                <c:pt idx="242">
                  <c:v>19.333333333333332</c:v>
                </c:pt>
                <c:pt idx="243">
                  <c:v>19.666666666666668</c:v>
                </c:pt>
                <c:pt idx="244">
                  <c:v>21.666666666666668</c:v>
                </c:pt>
                <c:pt idx="245">
                  <c:v>23.666666666666668</c:v>
                </c:pt>
                <c:pt idx="24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8-4CC9-8823-741F92CB6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750120"/>
        <c:axId val="1260743560"/>
      </c:lineChart>
      <c:catAx>
        <c:axId val="1260750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43560"/>
        <c:crosses val="autoZero"/>
        <c:auto val="1"/>
        <c:lblAlgn val="ctr"/>
        <c:lblOffset val="100"/>
        <c:noMultiLvlLbl val="0"/>
      </c:catAx>
      <c:valAx>
        <c:axId val="126074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5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[covid_pt_dashboard.xlsx]variação inter_uci!PivotTable1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470967444858876E-2"/>
          <c:y val="0.10232933433928046"/>
          <c:w val="0.94585846725299694"/>
          <c:h val="0.79977656639073957"/>
        </c:manualLayout>
      </c:layout>
      <c:lineChart>
        <c:grouping val="standard"/>
        <c:varyColors val="0"/>
        <c:ser>
          <c:idx val="0"/>
          <c:order val="0"/>
          <c:tx>
            <c:strRef>
              <c:f>'variação inter_uci'!$B$3</c:f>
              <c:strCache>
                <c:ptCount val="1"/>
                <c:pt idx="0">
                  <c:v># var_internados_7_avg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'variação inter_uci'!$A$4:$A$261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'variação inter_uci'!$B$4:$B$261</c:f>
              <c:numCache>
                <c:formatCode>General</c:formatCode>
                <c:ptCount val="24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7.407407407407407E-2</c:v>
                </c:pt>
                <c:pt idx="11">
                  <c:v>0.17663817663817663</c:v>
                </c:pt>
                <c:pt idx="12">
                  <c:v>0.24806674806674808</c:v>
                </c:pt>
                <c:pt idx="13">
                  <c:v>0.29251119251119251</c:v>
                </c:pt>
                <c:pt idx="14">
                  <c:v>0.30128312233575388</c:v>
                </c:pt>
                <c:pt idx="15">
                  <c:v>0.37211645566908724</c:v>
                </c:pt>
                <c:pt idx="16">
                  <c:v>0.33313010089325878</c:v>
                </c:pt>
                <c:pt idx="17">
                  <c:v>0.32235343794268279</c:v>
                </c:pt>
                <c:pt idx="18">
                  <c:v>0.26182829330538859</c:v>
                </c:pt>
                <c:pt idx="19">
                  <c:v>0.25393355646328336</c:v>
                </c:pt>
                <c:pt idx="20">
                  <c:v>0.24516162663872196</c:v>
                </c:pt>
                <c:pt idx="21">
                  <c:v>0.25466402472025673</c:v>
                </c:pt>
                <c:pt idx="22">
                  <c:v>0.12491611124725384</c:v>
                </c:pt>
                <c:pt idx="23">
                  <c:v>3.312867163372727E-2</c:v>
                </c:pt>
                <c:pt idx="24">
                  <c:v>9.1513634355558635E-2</c:v>
                </c:pt>
                <c:pt idx="25">
                  <c:v>9.4646466435759136E-2</c:v>
                </c:pt>
                <c:pt idx="26">
                  <c:v>0.10853535532464803</c:v>
                </c:pt>
                <c:pt idx="27">
                  <c:v>5.9757809314119149E-2</c:v>
                </c:pt>
                <c:pt idx="28">
                  <c:v>0.15607637828157958</c:v>
                </c:pt>
                <c:pt idx="29">
                  <c:v>0.2160106968365878</c:v>
                </c:pt>
                <c:pt idx="30">
                  <c:v>9.5393804908020227E-2</c:v>
                </c:pt>
                <c:pt idx="31">
                  <c:v>0.19794512211902335</c:v>
                </c:pt>
                <c:pt idx="32">
                  <c:v>0.21418805997213064</c:v>
                </c:pt>
                <c:pt idx="33">
                  <c:v>0.20974311220734485</c:v>
                </c:pt>
                <c:pt idx="34">
                  <c:v>0.23723425730490233</c:v>
                </c:pt>
                <c:pt idx="35">
                  <c:v>0.19364553127762321</c:v>
                </c:pt>
                <c:pt idx="36">
                  <c:v>0.27128982316676636</c:v>
                </c:pt>
                <c:pt idx="37">
                  <c:v>0.20159958427138711</c:v>
                </c:pt>
                <c:pt idx="38">
                  <c:v>0.17402693859145099</c:v>
                </c:pt>
                <c:pt idx="39">
                  <c:v>0.14959170977357369</c:v>
                </c:pt>
                <c:pt idx="40">
                  <c:v>0.12183753872052235</c:v>
                </c:pt>
                <c:pt idx="41">
                  <c:v>0.10779821925552385</c:v>
                </c:pt>
                <c:pt idx="42">
                  <c:v>9.3766324231339182E-2</c:v>
                </c:pt>
                <c:pt idx="43">
                  <c:v>2.560123730662206E-2</c:v>
                </c:pt>
                <c:pt idx="44">
                  <c:v>1.7812218644782125E-2</c:v>
                </c:pt>
                <c:pt idx="45">
                  <c:v>1.5986724742117091E-2</c:v>
                </c:pt>
                <c:pt idx="46">
                  <c:v>1.402592495777745E-2</c:v>
                </c:pt>
                <c:pt idx="47">
                  <c:v>1.2003339838309235E-2</c:v>
                </c:pt>
                <c:pt idx="48">
                  <c:v>1.1354748422223199E-3</c:v>
                </c:pt>
                <c:pt idx="49">
                  <c:v>2.3733436564479945E-3</c:v>
                </c:pt>
                <c:pt idx="50">
                  <c:v>3.9356995936361038E-3</c:v>
                </c:pt>
                <c:pt idx="51">
                  <c:v>1.7249851341291689E-2</c:v>
                </c:pt>
                <c:pt idx="52">
                  <c:v>1.5511154822984237E-2</c:v>
                </c:pt>
                <c:pt idx="53">
                  <c:v>1.1203583182940931E-2</c:v>
                </c:pt>
                <c:pt idx="54">
                  <c:v>8.4574127345828365E-3</c:v>
                </c:pt>
                <c:pt idx="55">
                  <c:v>-1.8519343239124422E-3</c:v>
                </c:pt>
                <c:pt idx="56">
                  <c:v>-3.1513400785392973E-3</c:v>
                </c:pt>
                <c:pt idx="57">
                  <c:v>-2.1015390135422123E-2</c:v>
                </c:pt>
                <c:pt idx="58">
                  <c:v>-2.6128345636825517E-2</c:v>
                </c:pt>
                <c:pt idx="59">
                  <c:v>-2.6214050981140515E-2</c:v>
                </c:pt>
                <c:pt idx="60">
                  <c:v>-2.9253448063598298E-2</c:v>
                </c:pt>
                <c:pt idx="61">
                  <c:v>-3.0169475251749376E-2</c:v>
                </c:pt>
                <c:pt idx="62">
                  <c:v>-2.6860962627233989E-2</c:v>
                </c:pt>
                <c:pt idx="63">
                  <c:v>-3.3046326305694547E-2</c:v>
                </c:pt>
                <c:pt idx="64">
                  <c:v>-1.7794465504095528E-2</c:v>
                </c:pt>
                <c:pt idx="65">
                  <c:v>-1.572569278953025E-2</c:v>
                </c:pt>
                <c:pt idx="66">
                  <c:v>-2.444155416116282E-2</c:v>
                </c:pt>
                <c:pt idx="67">
                  <c:v>-2.5745883240155573E-2</c:v>
                </c:pt>
                <c:pt idx="68">
                  <c:v>-2.3892576673573283E-2</c:v>
                </c:pt>
                <c:pt idx="69">
                  <c:v>-2.2382103748198743E-2</c:v>
                </c:pt>
                <c:pt idx="70">
                  <c:v>-2.9191851332854079E-2</c:v>
                </c:pt>
                <c:pt idx="71">
                  <c:v>-2.3076055381221591E-2</c:v>
                </c:pt>
                <c:pt idx="72">
                  <c:v>-2.8307513975795741E-3</c:v>
                </c:pt>
                <c:pt idx="73">
                  <c:v>-2.0196600114812599E-3</c:v>
                </c:pt>
                <c:pt idx="74">
                  <c:v>-7.5590098376169352E-3</c:v>
                </c:pt>
                <c:pt idx="75">
                  <c:v>-2.8677172894067782E-3</c:v>
                </c:pt>
                <c:pt idx="76">
                  <c:v>-2.2197873471211569E-3</c:v>
                </c:pt>
                <c:pt idx="77">
                  <c:v>-2.6170543369738564E-2</c:v>
                </c:pt>
                <c:pt idx="78">
                  <c:v>-3.7326686738383318E-2</c:v>
                </c:pt>
                <c:pt idx="79">
                  <c:v>-3.4114648096919137E-2</c:v>
                </c:pt>
                <c:pt idx="80">
                  <c:v>-3.0485916319172409E-2</c:v>
                </c:pt>
                <c:pt idx="81">
                  <c:v>-3.0767292326854032E-2</c:v>
                </c:pt>
                <c:pt idx="82">
                  <c:v>-3.4469659206203089E-2</c:v>
                </c:pt>
                <c:pt idx="83">
                  <c:v>-1.9986794981260752E-2</c:v>
                </c:pt>
                <c:pt idx="84">
                  <c:v>-1.5725163365905851E-2</c:v>
                </c:pt>
                <c:pt idx="85">
                  <c:v>-1.8134407019624176E-2</c:v>
                </c:pt>
                <c:pt idx="86">
                  <c:v>-1.6692393432580162E-2</c:v>
                </c:pt>
                <c:pt idx="87">
                  <c:v>-2.1501965654367915E-2</c:v>
                </c:pt>
                <c:pt idx="88">
                  <c:v>-2.6995687115555129E-2</c:v>
                </c:pt>
                <c:pt idx="89">
                  <c:v>-2.5845199185406179E-2</c:v>
                </c:pt>
                <c:pt idx="90">
                  <c:v>-2.7665318334881731E-2</c:v>
                </c:pt>
                <c:pt idx="91">
                  <c:v>-2.8015618784883081E-2</c:v>
                </c:pt>
                <c:pt idx="92">
                  <c:v>-2.8716604966813001E-2</c:v>
                </c:pt>
                <c:pt idx="93">
                  <c:v>-1.929108037100977E-2</c:v>
                </c:pt>
                <c:pt idx="94">
                  <c:v>-6.2340780561949529E-3</c:v>
                </c:pt>
                <c:pt idx="95">
                  <c:v>-6.7175517343756276E-3</c:v>
                </c:pt>
                <c:pt idx="96">
                  <c:v>-1.8132993978408382E-2</c:v>
                </c:pt>
                <c:pt idx="97">
                  <c:v>-1.3538128784959197E-2</c:v>
                </c:pt>
                <c:pt idx="98">
                  <c:v>-2.6363894544013593E-2</c:v>
                </c:pt>
                <c:pt idx="99">
                  <c:v>-2.8560699191798627E-2</c:v>
                </c:pt>
                <c:pt idx="100">
                  <c:v>-2.7474615663761245E-2</c:v>
                </c:pt>
                <c:pt idx="101">
                  <c:v>-3.1737481788100153E-2</c:v>
                </c:pt>
                <c:pt idx="102">
                  <c:v>-2.1538492906707878E-2</c:v>
                </c:pt>
                <c:pt idx="103">
                  <c:v>-2.6924864418560953E-2</c:v>
                </c:pt>
                <c:pt idx="104">
                  <c:v>-2.6524774798486056E-2</c:v>
                </c:pt>
                <c:pt idx="105">
                  <c:v>-1.2231109548536651E-2</c:v>
                </c:pt>
                <c:pt idx="106">
                  <c:v>-9.1217748236129513E-3</c:v>
                </c:pt>
                <c:pt idx="107">
                  <c:v>-9.3237129025985595E-4</c:v>
                </c:pt>
                <c:pt idx="108">
                  <c:v>1.1878969083110107E-2</c:v>
                </c:pt>
                <c:pt idx="109">
                  <c:v>1.3774738370183741E-2</c:v>
                </c:pt>
                <c:pt idx="110">
                  <c:v>2.367040048136269E-2</c:v>
                </c:pt>
                <c:pt idx="111">
                  <c:v>1.5693214797693967E-2</c:v>
                </c:pt>
                <c:pt idx="112">
                  <c:v>2.8703615582673001E-3</c:v>
                </c:pt>
                <c:pt idx="113">
                  <c:v>8.3978544575648833E-3</c:v>
                </c:pt>
                <c:pt idx="114">
                  <c:v>-8.9219996715954372E-3</c:v>
                </c:pt>
                <c:pt idx="115">
                  <c:v>-1.9726989722947366E-3</c:v>
                </c:pt>
                <c:pt idx="116">
                  <c:v>1.5319739249015241E-3</c:v>
                </c:pt>
                <c:pt idx="117">
                  <c:v>-9.1654663809496908E-3</c:v>
                </c:pt>
                <c:pt idx="118">
                  <c:v>8.8962140035618814E-4</c:v>
                </c:pt>
                <c:pt idx="119">
                  <c:v>2.8438789497562504E-3</c:v>
                </c:pt>
                <c:pt idx="120">
                  <c:v>5.5884250440560402E-3</c:v>
                </c:pt>
                <c:pt idx="121">
                  <c:v>5.9040816097126053E-3</c:v>
                </c:pt>
                <c:pt idx="122">
                  <c:v>1.3931604545492422E-2</c:v>
                </c:pt>
                <c:pt idx="123">
                  <c:v>1.4385315643006607E-2</c:v>
                </c:pt>
                <c:pt idx="124">
                  <c:v>1.3456991185270384E-2</c:v>
                </c:pt>
                <c:pt idx="125">
                  <c:v>1.8055532834771907E-2</c:v>
                </c:pt>
                <c:pt idx="126">
                  <c:v>2.3272343485412534E-2</c:v>
                </c:pt>
                <c:pt idx="127">
                  <c:v>2.4626160521510631E-2</c:v>
                </c:pt>
                <c:pt idx="128">
                  <c:v>1.8918054418070106E-2</c:v>
                </c:pt>
                <c:pt idx="129">
                  <c:v>1.9486553152355941E-2</c:v>
                </c:pt>
                <c:pt idx="130">
                  <c:v>1.1433168628383186E-2</c:v>
                </c:pt>
                <c:pt idx="131">
                  <c:v>5.2647114794025533E-3</c:v>
                </c:pt>
                <c:pt idx="132">
                  <c:v>7.5592386972426545E-3</c:v>
                </c:pt>
                <c:pt idx="133">
                  <c:v>2.8361463620446992E-3</c:v>
                </c:pt>
                <c:pt idx="134">
                  <c:v>8.4288739010983675E-4</c:v>
                </c:pt>
                <c:pt idx="135">
                  <c:v>-2.3931726589097708E-3</c:v>
                </c:pt>
                <c:pt idx="136">
                  <c:v>-5.8486722129719544E-3</c:v>
                </c:pt>
                <c:pt idx="137">
                  <c:v>-1.5207431151661335E-2</c:v>
                </c:pt>
                <c:pt idx="138">
                  <c:v>-1.7094297009115429E-2</c:v>
                </c:pt>
                <c:pt idx="139">
                  <c:v>-1.4640772625766485E-2</c:v>
                </c:pt>
                <c:pt idx="140">
                  <c:v>-1.3182490800232307E-2</c:v>
                </c:pt>
                <c:pt idx="141">
                  <c:v>-2.925825899102362E-3</c:v>
                </c:pt>
                <c:pt idx="142">
                  <c:v>1.8525256054268344E-3</c:v>
                </c:pt>
                <c:pt idx="143">
                  <c:v>-4.055251518161454E-3</c:v>
                </c:pt>
                <c:pt idx="144">
                  <c:v>-3.2802957491275173E-3</c:v>
                </c:pt>
                <c:pt idx="145">
                  <c:v>-9.8775578773630957E-3</c:v>
                </c:pt>
                <c:pt idx="146">
                  <c:v>-5.9672367432561527E-3</c:v>
                </c:pt>
                <c:pt idx="147">
                  <c:v>-1.3592488740568183E-2</c:v>
                </c:pt>
                <c:pt idx="148">
                  <c:v>-1.2895138670833174E-2</c:v>
                </c:pt>
                <c:pt idx="149">
                  <c:v>-5.7782828168742792E-3</c:v>
                </c:pt>
                <c:pt idx="150">
                  <c:v>-1.1896236831868112E-2</c:v>
                </c:pt>
                <c:pt idx="151">
                  <c:v>-1.1070980475638302E-2</c:v>
                </c:pt>
                <c:pt idx="152">
                  <c:v>-1.9611269750968417E-2</c:v>
                </c:pt>
                <c:pt idx="153">
                  <c:v>-9.5554475948194141E-3</c:v>
                </c:pt>
                <c:pt idx="154">
                  <c:v>-1.4386365469215548E-2</c:v>
                </c:pt>
                <c:pt idx="155">
                  <c:v>-1.0934566000348797E-2</c:v>
                </c:pt>
                <c:pt idx="156">
                  <c:v>-6.6808923731252858E-3</c:v>
                </c:pt>
                <c:pt idx="157">
                  <c:v>-1.1811066858138481E-2</c:v>
                </c:pt>
                <c:pt idx="158">
                  <c:v>-1.159021031886443E-2</c:v>
                </c:pt>
                <c:pt idx="159">
                  <c:v>-1.4806091212164677E-2</c:v>
                </c:pt>
                <c:pt idx="160">
                  <c:v>-4.6841680467632494E-3</c:v>
                </c:pt>
                <c:pt idx="161">
                  <c:v>-3.979070440843369E-4</c:v>
                </c:pt>
                <c:pt idx="162">
                  <c:v>-7.4635762045165907E-3</c:v>
                </c:pt>
                <c:pt idx="163">
                  <c:v>-4.875564417916093E-3</c:v>
                </c:pt>
                <c:pt idx="164">
                  <c:v>-8.1226178858261004E-3</c:v>
                </c:pt>
                <c:pt idx="165">
                  <c:v>-8.9877864251519442E-3</c:v>
                </c:pt>
                <c:pt idx="166">
                  <c:v>-1.0077111043888327E-2</c:v>
                </c:pt>
                <c:pt idx="167">
                  <c:v>-1.11349784951984E-2</c:v>
                </c:pt>
                <c:pt idx="168">
                  <c:v>-8.0800045219319213E-3</c:v>
                </c:pt>
                <c:pt idx="169">
                  <c:v>-6.5634584613283569E-4</c:v>
                </c:pt>
                <c:pt idx="170">
                  <c:v>1.1281860772972055E-3</c:v>
                </c:pt>
                <c:pt idx="171">
                  <c:v>-3.9954721990194085E-3</c:v>
                </c:pt>
                <c:pt idx="172">
                  <c:v>-2.1607114557112072E-2</c:v>
                </c:pt>
                <c:pt idx="173">
                  <c:v>-2.2645935139990036E-2</c:v>
                </c:pt>
                <c:pt idx="174">
                  <c:v>-1.2994214311798617E-2</c:v>
                </c:pt>
                <c:pt idx="175">
                  <c:v>-1.3907456320931037E-2</c:v>
                </c:pt>
                <c:pt idx="176">
                  <c:v>-1.3292485082662793E-2</c:v>
                </c:pt>
                <c:pt idx="177">
                  <c:v>-6.1040635355107094E-3</c:v>
                </c:pt>
                <c:pt idx="178">
                  <c:v>8.1887220220925108E-4</c:v>
                </c:pt>
                <c:pt idx="179">
                  <c:v>-4.3813484623805724E-3</c:v>
                </c:pt>
                <c:pt idx="180">
                  <c:v>-9.4949479430686597E-3</c:v>
                </c:pt>
                <c:pt idx="181">
                  <c:v>-7.3918985214072516E-3</c:v>
                </c:pt>
                <c:pt idx="182">
                  <c:v>-1.8428331008465036E-3</c:v>
                </c:pt>
                <c:pt idx="183">
                  <c:v>-1.1555248345176641E-2</c:v>
                </c:pt>
                <c:pt idx="184">
                  <c:v>-1.8527883134715623E-3</c:v>
                </c:pt>
                <c:pt idx="185">
                  <c:v>9.6812257265125826E-3</c:v>
                </c:pt>
                <c:pt idx="186">
                  <c:v>4.1637796060951899E-3</c:v>
                </c:pt>
                <c:pt idx="187">
                  <c:v>1.080558615151197E-2</c:v>
                </c:pt>
                <c:pt idx="188">
                  <c:v>1.2638811379370903E-2</c:v>
                </c:pt>
                <c:pt idx="189">
                  <c:v>2.0295853477673747E-2</c:v>
                </c:pt>
                <c:pt idx="190">
                  <c:v>1.0889943203596269E-2</c:v>
                </c:pt>
                <c:pt idx="191">
                  <c:v>4.6830363631272825E-4</c:v>
                </c:pt>
                <c:pt idx="192">
                  <c:v>7.9533335764324867E-3</c:v>
                </c:pt>
                <c:pt idx="193">
                  <c:v>2.1583301167289307E-3</c:v>
                </c:pt>
                <c:pt idx="194">
                  <c:v>2.5960877774879941E-3</c:v>
                </c:pt>
                <c:pt idx="195">
                  <c:v>1.4830397265451991E-2</c:v>
                </c:pt>
                <c:pt idx="196">
                  <c:v>2.6707662607284261E-2</c:v>
                </c:pt>
                <c:pt idx="197">
                  <c:v>2.6922306599511895E-2</c:v>
                </c:pt>
                <c:pt idx="198">
                  <c:v>3.0821158512055094E-2</c:v>
                </c:pt>
                <c:pt idx="199">
                  <c:v>2.7050287942283088E-2</c:v>
                </c:pt>
                <c:pt idx="200">
                  <c:v>3.6728864495590596E-2</c:v>
                </c:pt>
                <c:pt idx="201">
                  <c:v>2.9344245142083381E-2</c:v>
                </c:pt>
                <c:pt idx="202">
                  <c:v>3.2875745076273021E-2</c:v>
                </c:pt>
                <c:pt idx="203">
                  <c:v>3.449418661905132E-2</c:v>
                </c:pt>
                <c:pt idx="204">
                  <c:v>2.9495024865938208E-2</c:v>
                </c:pt>
                <c:pt idx="205">
                  <c:v>2.9624479996108746E-2</c:v>
                </c:pt>
                <c:pt idx="206">
                  <c:v>1.0389744022511388E-2</c:v>
                </c:pt>
                <c:pt idx="207">
                  <c:v>1.6532033019418153E-2</c:v>
                </c:pt>
                <c:pt idx="208">
                  <c:v>1.2008579614623602E-2</c:v>
                </c:pt>
                <c:pt idx="209">
                  <c:v>1.3942278627671284E-2</c:v>
                </c:pt>
                <c:pt idx="210">
                  <c:v>2.1556587497210278E-2</c:v>
                </c:pt>
                <c:pt idx="211">
                  <c:v>2.9879408060694741E-2</c:v>
                </c:pt>
                <c:pt idx="212">
                  <c:v>4.0049796268517276E-2</c:v>
                </c:pt>
                <c:pt idx="213">
                  <c:v>3.8784343850991131E-2</c:v>
                </c:pt>
                <c:pt idx="214">
                  <c:v>3.1685662016393799E-2</c:v>
                </c:pt>
                <c:pt idx="215">
                  <c:v>3.4822611194104756E-2</c:v>
                </c:pt>
                <c:pt idx="216">
                  <c:v>3.2112814783520939E-2</c:v>
                </c:pt>
                <c:pt idx="217">
                  <c:v>2.4987374046547578E-2</c:v>
                </c:pt>
                <c:pt idx="218">
                  <c:v>2.1286035258795643E-2</c:v>
                </c:pt>
                <c:pt idx="219">
                  <c:v>1.508595763014659E-2</c:v>
                </c:pt>
                <c:pt idx="220">
                  <c:v>1.7489803783992744E-2</c:v>
                </c:pt>
                <c:pt idx="221">
                  <c:v>8.6484397105279619E-3</c:v>
                </c:pt>
                <c:pt idx="222">
                  <c:v>5.8422410841586529E-3</c:v>
                </c:pt>
                <c:pt idx="223">
                  <c:v>9.9796304459838642E-3</c:v>
                </c:pt>
                <c:pt idx="224">
                  <c:v>1.6089337564191914E-2</c:v>
                </c:pt>
                <c:pt idx="225">
                  <c:v>1.937130805927716E-2</c:v>
                </c:pt>
                <c:pt idx="226">
                  <c:v>2.7442861287898454E-2</c:v>
                </c:pt>
                <c:pt idx="227">
                  <c:v>3.2944903578632299E-2</c:v>
                </c:pt>
                <c:pt idx="228">
                  <c:v>3.3562041682203211E-2</c:v>
                </c:pt>
                <c:pt idx="229">
                  <c:v>3.132557429492646E-2</c:v>
                </c:pt>
                <c:pt idx="230">
                  <c:v>3.067717560559997E-2</c:v>
                </c:pt>
                <c:pt idx="231">
                  <c:v>3.0802831665233631E-2</c:v>
                </c:pt>
                <c:pt idx="232">
                  <c:v>3.0191249324530822E-2</c:v>
                </c:pt>
                <c:pt idx="233">
                  <c:v>3.4380109383208783E-2</c:v>
                </c:pt>
                <c:pt idx="234">
                  <c:v>3.3962471574114382E-2</c:v>
                </c:pt>
                <c:pt idx="235">
                  <c:v>3.1063121867843223E-2</c:v>
                </c:pt>
                <c:pt idx="236">
                  <c:v>3.6528185626269201E-2</c:v>
                </c:pt>
                <c:pt idx="237">
                  <c:v>4.2621772992653711E-2</c:v>
                </c:pt>
                <c:pt idx="238">
                  <c:v>4.4105584046813584E-2</c:v>
                </c:pt>
                <c:pt idx="239">
                  <c:v>4.2551701621523698E-2</c:v>
                </c:pt>
                <c:pt idx="240">
                  <c:v>5.1044721946186276E-2</c:v>
                </c:pt>
                <c:pt idx="241">
                  <c:v>5.800863925493116E-2</c:v>
                </c:pt>
                <c:pt idx="242">
                  <c:v>5.0170399123810688E-2</c:v>
                </c:pt>
                <c:pt idx="243">
                  <c:v>5.0296338128829249E-2</c:v>
                </c:pt>
                <c:pt idx="244">
                  <c:v>5.1729515102464568E-2</c:v>
                </c:pt>
                <c:pt idx="245">
                  <c:v>5.4489881606289349E-2</c:v>
                </c:pt>
                <c:pt idx="246">
                  <c:v>4.6788224137780894E-2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5-4F04-A84A-912B9F41EAE3}"/>
            </c:ext>
          </c:extLst>
        </c:ser>
        <c:ser>
          <c:idx val="1"/>
          <c:order val="1"/>
          <c:tx>
            <c:strRef>
              <c:f>'variação inter_uci'!$C$3</c:f>
              <c:strCache>
                <c:ptCount val="1"/>
                <c:pt idx="0">
                  <c:v>#var_internados_uci_7_avg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'variação inter_uci'!$A$4:$A$261</c:f>
              <c:multiLvlStrCache>
                <c:ptCount val="247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  <c:pt idx="246">
                    <c:v>28-Oct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'variação inter_uci'!$C$4:$C$261</c:f>
              <c:numCache>
                <c:formatCode>General</c:formatCode>
                <c:ptCount val="24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-1.6666666666666666E-2</c:v>
                </c:pt>
                <c:pt idx="20">
                  <c:v>0.15</c:v>
                </c:pt>
                <c:pt idx="21">
                  <c:v>0.14074074074074075</c:v>
                </c:pt>
                <c:pt idx="22">
                  <c:v>0.17015250544662308</c:v>
                </c:pt>
                <c:pt idx="23">
                  <c:v>0.17015250544662308</c:v>
                </c:pt>
                <c:pt idx="24">
                  <c:v>0.2201525054466231</c:v>
                </c:pt>
                <c:pt idx="25">
                  <c:v>0.29451147980559744</c:v>
                </c:pt>
                <c:pt idx="26">
                  <c:v>0.15641624171035937</c:v>
                </c:pt>
                <c:pt idx="27">
                  <c:v>0.19006574487205763</c:v>
                </c:pt>
                <c:pt idx="28">
                  <c:v>0.16420007945695544</c:v>
                </c:pt>
                <c:pt idx="29">
                  <c:v>0.20933896834584431</c:v>
                </c:pt>
                <c:pt idx="30">
                  <c:v>0.1593389683458443</c:v>
                </c:pt>
                <c:pt idx="31">
                  <c:v>0.12896906502512132</c:v>
                </c:pt>
                <c:pt idx="32">
                  <c:v>0.1426511575804533</c:v>
                </c:pt>
                <c:pt idx="33">
                  <c:v>0.21002121330348245</c:v>
                </c:pt>
                <c:pt idx="34">
                  <c:v>0.23787608019627718</c:v>
                </c:pt>
                <c:pt idx="35">
                  <c:v>0.21712743520982733</c:v>
                </c:pt>
                <c:pt idx="36">
                  <c:v>0.25436147776301882</c:v>
                </c:pt>
                <c:pt idx="37">
                  <c:v>0.23428545020302829</c:v>
                </c:pt>
                <c:pt idx="38">
                  <c:v>0.19550415129848997</c:v>
                </c:pt>
                <c:pt idx="39">
                  <c:v>0.10782548432608303</c:v>
                </c:pt>
                <c:pt idx="40">
                  <c:v>8.7048688129227947E-2</c:v>
                </c:pt>
                <c:pt idx="41">
                  <c:v>6.4531103402818882E-2</c:v>
                </c:pt>
                <c:pt idx="42">
                  <c:v>2.7914344800244684E-2</c:v>
                </c:pt>
                <c:pt idx="43">
                  <c:v>4.6778080870514644E-3</c:v>
                </c:pt>
                <c:pt idx="44">
                  <c:v>-1.5155025705449073E-3</c:v>
                </c:pt>
                <c:pt idx="45">
                  <c:v>-1.5970579207008621E-2</c:v>
                </c:pt>
                <c:pt idx="46">
                  <c:v>-2.1432507305822805E-2</c:v>
                </c:pt>
                <c:pt idx="47">
                  <c:v>-2.6881704393154626E-2</c:v>
                </c:pt>
                <c:pt idx="48">
                  <c:v>-5.6738754425643252E-2</c:v>
                </c:pt>
                <c:pt idx="49">
                  <c:v>-1.4152849843193172E-2</c:v>
                </c:pt>
                <c:pt idx="50">
                  <c:v>-1.9077021346656942E-2</c:v>
                </c:pt>
                <c:pt idx="51">
                  <c:v>8.123345713668623E-3</c:v>
                </c:pt>
                <c:pt idx="52">
                  <c:v>-2.1335104391569213E-3</c:v>
                </c:pt>
                <c:pt idx="53">
                  <c:v>5.9475319766494408E-3</c:v>
                </c:pt>
                <c:pt idx="54">
                  <c:v>3.226332145033365E-2</c:v>
                </c:pt>
                <c:pt idx="55">
                  <c:v>-1.0288518019459872E-3</c:v>
                </c:pt>
                <c:pt idx="56">
                  <c:v>5.0660205399927086E-3</c:v>
                </c:pt>
                <c:pt idx="57">
                  <c:v>-1.645573821768154E-2</c:v>
                </c:pt>
                <c:pt idx="58">
                  <c:v>-1.3776582889959666E-2</c:v>
                </c:pt>
                <c:pt idx="59">
                  <c:v>-3.1352982819300775E-2</c:v>
                </c:pt>
                <c:pt idx="60">
                  <c:v>-3.0202055856503707E-2</c:v>
                </c:pt>
                <c:pt idx="61">
                  <c:v>-2.7089856675756141E-2</c:v>
                </c:pt>
                <c:pt idx="62">
                  <c:v>-3.1033974573362409E-2</c:v>
                </c:pt>
                <c:pt idx="63">
                  <c:v>-3.0127017680490028E-2</c:v>
                </c:pt>
                <c:pt idx="64">
                  <c:v>-3.0618535487478005E-2</c:v>
                </c:pt>
                <c:pt idx="65">
                  <c:v>-1.4588060180984597E-2</c:v>
                </c:pt>
                <c:pt idx="66">
                  <c:v>-3.0256871000710811E-2</c:v>
                </c:pt>
                <c:pt idx="67">
                  <c:v>-3.1001645939034136E-2</c:v>
                </c:pt>
                <c:pt idx="68">
                  <c:v>-3.2173807111195309E-2</c:v>
                </c:pt>
                <c:pt idx="69">
                  <c:v>-2.9543335730723926E-2</c:v>
                </c:pt>
                <c:pt idx="70">
                  <c:v>-3.7125869476048373E-2</c:v>
                </c:pt>
                <c:pt idx="71">
                  <c:v>-3.759688716865045E-2</c:v>
                </c:pt>
                <c:pt idx="72">
                  <c:v>-2.1380516899612595E-2</c:v>
                </c:pt>
                <c:pt idx="73">
                  <c:v>-2.6928055780484812E-2</c:v>
                </c:pt>
                <c:pt idx="74">
                  <c:v>-2.9447740819854892E-2</c:v>
                </c:pt>
                <c:pt idx="75">
                  <c:v>-3.9401444523558593E-2</c:v>
                </c:pt>
                <c:pt idx="76">
                  <c:v>-2.8911934034048108E-2</c:v>
                </c:pt>
                <c:pt idx="77">
                  <c:v>-2.9911400985007594E-2</c:v>
                </c:pt>
                <c:pt idx="78">
                  <c:v>-4.3435173325802323E-2</c:v>
                </c:pt>
                <c:pt idx="79">
                  <c:v>-2.5468015229194382E-2</c:v>
                </c:pt>
                <c:pt idx="80">
                  <c:v>-1.0108824016984796E-2</c:v>
                </c:pt>
                <c:pt idx="81">
                  <c:v>5.4665728084120251E-3</c:v>
                </c:pt>
                <c:pt idx="82">
                  <c:v>-4.6783547278198591E-3</c:v>
                </c:pt>
                <c:pt idx="83">
                  <c:v>-1.0796079595544725E-2</c:v>
                </c:pt>
                <c:pt idx="84">
                  <c:v>-2.3960234078779174E-3</c:v>
                </c:pt>
                <c:pt idx="85">
                  <c:v>-2.3687958426622514E-2</c:v>
                </c:pt>
                <c:pt idx="86">
                  <c:v>-3.1652912628135854E-2</c:v>
                </c:pt>
                <c:pt idx="87">
                  <c:v>-5.0609951965609967E-2</c:v>
                </c:pt>
                <c:pt idx="88">
                  <c:v>-4.840153236588602E-2</c:v>
                </c:pt>
                <c:pt idx="89">
                  <c:v>-4.793856940292307E-2</c:v>
                </c:pt>
                <c:pt idx="90">
                  <c:v>-5.4409875874229539E-2</c:v>
                </c:pt>
                <c:pt idx="91">
                  <c:v>-4.3523370557031142E-2</c:v>
                </c:pt>
                <c:pt idx="92">
                  <c:v>-5.3468345063568574E-2</c:v>
                </c:pt>
                <c:pt idx="93">
                  <c:v>-4.1500843965632694E-2</c:v>
                </c:pt>
                <c:pt idx="94">
                  <c:v>-3.1000233465022193E-2</c:v>
                </c:pt>
                <c:pt idx="95">
                  <c:v>-3.4409324374113114E-2</c:v>
                </c:pt>
                <c:pt idx="96">
                  <c:v>-1.8943308908097641E-2</c:v>
                </c:pt>
                <c:pt idx="97">
                  <c:v>-1.6628494093282827E-2</c:v>
                </c:pt>
                <c:pt idx="98">
                  <c:v>-2.0516404891404893E-2</c:v>
                </c:pt>
                <c:pt idx="99">
                  <c:v>-2.3738278802933974E-2</c:v>
                </c:pt>
                <c:pt idx="100">
                  <c:v>-2.0350000414655588E-2</c:v>
                </c:pt>
                <c:pt idx="101">
                  <c:v>-1.2774242838898012E-2</c:v>
                </c:pt>
                <c:pt idx="102">
                  <c:v>-1.8293308702791462E-2</c:v>
                </c:pt>
                <c:pt idx="103">
                  <c:v>-1.5369332094604329E-2</c:v>
                </c:pt>
                <c:pt idx="104">
                  <c:v>-8.365021749776741E-3</c:v>
                </c:pt>
                <c:pt idx="105">
                  <c:v>2.7685134990035176E-2</c:v>
                </c:pt>
                <c:pt idx="106">
                  <c:v>3.4553266858167044E-2</c:v>
                </c:pt>
                <c:pt idx="107">
                  <c:v>3.4553266858167044E-2</c:v>
                </c:pt>
                <c:pt idx="108">
                  <c:v>4.456968721941499E-2</c:v>
                </c:pt>
                <c:pt idx="109">
                  <c:v>5.0778130702552056E-2</c:v>
                </c:pt>
                <c:pt idx="110">
                  <c:v>5.074081169971581E-2</c:v>
                </c:pt>
                <c:pt idx="111">
                  <c:v>2.0437781396685509E-2</c:v>
                </c:pt>
                <c:pt idx="112">
                  <c:v>3.0510585305105844E-3</c:v>
                </c:pt>
                <c:pt idx="113">
                  <c:v>-1.6437771502405892E-3</c:v>
                </c:pt>
                <c:pt idx="114">
                  <c:v>-1.3617552167493869E-2</c:v>
                </c:pt>
                <c:pt idx="115">
                  <c:v>-2.2749972258818068E-2</c:v>
                </c:pt>
                <c:pt idx="116">
                  <c:v>-6.6292770336452318E-3</c:v>
                </c:pt>
                <c:pt idx="117">
                  <c:v>-9.010229414597613E-3</c:v>
                </c:pt>
                <c:pt idx="118">
                  <c:v>2.8023574426586915E-3</c:v>
                </c:pt>
                <c:pt idx="119">
                  <c:v>7.4971931234098649E-3</c:v>
                </c:pt>
                <c:pt idx="120">
                  <c:v>1.4642925812620814E-2</c:v>
                </c:pt>
                <c:pt idx="121">
                  <c:v>9.4429567563451367E-4</c:v>
                </c:pt>
                <c:pt idx="122">
                  <c:v>-6.5183908915296641E-3</c:v>
                </c:pt>
                <c:pt idx="123">
                  <c:v>3.3252480565868956E-3</c:v>
                </c:pt>
                <c:pt idx="124">
                  <c:v>7.983633149754598E-3</c:v>
                </c:pt>
                <c:pt idx="125">
                  <c:v>-9.0525573913429142E-4</c:v>
                </c:pt>
                <c:pt idx="126">
                  <c:v>1.4747651268020665E-3</c:v>
                </c:pt>
                <c:pt idx="127">
                  <c:v>2.8872025400774669E-2</c:v>
                </c:pt>
                <c:pt idx="128">
                  <c:v>2.4652616118074247E-2</c:v>
                </c:pt>
                <c:pt idx="129">
                  <c:v>6.3674187283992434E-3</c:v>
                </c:pt>
                <c:pt idx="130">
                  <c:v>-3.2225283615478439E-3</c:v>
                </c:pt>
                <c:pt idx="131">
                  <c:v>5.6663605273410472E-3</c:v>
                </c:pt>
                <c:pt idx="132">
                  <c:v>3.2546298694209226E-3</c:v>
                </c:pt>
                <c:pt idx="133">
                  <c:v>-5.9394957630608718E-3</c:v>
                </c:pt>
                <c:pt idx="134">
                  <c:v>-6.1060513926411535E-3</c:v>
                </c:pt>
                <c:pt idx="135">
                  <c:v>2.4642071776174155E-3</c:v>
                </c:pt>
                <c:pt idx="136">
                  <c:v>-1.5832342797014749E-2</c:v>
                </c:pt>
                <c:pt idx="137">
                  <c:v>-1.0781837746509699E-2</c:v>
                </c:pt>
                <c:pt idx="138">
                  <c:v>-2.2868864337968198E-2</c:v>
                </c:pt>
                <c:pt idx="139">
                  <c:v>-2.9977535509139369E-2</c:v>
                </c:pt>
                <c:pt idx="140">
                  <c:v>-9.7185547238428007E-3</c:v>
                </c:pt>
                <c:pt idx="141">
                  <c:v>-9.8817614087886117E-3</c:v>
                </c:pt>
                <c:pt idx="142">
                  <c:v>1.5903895319656188E-2</c:v>
                </c:pt>
                <c:pt idx="143">
                  <c:v>-7.2068380492293588E-4</c:v>
                </c:pt>
                <c:pt idx="144">
                  <c:v>4.108113385595062E-3</c:v>
                </c:pt>
                <c:pt idx="145">
                  <c:v>-3.5441302041485287E-3</c:v>
                </c:pt>
                <c:pt idx="146">
                  <c:v>-1.94171460771644E-2</c:v>
                </c:pt>
                <c:pt idx="147">
                  <c:v>-1.4269446702807864E-2</c:v>
                </c:pt>
                <c:pt idx="148">
                  <c:v>-3.2137884400467574E-2</c:v>
                </c:pt>
                <c:pt idx="149">
                  <c:v>-2.0563810326393497E-2</c:v>
                </c:pt>
                <c:pt idx="150">
                  <c:v>-3.5362697247719073E-2</c:v>
                </c:pt>
                <c:pt idx="151">
                  <c:v>-3.1516543401565227E-2</c:v>
                </c:pt>
                <c:pt idx="152">
                  <c:v>-3.8183210068231895E-2</c:v>
                </c:pt>
                <c:pt idx="153">
                  <c:v>-5.1332117172057025E-2</c:v>
                </c:pt>
                <c:pt idx="154">
                  <c:v>-5.8082415857839596E-2</c:v>
                </c:pt>
                <c:pt idx="155">
                  <c:v>-4.9952334557026586E-2</c:v>
                </c:pt>
                <c:pt idx="156">
                  <c:v>-3.4054292249839614E-2</c:v>
                </c:pt>
                <c:pt idx="157">
                  <c:v>-3.1612289807837167E-2</c:v>
                </c:pt>
                <c:pt idx="158">
                  <c:v>-2.9010663791577008E-2</c:v>
                </c:pt>
                <c:pt idx="159">
                  <c:v>-1.4427330458243676E-2</c:v>
                </c:pt>
                <c:pt idx="160">
                  <c:v>4.4525250069776456E-3</c:v>
                </c:pt>
                <c:pt idx="161">
                  <c:v>4.2589516426725718E-3</c:v>
                </c:pt>
                <c:pt idx="162">
                  <c:v>-3.228715728715728E-3</c:v>
                </c:pt>
                <c:pt idx="163">
                  <c:v>4.8045788899447432E-3</c:v>
                </c:pt>
                <c:pt idx="164">
                  <c:v>-1.4939904269172558E-2</c:v>
                </c:pt>
                <c:pt idx="165">
                  <c:v>-3.2995459824728117E-2</c:v>
                </c:pt>
                <c:pt idx="166">
                  <c:v>-3.7060500475134622E-2</c:v>
                </c:pt>
                <c:pt idx="167">
                  <c:v>-6.5199028613662766E-2</c:v>
                </c:pt>
                <c:pt idx="168">
                  <c:v>-1.9352633629336743E-2</c:v>
                </c:pt>
                <c:pt idx="169">
                  <c:v>3.9184952978056631E-4</c:v>
                </c:pt>
                <c:pt idx="170">
                  <c:v>2.0034706672637709E-2</c:v>
                </c:pt>
                <c:pt idx="171">
                  <c:v>4.2470604108535141E-2</c:v>
                </c:pt>
                <c:pt idx="172">
                  <c:v>2.6210441506909123E-2</c:v>
                </c:pt>
                <c:pt idx="173">
                  <c:v>5.5421470717938327E-2</c:v>
                </c:pt>
                <c:pt idx="174">
                  <c:v>2.0938712097248683E-2</c:v>
                </c:pt>
                <c:pt idx="175">
                  <c:v>-7.1443159857794017E-3</c:v>
                </c:pt>
                <c:pt idx="176">
                  <c:v>-1.613554405595484E-2</c:v>
                </c:pt>
                <c:pt idx="177">
                  <c:v>-5.6349335553443373E-3</c:v>
                </c:pt>
                <c:pt idx="178">
                  <c:v>1.9172237593290224E-2</c:v>
                </c:pt>
                <c:pt idx="179">
                  <c:v>1.4228269234687721E-2</c:v>
                </c:pt>
                <c:pt idx="180">
                  <c:v>3.4069539075957563E-2</c:v>
                </c:pt>
                <c:pt idx="181">
                  <c:v>2.7704745477121411E-2</c:v>
                </c:pt>
                <c:pt idx="182">
                  <c:v>2.9499003850327155E-2</c:v>
                </c:pt>
                <c:pt idx="183">
                  <c:v>-1.7437371485114091E-3</c:v>
                </c:pt>
                <c:pt idx="184">
                  <c:v>-2.3448640432362059E-2</c:v>
                </c:pt>
                <c:pt idx="185">
                  <c:v>-1.3227966797054277E-2</c:v>
                </c:pt>
                <c:pt idx="186">
                  <c:v>-2.4297306813762718E-2</c:v>
                </c:pt>
                <c:pt idx="187">
                  <c:v>-9.4923422747556253E-3</c:v>
                </c:pt>
                <c:pt idx="188">
                  <c:v>1.8712940888807421E-3</c:v>
                </c:pt>
                <c:pt idx="189">
                  <c:v>2.626153799131976E-2</c:v>
                </c:pt>
                <c:pt idx="190">
                  <c:v>2.8055796364525504E-2</c:v>
                </c:pt>
                <c:pt idx="191">
                  <c:v>2.596520403003073E-2</c:v>
                </c:pt>
                <c:pt idx="192">
                  <c:v>2.0417590539541764E-3</c:v>
                </c:pt>
                <c:pt idx="193">
                  <c:v>2.0417590539541751E-3</c:v>
                </c:pt>
                <c:pt idx="194">
                  <c:v>1.0171840354767184E-2</c:v>
                </c:pt>
                <c:pt idx="195">
                  <c:v>2.1232532357036041E-2</c:v>
                </c:pt>
                <c:pt idx="196">
                  <c:v>3.5997529264890089E-2</c:v>
                </c:pt>
                <c:pt idx="197">
                  <c:v>3.0469073980337252E-2</c:v>
                </c:pt>
                <c:pt idx="198">
                  <c:v>6.1646230157493424E-2</c:v>
                </c:pt>
                <c:pt idx="199">
                  <c:v>4.8707633666265356E-2</c:v>
                </c:pt>
                <c:pt idx="200">
                  <c:v>5.6009651130884443E-2</c:v>
                </c:pt>
                <c:pt idx="201">
                  <c:v>2.7104119663271781E-2</c:v>
                </c:pt>
                <c:pt idx="202">
                  <c:v>3.5398665551802634E-2</c:v>
                </c:pt>
                <c:pt idx="203">
                  <c:v>2.3267518010819027E-2</c:v>
                </c:pt>
                <c:pt idx="204">
                  <c:v>1.2891594499302293E-2</c:v>
                </c:pt>
                <c:pt idx="205">
                  <c:v>1.6199043449546754E-2</c:v>
                </c:pt>
                <c:pt idx="206">
                  <c:v>-4.882772830009637E-3</c:v>
                </c:pt>
                <c:pt idx="207">
                  <c:v>2.1234780941424596E-2</c:v>
                </c:pt>
                <c:pt idx="208">
                  <c:v>6.9347078420093937E-3</c:v>
                </c:pt>
                <c:pt idx="209">
                  <c:v>7.108183425321042E-3</c:v>
                </c:pt>
                <c:pt idx="210">
                  <c:v>2.6048629845622978E-2</c:v>
                </c:pt>
                <c:pt idx="211">
                  <c:v>4.8179777386606587E-2</c:v>
                </c:pt>
                <c:pt idx="212">
                  <c:v>7.1145512216748197E-2</c:v>
                </c:pt>
                <c:pt idx="213">
                  <c:v>5.2638460273163747E-2</c:v>
                </c:pt>
                <c:pt idx="214">
                  <c:v>5.3304642443706383E-2</c:v>
                </c:pt>
                <c:pt idx="215">
                  <c:v>6.6438784989613628E-2</c:v>
                </c:pt>
                <c:pt idx="216">
                  <c:v>5.8702553639457068E-2</c:v>
                </c:pt>
                <c:pt idx="217">
                  <c:v>4.3736567244899244E-2</c:v>
                </c:pt>
                <c:pt idx="218">
                  <c:v>3.6521560029892028E-2</c:v>
                </c:pt>
                <c:pt idx="219">
                  <c:v>3.7735378890769715E-2</c:v>
                </c:pt>
                <c:pt idx="220">
                  <c:v>3.9673363386893749E-2</c:v>
                </c:pt>
                <c:pt idx="221">
                  <c:v>3.0272593733237884E-2</c:v>
                </c:pt>
                <c:pt idx="222">
                  <c:v>1.1846334104943068E-2</c:v>
                </c:pt>
                <c:pt idx="223">
                  <c:v>1.1732955420135813E-2</c:v>
                </c:pt>
                <c:pt idx="224">
                  <c:v>-1.5127087689246032E-3</c:v>
                </c:pt>
                <c:pt idx="225">
                  <c:v>-4.687311943527778E-3</c:v>
                </c:pt>
                <c:pt idx="226">
                  <c:v>1.294089318467735E-2</c:v>
                </c:pt>
                <c:pt idx="227">
                  <c:v>2.8991279206619647E-2</c:v>
                </c:pt>
                <c:pt idx="228">
                  <c:v>2.6563606250644804E-2</c:v>
                </c:pt>
                <c:pt idx="229">
                  <c:v>2.7708545100501691E-2</c:v>
                </c:pt>
                <c:pt idx="230">
                  <c:v>3.6229543274573513E-2</c:v>
                </c:pt>
                <c:pt idx="231">
                  <c:v>4.1437876607906841E-2</c:v>
                </c:pt>
                <c:pt idx="232">
                  <c:v>2.7597550267580508E-2</c:v>
                </c:pt>
                <c:pt idx="233">
                  <c:v>1.8043068249330368E-2</c:v>
                </c:pt>
                <c:pt idx="234">
                  <c:v>2.8038272086260824E-2</c:v>
                </c:pt>
                <c:pt idx="235">
                  <c:v>2.9935661278731984E-2</c:v>
                </c:pt>
                <c:pt idx="236">
                  <c:v>3.2442200075593362E-2</c:v>
                </c:pt>
                <c:pt idx="237">
                  <c:v>3.7986554914303035E-2</c:v>
                </c:pt>
                <c:pt idx="238">
                  <c:v>4.5309787237535364E-2</c:v>
                </c:pt>
                <c:pt idx="239">
                  <c:v>5.0788182299263761E-2</c:v>
                </c:pt>
                <c:pt idx="240">
                  <c:v>5.6379431225256654E-2</c:v>
                </c:pt>
                <c:pt idx="241">
                  <c:v>5.0083134928960354E-2</c:v>
                </c:pt>
                <c:pt idx="242">
                  <c:v>6.1560521406346824E-2</c:v>
                </c:pt>
                <c:pt idx="243">
                  <c:v>5.7595163551045908E-2</c:v>
                </c:pt>
                <c:pt idx="244">
                  <c:v>5.3730429251529009E-2</c:v>
                </c:pt>
                <c:pt idx="245">
                  <c:v>5.2341540362640104E-2</c:v>
                </c:pt>
                <c:pt idx="246">
                  <c:v>4.668394135465747E-2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5-4F04-A84A-912B9F41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165976"/>
        <c:axId val="811230104"/>
      </c:lineChart>
      <c:catAx>
        <c:axId val="42116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1230104"/>
        <c:crosses val="autoZero"/>
        <c:auto val="1"/>
        <c:lblAlgn val="ctr"/>
        <c:lblOffset val="100"/>
        <c:noMultiLvlLbl val="0"/>
      </c:catAx>
      <c:valAx>
        <c:axId val="8112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116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[covid_pt_dashboard.xlsx]total_max internados!PivotTable1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'total_max internados'!$A$4</c:f>
              <c:strCache>
                <c:ptCount val="1"/>
                <c:pt idx="0">
                  <c:v>#total_internados_uci_dia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'total_max internados'!$A$5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'total_max internados'!$A$5</c:f>
              <c:numCache>
                <c:formatCode>General</c:formatCode>
                <c:ptCount val="1"/>
                <c:pt idx="0">
                  <c:v>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E-470E-BDC8-C7010F36CD38}"/>
            </c:ext>
          </c:extLst>
        </c:ser>
        <c:ser>
          <c:idx val="1"/>
          <c:order val="1"/>
          <c:tx>
            <c:strRef>
              <c:f>'total_max internados'!$B$4</c:f>
              <c:strCache>
                <c:ptCount val="1"/>
                <c:pt idx="0">
                  <c:v>#total_internados_dia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'total_max internados'!$A$5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'total_max internados'!$B$5</c:f>
              <c:numCache>
                <c:formatCode>General</c:formatCode>
                <c:ptCount val="1"/>
                <c:pt idx="0">
                  <c:v>3660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4E-470E-BDC8-C7010F36CD38}"/>
            </c:ext>
          </c:extLst>
        </c:ser>
        <c:ser>
          <c:idx val="2"/>
          <c:order val="2"/>
          <c:tx>
            <c:strRef>
              <c:f>'total_max internados'!$C$4</c:f>
              <c:strCache>
                <c:ptCount val="1"/>
                <c:pt idx="0">
                  <c:v>Max of internados_uci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'total_max internados'!$A$5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'total_max internados'!$C$5</c:f>
              <c:numCache>
                <c:formatCode>General</c:formatCode>
                <c:ptCount val="1"/>
                <c:pt idx="0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4E-470E-BDC8-C7010F36CD38}"/>
            </c:ext>
          </c:extLst>
        </c:ser>
        <c:ser>
          <c:idx val="3"/>
          <c:order val="3"/>
          <c:tx>
            <c:strRef>
              <c:f>'total_max internados'!$D$4</c:f>
              <c:strCache>
                <c:ptCount val="1"/>
                <c:pt idx="0">
                  <c:v>Max of internados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'total_max internados'!$A$5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'total_max internados'!$D$5</c:f>
              <c:numCache>
                <c:formatCode>General</c:formatCode>
                <c:ptCount val="1"/>
                <c:pt idx="0">
                  <c:v>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4E-470E-BDC8-C7010F36C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175328"/>
        <c:axId val="523176968"/>
      </c:barChart>
      <c:catAx>
        <c:axId val="5231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3176968"/>
        <c:crosses val="autoZero"/>
        <c:auto val="1"/>
        <c:lblAlgn val="ctr"/>
        <c:lblOffset val="100"/>
        <c:noMultiLvlLbl val="0"/>
      </c:catAx>
      <c:valAx>
        <c:axId val="5231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31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28575</xdr:rowOff>
    </xdr:from>
    <xdr:to>
      <xdr:col>18</xdr:col>
      <xdr:colOff>438151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B3594-4A8A-4B7D-926B-EC041D6D3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76199</xdr:rowOff>
    </xdr:from>
    <xdr:to>
      <xdr:col>17</xdr:col>
      <xdr:colOff>133350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CE04E-EE1C-43FC-83A3-07BEA1A76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0</xdr:row>
      <xdr:rowOff>171449</xdr:rowOff>
    </xdr:from>
    <xdr:to>
      <xdr:col>16</xdr:col>
      <xdr:colOff>581025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EFD20-B313-4282-BD6F-6FE40C96D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22</xdr:col>
      <xdr:colOff>590550</xdr:colOff>
      <xdr:row>37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512AC-5B7E-4C9D-B5EC-2CF2E778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0</xdr:row>
      <xdr:rowOff>142875</xdr:rowOff>
    </xdr:from>
    <xdr:to>
      <xdr:col>19</xdr:col>
      <xdr:colOff>9524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E018F-0641-4F15-96DB-E14FE59E1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119061</xdr:rowOff>
    </xdr:from>
    <xdr:to>
      <xdr:col>18</xdr:col>
      <xdr:colOff>171450</xdr:colOff>
      <xdr:row>38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91AFC-1328-400B-AC82-FA1183267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95249</xdr:rowOff>
    </xdr:from>
    <xdr:to>
      <xdr:col>19</xdr:col>
      <xdr:colOff>419100</xdr:colOff>
      <xdr:row>37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0D40F-B14D-427C-A6D8-4D20A0BC7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5</xdr:row>
      <xdr:rowOff>85725</xdr:rowOff>
    </xdr:from>
    <xdr:to>
      <xdr:col>10</xdr:col>
      <xdr:colOff>238124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87A45-E99D-45D4-8808-EC736732B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_boavida" refreshedDate="44132.91343912037" createdVersion="6" refreshedVersion="6" minRefreshableVersion="3" recordCount="246" xr:uid="{F0C3662B-8357-4A6D-9FA5-B93D71B5C55C}">
  <cacheSource type="worksheet">
    <worksheetSource name="data"/>
  </cacheSource>
  <cacheFields count="123">
    <cacheField name="data" numFmtId="14">
      <sharedItems containsSemiMixedTypes="0" containsNonDate="0" containsDate="1" containsString="0" minDate="2020-02-26T00:00:00" maxDate="2020-10-29T00:00:00" count="246"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</sharedItems>
      <fieldGroup par="122" base="0">
        <rangePr groupBy="days" startDate="2020-02-26T00:00:00" endDate="2020-10-29T00:00:00"/>
        <groupItems count="368">
          <s v="&lt;26/02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/10/2020"/>
        </groupItems>
      </fieldGroup>
    </cacheField>
    <cacheField name="data_dados" numFmtId="22">
      <sharedItems containsSemiMixedTypes="0" containsNonDate="0" containsDate="1" containsString="0" minDate="2020-02-26T00:00:00" maxDate="2020-10-29T00:00:00"/>
    </cacheField>
    <cacheField name="activos_1" numFmtId="164">
      <sharedItems containsSemiMixedTypes="0" containsString="0" containsNumber="1" containsInteger="1" minValue="0" maxValue="54391"/>
    </cacheField>
    <cacheField name="novos_dia" numFmtId="164">
      <sharedItems containsSemiMixedTypes="0" containsString="0" containsNumber="1" containsInteger="1" minValue="-9692" maxValue="2303"/>
    </cacheField>
    <cacheField name="novos_dia_7_avg" numFmtId="164">
      <sharedItems containsString="0" containsBlank="1" containsNumber="1" minValue="-1752.8333333333333" maxValue="1563.5"/>
    </cacheField>
    <cacheField name="confirmados" numFmtId="0">
      <sharedItems containsSemiMixedTypes="0" containsString="0" containsNumber="1" containsInteger="1" minValue="0" maxValue="128392"/>
    </cacheField>
    <cacheField name="confirmados_dia" numFmtId="0">
      <sharedItems containsSemiMixedTypes="0" containsString="0" containsNumber="1" containsInteger="1" minValue="0" maxValue="3960"/>
    </cacheField>
    <cacheField name="confirmados_dia_7_avg" numFmtId="0">
      <sharedItems containsString="0" containsBlank="1" containsNumber="1" minValue="0.66666666666666663" maxValue="3141.8333333333335"/>
    </cacheField>
    <cacheField name="confirmados_arsnorte" numFmtId="0">
      <sharedItems containsSemiMixedTypes="0" containsString="0" containsNumber="1" containsInteger="1" minValue="0" maxValue="56122"/>
    </cacheField>
    <cacheField name="confirmados_arscentro" numFmtId="0">
      <sharedItems containsSemiMixedTypes="0" containsString="0" containsNumber="1" containsInteger="1" minValue="0" maxValue="10877"/>
    </cacheField>
    <cacheField name="confirmados_arslvt" numFmtId="0">
      <sharedItems containsSemiMixedTypes="0" containsString="0" containsNumber="1" containsInteger="1" minValue="0" maxValue="55478"/>
    </cacheField>
    <cacheField name="confirmados_arsalentejo" numFmtId="0">
      <sharedItems containsSemiMixedTypes="0" containsString="0" containsNumber="1" containsInteger="1" minValue="0" maxValue="2558"/>
    </cacheField>
    <cacheField name="confirmados_arsalgarve" numFmtId="0">
      <sharedItems containsSemiMixedTypes="0" containsString="0" containsNumber="1" containsInteger="1" minValue="0" maxValue="2579"/>
    </cacheField>
    <cacheField name="confirmados_acores" numFmtId="0">
      <sharedItems containsSemiMixedTypes="0" containsString="0" containsNumber="1" containsInteger="1" minValue="0" maxValue="353"/>
    </cacheField>
    <cacheField name="confirmados_madeira" numFmtId="0">
      <sharedItems containsSemiMixedTypes="0" containsString="0" containsNumber="1" containsInteger="1" minValue="0" maxValue="425"/>
    </cacheField>
    <cacheField name="confirmados_estrangeiro" numFmtId="0">
      <sharedItems containsString="0" containsBlank="1" containsNumber="1" containsInteger="1" minValue="1" maxValue="21"/>
    </cacheField>
    <cacheField name="confirmados_novos" numFmtId="0">
      <sharedItems containsSemiMixedTypes="0" containsString="0" containsNumber="1" containsInteger="1" minValue="0" maxValue="3960"/>
    </cacheField>
    <cacheField name="recuperados" numFmtId="0">
      <sharedItems containsSemiMixedTypes="0" containsString="0" containsNumber="1" containsInteger="1" minValue="0" maxValue="74001"/>
    </cacheField>
    <cacheField name="recuperados_dia" numFmtId="0">
      <sharedItems containsSemiMixedTypes="0" containsString="0" containsNumber="1" containsInteger="1" minValue="0" maxValue="9844"/>
    </cacheField>
    <cacheField name="recuperados_dia_7_avg" numFmtId="0">
      <sharedItems containsString="0" containsBlank="1" containsNumber="1" minValue="0" maxValue="1982.8333333333333"/>
    </cacheField>
    <cacheField name="obitos" numFmtId="0">
      <sharedItems containsSemiMixedTypes="0" containsString="0" containsNumber="1" containsInteger="1" minValue="0" maxValue="2395"/>
    </cacheField>
    <cacheField name="obitos_dia" numFmtId="0">
      <sharedItems containsSemiMixedTypes="0" containsString="0" containsNumber="1" containsInteger="1" minValue="0" maxValue="37"/>
    </cacheField>
    <cacheField name="obitos_dia_7_avg" numFmtId="0">
      <sharedItems containsString="0" containsBlank="1" containsNumber="1" minValue="0" maxValue="32.333333333333336"/>
    </cacheField>
    <cacheField name="internados" numFmtId="0">
      <sharedItems containsString="0" containsBlank="1" containsNumber="1" containsInteger="1" minValue="9" maxValue="1794"/>
    </cacheField>
    <cacheField name="var_internados" numFmtId="10">
      <sharedItems containsSemiMixedTypes="0" containsString="0" containsNumber="1" minValue="-0.56796116504854366" maxValue="0.8534031413612565"/>
    </cacheField>
    <cacheField name="var_internados_7_avg" numFmtId="10">
      <sharedItems containsSemiMixedTypes="0" containsString="0" containsNumber="1" minValue="-3.7326686738383318E-2" maxValue="0.37211645566908724"/>
    </cacheField>
    <cacheField name="total_internados_dia" numFmtId="0">
      <sharedItems containsSemiMixedTypes="0" containsString="0" containsNumber="1" containsInteger="1" minValue="0" maxValue="316"/>
    </cacheField>
    <cacheField name="total_internados_dia_7_avg" numFmtId="0">
      <sharedItems containsString="0" containsBlank="1" containsNumber="1" minValue="0" maxValue="114.66666666666667"/>
    </cacheField>
    <cacheField name="internados_uci" numFmtId="0">
      <sharedItems containsString="0" containsBlank="1" containsNumber="1" containsInteger="1" minValue="9" maxValue="271"/>
    </cacheField>
    <cacheField name="var_internados_uci" numFmtId="10">
      <sharedItems containsSemiMixedTypes="0" containsString="0" containsNumber="1" minValue="-0.17543859649122806" maxValue="1"/>
    </cacheField>
    <cacheField name="var_internados_uci_7_avg" numFmtId="10">
      <sharedItems containsSemiMixedTypes="0" containsString="0" containsNumber="1" minValue="-6.5199028613662766E-2" maxValue="0.29451147980559744"/>
    </cacheField>
    <cacheField name="total_internados_uci_dia" numFmtId="0">
      <sharedItems containsSemiMixedTypes="0" containsString="0" containsNumber="1" containsInteger="1" minValue="0" maxValue="49"/>
    </cacheField>
    <cacheField name="total_internados_uci_dia_7_day" numFmtId="0">
      <sharedItems containsString="0" containsBlank="1" containsNumber="1" minValue="0" maxValue="28.166666666666668"/>
    </cacheField>
    <cacheField name="lab" numFmtId="0">
      <sharedItems containsString="0" containsBlank="1" containsNumber="1" containsInteger="1" minValue="30" maxValue="5903"/>
    </cacheField>
    <cacheField name="suspeitos" numFmtId="0">
      <sharedItems containsString="0" containsBlank="1" containsNumber="1" containsInteger="1" minValue="25" maxValue="468937"/>
    </cacheField>
    <cacheField name="vigilancia" numFmtId="0">
      <sharedItems containsString="0" containsBlank="1" containsNumber="1" containsInteger="1" minValue="81" maxValue="62457"/>
    </cacheField>
    <cacheField name="n_confirmados" numFmtId="0">
      <sharedItems containsString="0" containsBlank="1" containsNumber="1" containsInteger="1" minValue="1746" maxValue="413609"/>
    </cacheField>
    <cacheField name="cadeias_transmissao" numFmtId="0">
      <sharedItems containsString="0" containsBlank="1" containsNumber="1" containsInteger="1" minValue="4" maxValue="24"/>
    </cacheField>
    <cacheField name="transmissao_importada" numFmtId="0">
      <sharedItems containsString="0" containsBlank="1" containsNumber="1" containsInteger="1" minValue="2" maxValue="770"/>
    </cacheField>
    <cacheField name="confirmados_0_9_f" numFmtId="0">
      <sharedItems containsString="0" containsBlank="1" containsNumber="1" containsInteger="1" minValue="0" maxValue="2519"/>
    </cacheField>
    <cacheField name="confirmados_0_9_m" numFmtId="0">
      <sharedItems containsString="0" containsBlank="1" containsNumber="1" containsInteger="1" minValue="0" maxValue="2819"/>
    </cacheField>
    <cacheField name="confirmados_10_19_f" numFmtId="0">
      <sharedItems containsString="0" containsBlank="1" containsNumber="1" containsInteger="1" minValue="0" maxValue="4556"/>
    </cacheField>
    <cacheField name="confirmados_10_19_m" numFmtId="0">
      <sharedItems containsString="0" containsBlank="1" containsNumber="1" containsInteger="1" minValue="0" maxValue="4404"/>
    </cacheField>
    <cacheField name="confirmados_20_29_f" numFmtId="0">
      <sharedItems containsString="0" containsBlank="1" containsNumber="1" containsInteger="1" minValue="0" maxValue="11035"/>
    </cacheField>
    <cacheField name="confirmados_20_29_m" numFmtId="0">
      <sharedItems containsString="0" containsBlank="1" containsNumber="1" containsInteger="1" minValue="0" maxValue="10351"/>
    </cacheField>
    <cacheField name="confirmados_30_39_f" numFmtId="0">
      <sharedItems containsString="0" containsBlank="1" containsNumber="1" containsInteger="1" minValue="0" maxValue="11050"/>
    </cacheField>
    <cacheField name="confirmados_30_39_m" numFmtId="0">
      <sharedItems containsString="0" containsBlank="1" containsNumber="1" containsInteger="1" minValue="2" maxValue="9691"/>
    </cacheField>
    <cacheField name="confirmados_40_49_f" numFmtId="0">
      <sharedItems containsString="0" containsBlank="1" containsNumber="1" containsInteger="1" minValue="0" maxValue="11815"/>
    </cacheField>
    <cacheField name="confirmados_40_49_m" numFmtId="0">
      <sharedItems containsString="0" containsBlank="1" containsNumber="1" containsInteger="1" minValue="1" maxValue="9388"/>
    </cacheField>
    <cacheField name="confirmados_50_59_f" numFmtId="0">
      <sharedItems containsString="0" containsBlank="1" containsNumber="1" containsInteger="1" minValue="0" maxValue="10453"/>
    </cacheField>
    <cacheField name="confirmados_50_59_m" numFmtId="0">
      <sharedItems containsString="0" containsBlank="1" containsNumber="1" containsInteger="1" minValue="0" maxValue="8123"/>
    </cacheField>
    <cacheField name="confirmados_60_69_f" numFmtId="0">
      <sharedItems containsString="0" containsBlank="1" containsNumber="1" containsInteger="1" minValue="0" maxValue="6463"/>
    </cacheField>
    <cacheField name="confirmados_60_69_m" numFmtId="0">
      <sharedItems containsString="0" containsBlank="1" containsNumber="1" containsInteger="1" minValue="1" maxValue="5933"/>
    </cacheField>
    <cacheField name="confirmados_70_79_f" numFmtId="0">
      <sharedItems containsString="0" containsBlank="1" containsNumber="1" containsInteger="1" minValue="0" maxValue="4296"/>
    </cacheField>
    <cacheField name="confirmados_70_79_m" numFmtId="0">
      <sharedItems containsString="0" containsBlank="1" containsNumber="1" containsInteger="1" minValue="0" maxValue="3868"/>
    </cacheField>
    <cacheField name="confirmados_80_plus_f" numFmtId="0">
      <sharedItems containsString="0" containsBlank="1" containsNumber="1" containsInteger="1" minValue="0" maxValue="7401"/>
    </cacheField>
    <cacheField name="confirmados_80_plus_m" numFmtId="0">
      <sharedItems containsString="0" containsBlank="1" containsNumber="1" containsInteger="1" minValue="0" maxValue="3701"/>
    </cacheField>
    <cacheField name="sintomas_tosse" numFmtId="0">
      <sharedItems containsString="0" containsBlank="1" containsNumber="1" minValue="0.1" maxValue="0.77"/>
    </cacheField>
    <cacheField name="sintomas_febre" numFmtId="0">
      <sharedItems containsString="0" containsBlank="1" containsNumber="1" minValue="0.15" maxValue="0.89"/>
    </cacheField>
    <cacheField name="sintomas_dificuldade_respiratoria" numFmtId="0">
      <sharedItems containsString="0" containsBlank="1" containsNumber="1" minValue="0.06" maxValue="0.24"/>
    </cacheField>
    <cacheField name="sintomas_cefaleia" numFmtId="0">
      <sharedItems containsString="0" containsBlank="1" containsNumber="1" minValue="0.11" maxValue="0.63"/>
    </cacheField>
    <cacheField name="sintomas_dores_musculares" numFmtId="0">
      <sharedItems containsString="0" containsBlank="1" containsNumber="1" minValue="0.11" maxValue="0.56999999999999995"/>
    </cacheField>
    <cacheField name="sintomas_fraqueza_generalizada" numFmtId="0">
      <sharedItems containsString="0" containsBlank="1" containsNumber="1" minValue="0.08" maxValue="0.47"/>
    </cacheField>
    <cacheField name="confirmados_f" numFmtId="0">
      <sharedItems containsString="0" containsBlank="1" containsNumber="1" containsInteger="1" minValue="390" maxValue="70018"/>
    </cacheField>
    <cacheField name="confirmados_m" numFmtId="0">
      <sharedItems containsString="0" containsBlank="1" containsNumber="1" containsInteger="1" minValue="395" maxValue="58374"/>
    </cacheField>
    <cacheField name="obitos_arsnorte" numFmtId="0">
      <sharedItems containsSemiMixedTypes="0" containsString="0" containsNumber="1" containsInteger="1" minValue="0" maxValue="1053"/>
    </cacheField>
    <cacheField name="obitos_arscentro" numFmtId="0">
      <sharedItems containsSemiMixedTypes="0" containsString="0" containsNumber="1" containsInteger="1" minValue="0" maxValue="304"/>
    </cacheField>
    <cacheField name="obitos_arslvt" numFmtId="0">
      <sharedItems containsSemiMixedTypes="0" containsString="0" containsNumber="1" containsInteger="1" minValue="0" maxValue="955"/>
    </cacheField>
    <cacheField name="obitos_arsalentejo" numFmtId="0">
      <sharedItems containsSemiMixedTypes="0" containsString="0" containsNumber="1" containsInteger="1" minValue="0" maxValue="43"/>
    </cacheField>
    <cacheField name="obitos_arsalgarve" numFmtId="0">
      <sharedItems containsSemiMixedTypes="0" containsString="0" containsNumber="1" containsInteger="1" minValue="0" maxValue="35"/>
    </cacheField>
    <cacheField name="obitos_acores" numFmtId="0">
      <sharedItems containsSemiMixedTypes="0" containsString="0" containsNumber="1" containsInteger="1" minValue="0" maxValue="15"/>
    </cacheField>
    <cacheField name="obitos_madeira" numFmtId="0">
      <sharedItems containsSemiMixedTypes="0" containsString="0" containsNumber="1" containsInteger="1" minValue="0" maxValue="0"/>
    </cacheField>
    <cacheField name="obitos_estrangeiro" numFmtId="0">
      <sharedItems containsString="0" containsBlank="1" containsNumber="1" containsInteger="1" minValue="0" maxValue="0"/>
    </cacheField>
    <cacheField name="recuperados_arsnorte" numFmtId="0">
      <sharedItems containsString="0" containsBlank="1" containsNumber="1" containsInteger="1" minValue="3" maxValue="16"/>
    </cacheField>
    <cacheField name="recuperados_arscentro" numFmtId="0">
      <sharedItems containsString="0" containsBlank="1" containsNumber="1" containsInteger="1" minValue="7" maxValue="10"/>
    </cacheField>
    <cacheField name="recuperados_arslvt" numFmtId="0">
      <sharedItems containsString="0" containsBlank="1" containsNumber="1" containsInteger="1" minValue="4" maxValue="17"/>
    </cacheField>
    <cacheField name="recuperados_arsalentejo" numFmtId="0">
      <sharedItems containsString="0" containsBlank="1" containsNumber="1" containsInteger="1" minValue="0" maxValue="0"/>
    </cacheField>
    <cacheField name="recuperados_arsalgarve" numFmtId="0">
      <sharedItems containsString="0" containsBlank="1" containsNumber="1" containsInteger="1" minValue="0" maxValue="0"/>
    </cacheField>
    <cacheField name="recuperados_acores" numFmtId="0">
      <sharedItems containsString="0" containsBlank="1" containsNumber="1" containsInteger="1" minValue="0" maxValue="0"/>
    </cacheField>
    <cacheField name="recuperados_madeira" numFmtId="0">
      <sharedItems containsString="0" containsBlank="1" containsNumber="1" containsInteger="1" minValue="0" maxValue="0"/>
    </cacheField>
    <cacheField name="recuperados_estrangeiro" numFmtId="0">
      <sharedItems containsString="0" containsBlank="1" containsNumber="1" containsInteger="1" minValue="0" maxValue="0"/>
    </cacheField>
    <cacheField name="obitos_0_9_f" numFmtId="0">
      <sharedItems containsString="0" containsBlank="1" containsNumber="1" containsInteger="1" minValue="0" maxValue="1"/>
    </cacheField>
    <cacheField name="obitos_0_9_f2" numFmtId="0">
      <sharedItems containsMixedTypes="1" containsNumber="1" containsInteger="1" minValue="-1" maxValue="1"/>
    </cacheField>
    <cacheField name="obitos_0_9_m" numFmtId="0">
      <sharedItems containsString="0" containsBlank="1" containsNumber="1" containsInteger="1" minValue="0" maxValue="0"/>
    </cacheField>
    <cacheField name="obitos_0_9_m2" numFmtId="0">
      <sharedItems containsMixedTypes="1" containsNumber="1" containsInteger="1" minValue="0" maxValue="0"/>
    </cacheField>
    <cacheField name="obitos_10_19_f" numFmtId="0">
      <sharedItems containsString="0" containsBlank="1" containsNumber="1" containsInteger="1" minValue="0" maxValue="0"/>
    </cacheField>
    <cacheField name="obitos_10_19_f2" numFmtId="0">
      <sharedItems containsMixedTypes="1" containsNumber="1" containsInteger="1" minValue="0" maxValue="0"/>
    </cacheField>
    <cacheField name="obitos_10_19_m" numFmtId="0">
      <sharedItems containsString="0" containsBlank="1" containsNumber="1" containsInteger="1" minValue="0" maxValue="0"/>
    </cacheField>
    <cacheField name="obitos_10_19_m2" numFmtId="0">
      <sharedItems containsMixedTypes="1" containsNumber="1" containsInteger="1" minValue="0" maxValue="0"/>
    </cacheField>
    <cacheField name="obitos_20_29_f" numFmtId="0">
      <sharedItems containsString="0" containsBlank="1" containsNumber="1" containsInteger="1" minValue="0" maxValue="1"/>
    </cacheField>
    <cacheField name="obitos_20_29_f2" numFmtId="0">
      <sharedItems containsMixedTypes="1" containsNumber="1" containsInteger="1" minValue="-1" maxValue="1"/>
    </cacheField>
    <cacheField name="obitos_20_29_m" numFmtId="0">
      <sharedItems containsString="0" containsBlank="1" containsNumber="1" containsInteger="1" minValue="0" maxValue="2"/>
    </cacheField>
    <cacheField name="obitos_20_29_m2" numFmtId="0">
      <sharedItems containsMixedTypes="1" containsNumber="1" containsInteger="1" minValue="-1" maxValue="1"/>
    </cacheField>
    <cacheField name="obitos_30_39_f" numFmtId="0">
      <sharedItems containsString="0" containsBlank="1" containsNumber="1" containsInteger="1" minValue="0" maxValue="3"/>
    </cacheField>
    <cacheField name="obitos_30_39_f2" numFmtId="0">
      <sharedItems containsMixedTypes="1" containsNumber="1" containsInteger="1" minValue="-3" maxValue="3"/>
    </cacheField>
    <cacheField name="obitos_30_39_m" numFmtId="0">
      <sharedItems containsString="0" containsBlank="1" containsNumber="1" containsInteger="1" minValue="0" maxValue="2"/>
    </cacheField>
    <cacheField name="obitos_30_39_m2" numFmtId="0">
      <sharedItems containsMixedTypes="1" containsNumber="1" containsInteger="1" minValue="-1" maxValue="1"/>
    </cacheField>
    <cacheField name="obitos_40_49_f" numFmtId="0">
      <sharedItems containsString="0" containsBlank="1" containsNumber="1" containsInteger="1" minValue="0" maxValue="11"/>
    </cacheField>
    <cacheField name="obitos_40_49_f2" numFmtId="0">
      <sharedItems containsMixedTypes="1" containsNumber="1" containsInteger="1" minValue="-10" maxValue="10"/>
    </cacheField>
    <cacheField name="obitos_40_49_m" numFmtId="0">
      <sharedItems containsString="0" containsBlank="1" containsNumber="1" containsInteger="1" minValue="0" maxValue="14"/>
    </cacheField>
    <cacheField name="obitos_40_49_m2" numFmtId="0">
      <sharedItems containsMixedTypes="1" containsNumber="1" containsInteger="1" minValue="-13" maxValue="13"/>
    </cacheField>
    <cacheField name="obitos_50_59_f" numFmtId="0">
      <sharedItems containsString="0" containsBlank="1" containsNumber="1" containsInteger="1" minValue="1" maxValue="24"/>
    </cacheField>
    <cacheField name="obitos_50_59_f2" numFmtId="0">
      <sharedItems containsMixedTypes="1" containsNumber="1" containsInteger="1" minValue="-19" maxValue="19"/>
    </cacheField>
    <cacheField name="obitos_50_59_m" numFmtId="0">
      <sharedItems containsString="0" containsBlank="1" containsNumber="1" containsInteger="1" minValue="2" maxValue="49"/>
    </cacheField>
    <cacheField name="obitos_50_59_m2" numFmtId="0">
      <sharedItems containsMixedTypes="1" containsNumber="1" containsInteger="1" minValue="-43" maxValue="43"/>
    </cacheField>
    <cacheField name="obitos_60_69_f" numFmtId="0">
      <sharedItems containsString="0" containsBlank="1" containsNumber="1" containsInteger="1" minValue="0" maxValue="67"/>
    </cacheField>
    <cacheField name="obitos_60_69_f2" numFmtId="0">
      <sharedItems containsMixedTypes="1" containsNumber="1" containsInteger="1" minValue="-57" maxValue="60"/>
    </cacheField>
    <cacheField name="obitos_60_69_m" numFmtId="0">
      <sharedItems containsString="0" containsBlank="1" containsNumber="1" containsInteger="1" minValue="4" maxValue="146"/>
    </cacheField>
    <cacheField name="obitos_60_69_m2" numFmtId="0">
      <sharedItems containsMixedTypes="1" containsNumber="1" containsInteger="1" minValue="-117" maxValue="118"/>
    </cacheField>
    <cacheField name="obitos_70_79_f" numFmtId="0">
      <sharedItems containsString="0" containsBlank="1" containsNumber="1" containsInteger="1" minValue="0" maxValue="176"/>
    </cacheField>
    <cacheField name="obitos_70_79_f2" numFmtId="0">
      <sharedItems containsMixedTypes="1" containsNumber="1" containsInteger="1" minValue="-155" maxValue="156"/>
    </cacheField>
    <cacheField name="obitos_70_79_m" numFmtId="0">
      <sharedItems containsString="0" containsBlank="1" containsNumber="1" containsInteger="1" minValue="5" maxValue="294"/>
    </cacheField>
    <cacheField name="obitos_70_79_m2" numFmtId="0">
      <sharedItems containsMixedTypes="1" containsNumber="1" containsInteger="1" minValue="-244" maxValue="246"/>
    </cacheField>
    <cacheField name="obitos_80_plus_f" numFmtId="0">
      <sharedItems containsString="0" containsBlank="1" containsNumber="1" containsInteger="1" minValue="9" maxValue="888"/>
    </cacheField>
    <cacheField name="obitos_80_plus_f2" numFmtId="0">
      <sharedItems containsMixedTypes="1" containsNumber="1" containsInteger="1" minValue="-755" maxValue="764"/>
    </cacheField>
    <cacheField name="obitos_80_plus_m" numFmtId="0">
      <sharedItems containsString="0" containsBlank="1" containsNumber="1" containsInteger="1" minValue="12" maxValue="717"/>
    </cacheField>
    <cacheField name="obitos_80_plus_m2" numFmtId="0">
      <sharedItems containsMixedTypes="1" containsNumber="1" containsInteger="1" minValue="-585" maxValue="596"/>
    </cacheField>
    <cacheField name="obitos_f" numFmtId="0">
      <sharedItems containsString="0" containsBlank="1" containsNumber="1" containsInteger="1" minValue="10" maxValue="1171"/>
    </cacheField>
    <cacheField name="obitos_m" numFmtId="0">
      <sharedItems containsString="0" containsBlank="1" containsNumber="1" containsInteger="1" minValue="23" maxValue="1224"/>
    </cacheField>
    <cacheField name="confirmados_desconhecidos_m" numFmtId="0">
      <sharedItems containsString="0" containsBlank="1" containsNumber="1" containsInteger="1" minValue="0" maxValue="46"/>
    </cacheField>
    <cacheField name="confirmados_desconhecidos_f" numFmtId="0">
      <sharedItems containsString="0" containsBlank="1" containsNumber="1" containsInteger="1" minValue="0" maxValue="33"/>
    </cacheField>
    <cacheField name="ativos" numFmtId="0">
      <sharedItems containsString="0" containsBlank="1" containsNumber="1" containsInteger="1" minValue="4" maxValue="51996"/>
    </cacheField>
    <cacheField name="Months" numFmtId="0" databaseField="0">
      <fieldGroup base="0">
        <rangePr groupBy="months" startDate="2020-02-26T00:00:00" endDate="2020-10-29T00:00:00"/>
        <groupItems count="14">
          <s v="&lt;26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_boavida" refreshedDate="44132.91377835648" createdVersion="6" refreshedVersion="6" minRefreshableVersion="3" recordCount="248" xr:uid="{05349568-C93F-4EE6-BFBD-48C9AF5EA3E8}">
  <cacheSource type="worksheet">
    <worksheetSource ref="A1:DR1048576" sheet="data"/>
  </cacheSource>
  <cacheFields count="123">
    <cacheField name="data" numFmtId="0">
      <sharedItems containsNonDate="0" containsDate="1" containsString="0" containsBlank="1" minDate="2020-02-26T00:00:00" maxDate="2020-10-29T00:00:00" count="247"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m/>
      </sharedItems>
      <fieldGroup par="122" base="0">
        <rangePr groupBy="days" startDate="2020-02-26T00:00:00" endDate="2020-10-29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/10/2020"/>
        </groupItems>
      </fieldGroup>
    </cacheField>
    <cacheField name="data_dados" numFmtId="0">
      <sharedItems containsNonDate="0" containsDate="1" containsString="0" containsBlank="1" minDate="2020-02-26T00:00:00" maxDate="2020-10-29T00:00:00"/>
    </cacheField>
    <cacheField name="activos_1" numFmtId="164">
      <sharedItems containsString="0" containsBlank="1" containsNumber="1" containsInteger="1" minValue="0" maxValue="54391"/>
    </cacheField>
    <cacheField name="novos_dia" numFmtId="164">
      <sharedItems containsString="0" containsBlank="1" containsNumber="1" containsInteger="1" minValue="-9692" maxValue="2303"/>
    </cacheField>
    <cacheField name="novos_dia_7_avg" numFmtId="164">
      <sharedItems containsString="0" containsBlank="1" containsNumber="1" minValue="-1752.8333333333333" maxValue="1563.5"/>
    </cacheField>
    <cacheField name="confirmados" numFmtId="0">
      <sharedItems containsString="0" containsBlank="1" containsNumber="1" containsInteger="1" minValue="0" maxValue="128392"/>
    </cacheField>
    <cacheField name="confirmados_dia" numFmtId="0">
      <sharedItems containsString="0" containsBlank="1" containsNumber="1" containsInteger="1" minValue="0" maxValue="3960"/>
    </cacheField>
    <cacheField name="confirmados_dia_7_avg" numFmtId="0">
      <sharedItems containsString="0" containsBlank="1" containsNumber="1" minValue="0.66666666666666663" maxValue="3141.8333333333335"/>
    </cacheField>
    <cacheField name="confirmados_arsnorte" numFmtId="0">
      <sharedItems containsString="0" containsBlank="1" containsNumber="1" containsInteger="1" minValue="0" maxValue="56122"/>
    </cacheField>
    <cacheField name="confirmados_arscentro" numFmtId="0">
      <sharedItems containsString="0" containsBlank="1" containsNumber="1" containsInteger="1" minValue="0" maxValue="10877"/>
    </cacheField>
    <cacheField name="confirmados_arslvt" numFmtId="0">
      <sharedItems containsString="0" containsBlank="1" containsNumber="1" containsInteger="1" minValue="0" maxValue="55478"/>
    </cacheField>
    <cacheField name="confirmados_arsalentejo" numFmtId="0">
      <sharedItems containsString="0" containsBlank="1" containsNumber="1" containsInteger="1" minValue="0" maxValue="2558"/>
    </cacheField>
    <cacheField name="confirmados_arsalgarve" numFmtId="0">
      <sharedItems containsString="0" containsBlank="1" containsNumber="1" containsInteger="1" minValue="0" maxValue="2579"/>
    </cacheField>
    <cacheField name="confirmados_acores" numFmtId="0">
      <sharedItems containsString="0" containsBlank="1" containsNumber="1" containsInteger="1" minValue="0" maxValue="353"/>
    </cacheField>
    <cacheField name="confirmados_madeira" numFmtId="0">
      <sharedItems containsString="0" containsBlank="1" containsNumber="1" containsInteger="1" minValue="0" maxValue="425"/>
    </cacheField>
    <cacheField name="confirmados_estrangeiro" numFmtId="0">
      <sharedItems containsString="0" containsBlank="1" containsNumber="1" containsInteger="1" minValue="1" maxValue="21"/>
    </cacheField>
    <cacheField name="confirmados_novos" numFmtId="0">
      <sharedItems containsString="0" containsBlank="1" containsNumber="1" containsInteger="1" minValue="0" maxValue="3960"/>
    </cacheField>
    <cacheField name="recuperados" numFmtId="0">
      <sharedItems containsString="0" containsBlank="1" containsNumber="1" containsInteger="1" minValue="0" maxValue="74001"/>
    </cacheField>
    <cacheField name="recuperados_dia" numFmtId="0">
      <sharedItems containsString="0" containsBlank="1" containsNumber="1" containsInteger="1" minValue="0" maxValue="9844"/>
    </cacheField>
    <cacheField name="recuperados_dia_7_avg" numFmtId="0">
      <sharedItems containsString="0" containsBlank="1" containsNumber="1" minValue="0" maxValue="1982.8333333333333"/>
    </cacheField>
    <cacheField name="obitos" numFmtId="0">
      <sharedItems containsString="0" containsBlank="1" containsNumber="1" containsInteger="1" minValue="0" maxValue="2395"/>
    </cacheField>
    <cacheField name="obitos_dia" numFmtId="0">
      <sharedItems containsString="0" containsBlank="1" containsNumber="1" containsInteger="1" minValue="0" maxValue="37"/>
    </cacheField>
    <cacheField name="obitos_dia_7_avg" numFmtId="0">
      <sharedItems containsString="0" containsBlank="1" containsNumber="1" minValue="0" maxValue="32.333333333333336"/>
    </cacheField>
    <cacheField name="internados" numFmtId="0">
      <sharedItems containsString="0" containsBlank="1" containsNumber="1" containsInteger="1" minValue="9" maxValue="1794"/>
    </cacheField>
    <cacheField name="var_internados" numFmtId="0">
      <sharedItems containsString="0" containsBlank="1" containsNumber="1" minValue="-0.56796116504854366" maxValue="0.8534031413612565"/>
    </cacheField>
    <cacheField name="var_internados_7_avg" numFmtId="0">
      <sharedItems containsString="0" containsBlank="1" containsNumber="1" minValue="-3.7326686738383318E-2" maxValue="0.37211645566908724"/>
    </cacheField>
    <cacheField name="total_internados_dia" numFmtId="0">
      <sharedItems containsString="0" containsBlank="1" containsNumber="1" containsInteger="1" minValue="0" maxValue="3660"/>
    </cacheField>
    <cacheField name="total_internados_dia_7_avg" numFmtId="0">
      <sharedItems containsString="0" containsBlank="1" containsNumber="1" minValue="0" maxValue="114.66666666666667"/>
    </cacheField>
    <cacheField name="internados_uci" numFmtId="0">
      <sharedItems containsString="0" containsBlank="1" containsNumber="1" containsInteger="1" minValue="9" maxValue="271"/>
    </cacheField>
    <cacheField name="var_internados_uci" numFmtId="0">
      <sharedItems containsString="0" containsBlank="1" containsNumber="1" minValue="-0.17543859649122806" maxValue="1"/>
    </cacheField>
    <cacheField name="var_internados_uci_7_avg" numFmtId="0">
      <sharedItems containsString="0" containsBlank="1" containsNumber="1" minValue="-6.5199028613662766E-2" maxValue="0.29451147980559744"/>
    </cacheField>
    <cacheField name="total_internados_uci_dia" numFmtId="0">
      <sharedItems containsString="0" containsBlank="1" containsNumber="1" containsInteger="1" minValue="0" maxValue="704"/>
    </cacheField>
    <cacheField name="total_internados_uci_dia_7_day" numFmtId="0">
      <sharedItems containsString="0" containsBlank="1" containsNumber="1" minValue="0" maxValue="28.166666666666668"/>
    </cacheField>
    <cacheField name="lab" numFmtId="0">
      <sharedItems containsString="0" containsBlank="1" containsNumber="1" containsInteger="1" minValue="30" maxValue="5903"/>
    </cacheField>
    <cacheField name="suspeitos" numFmtId="0">
      <sharedItems containsString="0" containsBlank="1" containsNumber="1" containsInteger="1" minValue="25" maxValue="468937"/>
    </cacheField>
    <cacheField name="vigilancia" numFmtId="0">
      <sharedItems containsString="0" containsBlank="1" containsNumber="1" containsInteger="1" minValue="81" maxValue="62457"/>
    </cacheField>
    <cacheField name="n_confirmados" numFmtId="0">
      <sharedItems containsString="0" containsBlank="1" containsNumber="1" containsInteger="1" minValue="1746" maxValue="413609"/>
    </cacheField>
    <cacheField name="cadeias_transmissao" numFmtId="0">
      <sharedItems containsString="0" containsBlank="1" containsNumber="1" containsInteger="1" minValue="4" maxValue="24"/>
    </cacheField>
    <cacheField name="transmissao_importada" numFmtId="0">
      <sharedItems containsString="0" containsBlank="1" containsNumber="1" containsInteger="1" minValue="2" maxValue="770"/>
    </cacheField>
    <cacheField name="confirmados_0_9_f" numFmtId="0">
      <sharedItems containsString="0" containsBlank="1" containsNumber="1" containsInteger="1" minValue="0" maxValue="2519"/>
    </cacheField>
    <cacheField name="confirmados_0_9_m" numFmtId="0">
      <sharedItems containsString="0" containsBlank="1" containsNumber="1" containsInteger="1" minValue="0" maxValue="2819"/>
    </cacheField>
    <cacheField name="confirmados_10_19_f" numFmtId="0">
      <sharedItems containsString="0" containsBlank="1" containsNumber="1" containsInteger="1" minValue="0" maxValue="4556"/>
    </cacheField>
    <cacheField name="confirmados_10_19_m" numFmtId="0">
      <sharedItems containsString="0" containsBlank="1" containsNumber="1" containsInteger="1" minValue="0" maxValue="4404"/>
    </cacheField>
    <cacheField name="confirmados_20_29_f" numFmtId="0">
      <sharedItems containsString="0" containsBlank="1" containsNumber="1" containsInteger="1" minValue="0" maxValue="11035"/>
    </cacheField>
    <cacheField name="confirmados_20_29_m" numFmtId="0">
      <sharedItems containsString="0" containsBlank="1" containsNumber="1" containsInteger="1" minValue="0" maxValue="10351"/>
    </cacheField>
    <cacheField name="confirmados_30_39_f" numFmtId="0">
      <sharedItems containsString="0" containsBlank="1" containsNumber="1" containsInteger="1" minValue="0" maxValue="11050"/>
    </cacheField>
    <cacheField name="confirmados_30_39_m" numFmtId="0">
      <sharedItems containsString="0" containsBlank="1" containsNumber="1" containsInteger="1" minValue="2" maxValue="9691"/>
    </cacheField>
    <cacheField name="confirmados_40_49_f" numFmtId="0">
      <sharedItems containsString="0" containsBlank="1" containsNumber="1" containsInteger="1" minValue="0" maxValue="11815"/>
    </cacheField>
    <cacheField name="confirmados_40_49_m" numFmtId="0">
      <sharedItems containsString="0" containsBlank="1" containsNumber="1" containsInteger="1" minValue="1" maxValue="9388"/>
    </cacheField>
    <cacheField name="confirmados_50_59_f" numFmtId="0">
      <sharedItems containsString="0" containsBlank="1" containsNumber="1" containsInteger="1" minValue="0" maxValue="10453"/>
    </cacheField>
    <cacheField name="confirmados_50_59_m" numFmtId="0">
      <sharedItems containsString="0" containsBlank="1" containsNumber="1" containsInteger="1" minValue="0" maxValue="8123"/>
    </cacheField>
    <cacheField name="confirmados_60_69_f" numFmtId="0">
      <sharedItems containsString="0" containsBlank="1" containsNumber="1" containsInteger="1" minValue="0" maxValue="6463"/>
    </cacheField>
    <cacheField name="confirmados_60_69_m" numFmtId="0">
      <sharedItems containsString="0" containsBlank="1" containsNumber="1" containsInteger="1" minValue="1" maxValue="5933"/>
    </cacheField>
    <cacheField name="confirmados_70_79_f" numFmtId="0">
      <sharedItems containsString="0" containsBlank="1" containsNumber="1" containsInteger="1" minValue="0" maxValue="4296"/>
    </cacheField>
    <cacheField name="confirmados_70_79_m" numFmtId="0">
      <sharedItems containsString="0" containsBlank="1" containsNumber="1" containsInteger="1" minValue="0" maxValue="3868"/>
    </cacheField>
    <cacheField name="confirmados_80_plus_f" numFmtId="0">
      <sharedItems containsString="0" containsBlank="1" containsNumber="1" containsInteger="1" minValue="0" maxValue="7401"/>
    </cacheField>
    <cacheField name="confirmados_80_plus_m" numFmtId="0">
      <sharedItems containsString="0" containsBlank="1" containsNumber="1" containsInteger="1" minValue="0" maxValue="3701"/>
    </cacheField>
    <cacheField name="sintomas_tosse" numFmtId="0">
      <sharedItems containsString="0" containsBlank="1" containsNumber="1" minValue="0.1" maxValue="0.77"/>
    </cacheField>
    <cacheField name="sintomas_febre" numFmtId="0">
      <sharedItems containsString="0" containsBlank="1" containsNumber="1" minValue="0.15" maxValue="0.89"/>
    </cacheField>
    <cacheField name="sintomas_dificuldade_respiratoria" numFmtId="0">
      <sharedItems containsString="0" containsBlank="1" containsNumber="1" minValue="0.06" maxValue="0.24"/>
    </cacheField>
    <cacheField name="sintomas_cefaleia" numFmtId="0">
      <sharedItems containsString="0" containsBlank="1" containsNumber="1" minValue="0.11" maxValue="0.63"/>
    </cacheField>
    <cacheField name="sintomas_dores_musculares" numFmtId="0">
      <sharedItems containsString="0" containsBlank="1" containsNumber="1" minValue="0.11" maxValue="0.56999999999999995"/>
    </cacheField>
    <cacheField name="sintomas_fraqueza_generalizada" numFmtId="0">
      <sharedItems containsString="0" containsBlank="1" containsNumber="1" minValue="0.08" maxValue="0.47"/>
    </cacheField>
    <cacheField name="confirmados_f" numFmtId="0">
      <sharedItems containsString="0" containsBlank="1" containsNumber="1" containsInteger="1" minValue="390" maxValue="70018"/>
    </cacheField>
    <cacheField name="confirmados_m" numFmtId="0">
      <sharedItems containsString="0" containsBlank="1" containsNumber="1" containsInteger="1" minValue="395" maxValue="58374"/>
    </cacheField>
    <cacheField name="obitos_arsnorte" numFmtId="0">
      <sharedItems containsString="0" containsBlank="1" containsNumber="1" containsInteger="1" minValue="0" maxValue="1053"/>
    </cacheField>
    <cacheField name="obitos_arscentro" numFmtId="0">
      <sharedItems containsString="0" containsBlank="1" containsNumber="1" containsInteger="1" minValue="0" maxValue="304"/>
    </cacheField>
    <cacheField name="obitos_arslvt" numFmtId="0">
      <sharedItems containsString="0" containsBlank="1" containsNumber="1" containsInteger="1" minValue="0" maxValue="955"/>
    </cacheField>
    <cacheField name="obitos_arsalentejo" numFmtId="0">
      <sharedItems containsString="0" containsBlank="1" containsNumber="1" containsInteger="1" minValue="0" maxValue="43"/>
    </cacheField>
    <cacheField name="obitos_arsalgarve" numFmtId="0">
      <sharedItems containsString="0" containsBlank="1" containsNumber="1" containsInteger="1" minValue="0" maxValue="35"/>
    </cacheField>
    <cacheField name="obitos_acores" numFmtId="0">
      <sharedItems containsString="0" containsBlank="1" containsNumber="1" containsInteger="1" minValue="0" maxValue="15"/>
    </cacheField>
    <cacheField name="obitos_madeira" numFmtId="0">
      <sharedItems containsString="0" containsBlank="1" containsNumber="1" containsInteger="1" minValue="0" maxValue="0"/>
    </cacheField>
    <cacheField name="obitos_estrangeiro" numFmtId="0">
      <sharedItems containsString="0" containsBlank="1" containsNumber="1" containsInteger="1" minValue="0" maxValue="0"/>
    </cacheField>
    <cacheField name="recuperados_arsnorte" numFmtId="0">
      <sharedItems containsString="0" containsBlank="1" containsNumber="1" containsInteger="1" minValue="3" maxValue="16"/>
    </cacheField>
    <cacheField name="recuperados_arscentro" numFmtId="0">
      <sharedItems containsString="0" containsBlank="1" containsNumber="1" containsInteger="1" minValue="7" maxValue="10"/>
    </cacheField>
    <cacheField name="recuperados_arslvt" numFmtId="0">
      <sharedItems containsString="0" containsBlank="1" containsNumber="1" containsInteger="1" minValue="4" maxValue="17"/>
    </cacheField>
    <cacheField name="recuperados_arsalentejo" numFmtId="0">
      <sharedItems containsString="0" containsBlank="1" containsNumber="1" containsInteger="1" minValue="0" maxValue="0"/>
    </cacheField>
    <cacheField name="recuperados_arsalgarve" numFmtId="0">
      <sharedItems containsString="0" containsBlank="1" containsNumber="1" containsInteger="1" minValue="0" maxValue="0"/>
    </cacheField>
    <cacheField name="recuperados_acores" numFmtId="0">
      <sharedItems containsString="0" containsBlank="1" containsNumber="1" containsInteger="1" minValue="0" maxValue="0"/>
    </cacheField>
    <cacheField name="recuperados_madeira" numFmtId="0">
      <sharedItems containsString="0" containsBlank="1" containsNumber="1" containsInteger="1" minValue="0" maxValue="0"/>
    </cacheField>
    <cacheField name="recuperados_estrangeiro" numFmtId="0">
      <sharedItems containsString="0" containsBlank="1" containsNumber="1" containsInteger="1" minValue="0" maxValue="0"/>
    </cacheField>
    <cacheField name="obitos_0_9_f" numFmtId="0">
      <sharedItems containsString="0" containsBlank="1" containsNumber="1" containsInteger="1" minValue="0" maxValue="1"/>
    </cacheField>
    <cacheField name="obitos_0_9_f2" numFmtId="0">
      <sharedItems containsBlank="1" containsMixedTypes="1" containsNumber="1" containsInteger="1" minValue="-1" maxValue="1"/>
    </cacheField>
    <cacheField name="obitos_0_9_m" numFmtId="0">
      <sharedItems containsString="0" containsBlank="1" containsNumber="1" containsInteger="1" minValue="0" maxValue="0"/>
    </cacheField>
    <cacheField name="obitos_0_9_m2" numFmtId="0">
      <sharedItems containsBlank="1" containsMixedTypes="1" containsNumber="1" containsInteger="1" minValue="0" maxValue="0"/>
    </cacheField>
    <cacheField name="obitos_10_19_f" numFmtId="0">
      <sharedItems containsString="0" containsBlank="1" containsNumber="1" containsInteger="1" minValue="0" maxValue="0"/>
    </cacheField>
    <cacheField name="obitos_10_19_f2" numFmtId="0">
      <sharedItems containsBlank="1" containsMixedTypes="1" containsNumber="1" containsInteger="1" minValue="0" maxValue="0"/>
    </cacheField>
    <cacheField name="obitos_10_19_m" numFmtId="0">
      <sharedItems containsString="0" containsBlank="1" containsNumber="1" containsInteger="1" minValue="0" maxValue="0"/>
    </cacheField>
    <cacheField name="obitos_10_19_m2" numFmtId="0">
      <sharedItems containsBlank="1" containsMixedTypes="1" containsNumber="1" containsInteger="1" minValue="0" maxValue="0"/>
    </cacheField>
    <cacheField name="obitos_20_29_f" numFmtId="0">
      <sharedItems containsString="0" containsBlank="1" containsNumber="1" containsInteger="1" minValue="0" maxValue="1"/>
    </cacheField>
    <cacheField name="obitos_20_29_f2" numFmtId="0">
      <sharedItems containsBlank="1" containsMixedTypes="1" containsNumber="1" containsInteger="1" minValue="-1" maxValue="1"/>
    </cacheField>
    <cacheField name="obitos_20_29_m" numFmtId="0">
      <sharedItems containsString="0" containsBlank="1" containsNumber="1" containsInteger="1" minValue="0" maxValue="2"/>
    </cacheField>
    <cacheField name="obitos_20_29_m2" numFmtId="0">
      <sharedItems containsBlank="1" containsMixedTypes="1" containsNumber="1" containsInteger="1" minValue="-1" maxValue="1"/>
    </cacheField>
    <cacheField name="obitos_30_39_f" numFmtId="0">
      <sharedItems containsString="0" containsBlank="1" containsNumber="1" containsInteger="1" minValue="0" maxValue="3"/>
    </cacheField>
    <cacheField name="obitos_30_39_f2" numFmtId="0">
      <sharedItems containsBlank="1" containsMixedTypes="1" containsNumber="1" containsInteger="1" minValue="-3" maxValue="3"/>
    </cacheField>
    <cacheField name="obitos_30_39_m" numFmtId="0">
      <sharedItems containsString="0" containsBlank="1" containsNumber="1" containsInteger="1" minValue="0" maxValue="2"/>
    </cacheField>
    <cacheField name="obitos_30_39_m2" numFmtId="0">
      <sharedItems containsBlank="1" containsMixedTypes="1" containsNumber="1" containsInteger="1" minValue="-1" maxValue="1"/>
    </cacheField>
    <cacheField name="obitos_40_49_f" numFmtId="0">
      <sharedItems containsString="0" containsBlank="1" containsNumber="1" containsInteger="1" minValue="0" maxValue="11"/>
    </cacheField>
    <cacheField name="obitos_40_49_f2" numFmtId="0">
      <sharedItems containsBlank="1" containsMixedTypes="1" containsNumber="1" containsInteger="1" minValue="-10" maxValue="10"/>
    </cacheField>
    <cacheField name="obitos_40_49_m" numFmtId="0">
      <sharedItems containsString="0" containsBlank="1" containsNumber="1" containsInteger="1" minValue="0" maxValue="14"/>
    </cacheField>
    <cacheField name="obitos_40_49_m2" numFmtId="0">
      <sharedItems containsBlank="1" containsMixedTypes="1" containsNumber="1" containsInteger="1" minValue="-13" maxValue="13"/>
    </cacheField>
    <cacheField name="obitos_50_59_f" numFmtId="0">
      <sharedItems containsString="0" containsBlank="1" containsNumber="1" containsInteger="1" minValue="1" maxValue="24"/>
    </cacheField>
    <cacheField name="obitos_50_59_f2" numFmtId="0">
      <sharedItems containsBlank="1" containsMixedTypes="1" containsNumber="1" containsInteger="1" minValue="-19" maxValue="19"/>
    </cacheField>
    <cacheField name="obitos_50_59_m" numFmtId="0">
      <sharedItems containsString="0" containsBlank="1" containsNumber="1" containsInteger="1" minValue="2" maxValue="49"/>
    </cacheField>
    <cacheField name="obitos_50_59_m2" numFmtId="0">
      <sharedItems containsBlank="1" containsMixedTypes="1" containsNumber="1" containsInteger="1" minValue="-43" maxValue="43"/>
    </cacheField>
    <cacheField name="obitos_60_69_f" numFmtId="0">
      <sharedItems containsString="0" containsBlank="1" containsNumber="1" containsInteger="1" minValue="0" maxValue="67"/>
    </cacheField>
    <cacheField name="obitos_60_69_f2" numFmtId="0">
      <sharedItems containsBlank="1" containsMixedTypes="1" containsNumber="1" containsInteger="1" minValue="-57" maxValue="60"/>
    </cacheField>
    <cacheField name="obitos_60_69_m" numFmtId="0">
      <sharedItems containsString="0" containsBlank="1" containsNumber="1" containsInteger="1" minValue="4" maxValue="146"/>
    </cacheField>
    <cacheField name="obitos_60_69_m2" numFmtId="0">
      <sharedItems containsBlank="1" containsMixedTypes="1" containsNumber="1" containsInteger="1" minValue="-117" maxValue="118"/>
    </cacheField>
    <cacheField name="obitos_70_79_f" numFmtId="0">
      <sharedItems containsString="0" containsBlank="1" containsNumber="1" containsInteger="1" minValue="0" maxValue="176"/>
    </cacheField>
    <cacheField name="obitos_70_79_f2" numFmtId="0">
      <sharedItems containsBlank="1" containsMixedTypes="1" containsNumber="1" containsInteger="1" minValue="-155" maxValue="156"/>
    </cacheField>
    <cacheField name="obitos_70_79_m" numFmtId="0">
      <sharedItems containsString="0" containsBlank="1" containsNumber="1" containsInteger="1" minValue="5" maxValue="294"/>
    </cacheField>
    <cacheField name="obitos_70_79_m2" numFmtId="0">
      <sharedItems containsBlank="1" containsMixedTypes="1" containsNumber="1" containsInteger="1" minValue="-244" maxValue="246"/>
    </cacheField>
    <cacheField name="obitos_80_plus_f" numFmtId="0">
      <sharedItems containsString="0" containsBlank="1" containsNumber="1" containsInteger="1" minValue="9" maxValue="888"/>
    </cacheField>
    <cacheField name="obitos_80_plus_f2" numFmtId="0">
      <sharedItems containsBlank="1" containsMixedTypes="1" containsNumber="1" containsInteger="1" minValue="-755" maxValue="764"/>
    </cacheField>
    <cacheField name="obitos_80_plus_m" numFmtId="0">
      <sharedItems containsString="0" containsBlank="1" containsNumber="1" containsInteger="1" minValue="12" maxValue="717"/>
    </cacheField>
    <cacheField name="obitos_80_plus_m2" numFmtId="0">
      <sharedItems containsBlank="1" containsMixedTypes="1" containsNumber="1" containsInteger="1" minValue="-585" maxValue="596"/>
    </cacheField>
    <cacheField name="obitos_f" numFmtId="0">
      <sharedItems containsString="0" containsBlank="1" containsNumber="1" containsInteger="1" minValue="10" maxValue="1171"/>
    </cacheField>
    <cacheField name="obitos_m" numFmtId="0">
      <sharedItems containsString="0" containsBlank="1" containsNumber="1" containsInteger="1" minValue="23" maxValue="1224"/>
    </cacheField>
    <cacheField name="confirmados_desconhecidos_m" numFmtId="0">
      <sharedItems containsString="0" containsBlank="1" containsNumber="1" containsInteger="1" minValue="0" maxValue="46"/>
    </cacheField>
    <cacheField name="confirmados_desconhecidos_f" numFmtId="0">
      <sharedItems containsString="0" containsBlank="1" containsNumber="1" containsInteger="1" minValue="0" maxValue="33"/>
    </cacheField>
    <cacheField name="ativos" numFmtId="0">
      <sharedItems containsString="0" containsBlank="1" containsNumber="1" containsInteger="1" minValue="4" maxValue="51996"/>
    </cacheField>
    <cacheField name="Months" numFmtId="0" databaseField="0">
      <fieldGroup base="0">
        <rangePr groupBy="months" startDate="2020-02-26T00:00:00" endDate="2020-10-29T00:00:00"/>
        <groupItems count="14">
          <s v="&lt;26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x v="0"/>
    <d v="2020-02-26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m/>
    <m/>
    <m/>
    <m/>
  </r>
  <r>
    <x v="1"/>
    <d v="2020-02-27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2"/>
    <d v="2020-02-28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3"/>
    <d v="2020-02-29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4"/>
    <d v="2020-03-01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5"/>
    <d v="2020-03-02T00:00:00"/>
    <n v="2"/>
    <n v="2"/>
    <n v="0.33333333333333331"/>
    <n v="2"/>
    <n v="2"/>
    <m/>
    <n v="2"/>
    <n v="0"/>
    <n v="0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6"/>
    <d v="2020-03-03T16:00:00"/>
    <n v="4"/>
    <n v="2"/>
    <n v="0.66666666666666663"/>
    <n v="4"/>
    <n v="2"/>
    <n v="0.66666666666666663"/>
    <n v="2"/>
    <n v="1"/>
    <n v="1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01"/>
    <m/>
    <m/>
    <m/>
    <n v="2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.5"/>
    <n v="0.5"/>
    <m/>
    <n v="0.25"/>
    <n v="0.5"/>
    <n v="0.25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"/>
  </r>
  <r>
    <x v="7"/>
    <d v="2020-03-04T17:00:00"/>
    <n v="6"/>
    <n v="2"/>
    <n v="1"/>
    <n v="6"/>
    <n v="2"/>
    <n v="1"/>
    <n v="3"/>
    <n v="1"/>
    <n v="2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17"/>
    <n v="81"/>
    <m/>
    <m/>
    <n v="4"/>
    <n v="0"/>
    <n v="0"/>
    <n v="0"/>
    <n v="0"/>
    <n v="0"/>
    <n v="0"/>
    <n v="0"/>
    <n v="2"/>
    <n v="1"/>
    <n v="2"/>
    <n v="0"/>
    <n v="0"/>
    <n v="0"/>
    <n v="1"/>
    <n v="0"/>
    <n v="0"/>
    <n v="0"/>
    <n v="0"/>
    <n v="0.5"/>
    <n v="0.83"/>
    <m/>
    <n v="0.5"/>
    <n v="0.5"/>
    <n v="0.1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"/>
  </r>
  <r>
    <x v="8"/>
    <d v="2020-03-05T17:00:00"/>
    <n v="9"/>
    <n v="3"/>
    <n v="1.5"/>
    <n v="9"/>
    <n v="3"/>
    <n v="1.5"/>
    <n v="5"/>
    <n v="1"/>
    <n v="3"/>
    <n v="0"/>
    <n v="0"/>
    <n v="0"/>
    <n v="0"/>
    <m/>
    <n v="3"/>
    <n v="0"/>
    <n v="0"/>
    <n v="0"/>
    <n v="0"/>
    <n v="0"/>
    <n v="0"/>
    <n v="9"/>
    <n v="0"/>
    <n v="0"/>
    <n v="0"/>
    <n v="0"/>
    <m/>
    <n v="0"/>
    <n v="0"/>
    <n v="0"/>
    <n v="0"/>
    <m/>
    <n v="147"/>
    <n v="213"/>
    <m/>
    <m/>
    <n v="5"/>
    <n v="0"/>
    <n v="0"/>
    <n v="0"/>
    <n v="0"/>
    <n v="0"/>
    <n v="0"/>
    <n v="0"/>
    <n v="2"/>
    <n v="1"/>
    <n v="3"/>
    <n v="0"/>
    <n v="1"/>
    <n v="0"/>
    <n v="2"/>
    <n v="0"/>
    <n v="0"/>
    <n v="0"/>
    <n v="0"/>
    <n v="0.67"/>
    <n v="0.89"/>
    <n v="0.11"/>
    <n v="0.33"/>
    <n v="0.56000000000000005"/>
    <n v="0.3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9"/>
  </r>
  <r>
    <x v="9"/>
    <d v="2020-03-06T17:00:00"/>
    <n v="13"/>
    <n v="4"/>
    <n v="2.1666666666666665"/>
    <n v="13"/>
    <n v="4"/>
    <n v="2.1666666666666665"/>
    <n v="8"/>
    <n v="1"/>
    <n v="4"/>
    <n v="0"/>
    <n v="0"/>
    <n v="0"/>
    <n v="0"/>
    <m/>
    <n v="4"/>
    <n v="0"/>
    <n v="0"/>
    <n v="0"/>
    <n v="0"/>
    <n v="0"/>
    <n v="0"/>
    <n v="13"/>
    <n v="0.44444444444444442"/>
    <n v="7.407407407407407E-2"/>
    <n v="4"/>
    <n v="0.66666666666666663"/>
    <m/>
    <n v="0"/>
    <n v="0"/>
    <n v="0"/>
    <n v="0"/>
    <n v="30"/>
    <n v="181"/>
    <n v="354"/>
    <m/>
    <n v="5"/>
    <n v="5"/>
    <n v="0"/>
    <n v="0"/>
    <n v="0"/>
    <n v="0"/>
    <n v="0"/>
    <n v="0"/>
    <n v="0"/>
    <n v="2"/>
    <n v="1"/>
    <n v="5"/>
    <n v="0"/>
    <n v="2"/>
    <n v="0"/>
    <n v="2"/>
    <n v="1"/>
    <n v="0"/>
    <n v="0"/>
    <n v="0"/>
    <n v="0.62"/>
    <n v="0.85"/>
    <n v="0.15"/>
    <n v="0.23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3"/>
  </r>
  <r>
    <x v="10"/>
    <d v="2020-03-07T17:00:00"/>
    <n v="21"/>
    <n v="8"/>
    <n v="3.5"/>
    <n v="21"/>
    <n v="8"/>
    <n v="3.5"/>
    <n v="15"/>
    <n v="1"/>
    <n v="5"/>
    <n v="0"/>
    <n v="0"/>
    <n v="0"/>
    <n v="0"/>
    <m/>
    <n v="8"/>
    <n v="0"/>
    <n v="0"/>
    <n v="0"/>
    <n v="0"/>
    <n v="0"/>
    <n v="0"/>
    <n v="21"/>
    <n v="0.61538461538461542"/>
    <n v="0.17663817663817663"/>
    <n v="8"/>
    <n v="2"/>
    <m/>
    <n v="0"/>
    <n v="0"/>
    <n v="0"/>
    <n v="0"/>
    <n v="47"/>
    <n v="224"/>
    <n v="412"/>
    <m/>
    <n v="5"/>
    <n v="5"/>
    <n v="0"/>
    <n v="0"/>
    <n v="1"/>
    <n v="2"/>
    <n v="0"/>
    <n v="1"/>
    <n v="1"/>
    <n v="2"/>
    <n v="2"/>
    <n v="6"/>
    <n v="0"/>
    <n v="2"/>
    <n v="1"/>
    <n v="2"/>
    <n v="1"/>
    <n v="0"/>
    <n v="0"/>
    <n v="0"/>
    <n v="0.71"/>
    <n v="0.62"/>
    <n v="0.14000000000000001"/>
    <n v="0.43"/>
    <n v="0.48"/>
    <n v="0.4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1"/>
  </r>
  <r>
    <x v="11"/>
    <d v="2020-03-08T17:30:00"/>
    <n v="30"/>
    <n v="9"/>
    <n v="4.666666666666667"/>
    <n v="30"/>
    <n v="9"/>
    <n v="4.666666666666667"/>
    <n v="22"/>
    <n v="1"/>
    <n v="6"/>
    <n v="0"/>
    <n v="1"/>
    <n v="0"/>
    <n v="0"/>
    <m/>
    <n v="9"/>
    <n v="0"/>
    <n v="0"/>
    <n v="0"/>
    <n v="0"/>
    <n v="0"/>
    <n v="0"/>
    <n v="30"/>
    <n v="0.42857142857142855"/>
    <n v="0.24806674806674808"/>
    <n v="9"/>
    <n v="3.5"/>
    <m/>
    <n v="0"/>
    <n v="0"/>
    <n v="0"/>
    <n v="0"/>
    <n v="56"/>
    <n v="281"/>
    <n v="447"/>
    <m/>
    <n v="4"/>
    <n v="6"/>
    <n v="0"/>
    <n v="0"/>
    <n v="3"/>
    <n v="2"/>
    <n v="1"/>
    <n v="1"/>
    <n v="1"/>
    <n v="3"/>
    <n v="4"/>
    <n v="6"/>
    <n v="0"/>
    <n v="3"/>
    <n v="1"/>
    <n v="3"/>
    <n v="2"/>
    <n v="0"/>
    <n v="0"/>
    <n v="0"/>
    <n v="0.77"/>
    <n v="0.6"/>
    <n v="0.17"/>
    <n v="0.47"/>
    <n v="0.56999999999999995"/>
    <n v="0.4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0"/>
  </r>
  <r>
    <x v="12"/>
    <d v="2020-03-09T18:45:00"/>
    <n v="39"/>
    <n v="9"/>
    <n v="5.833333333333333"/>
    <n v="39"/>
    <n v="9"/>
    <n v="5.833333333333333"/>
    <n v="27"/>
    <n v="1"/>
    <n v="9"/>
    <n v="0"/>
    <n v="2"/>
    <n v="0"/>
    <n v="0"/>
    <m/>
    <n v="9"/>
    <n v="0"/>
    <n v="0"/>
    <n v="0"/>
    <n v="0"/>
    <n v="0"/>
    <n v="0"/>
    <n v="38"/>
    <n v="0.26666666666666666"/>
    <n v="0.29251119251119251"/>
    <n v="8"/>
    <n v="4.833333333333333"/>
    <m/>
    <n v="0"/>
    <n v="0"/>
    <n v="0"/>
    <n v="0"/>
    <n v="67"/>
    <n v="339"/>
    <n v="496"/>
    <m/>
    <n v="6"/>
    <n v="7"/>
    <n v="0"/>
    <n v="0"/>
    <n v="3"/>
    <n v="3"/>
    <n v="1"/>
    <n v="1"/>
    <n v="2"/>
    <n v="4"/>
    <n v="7"/>
    <n v="7"/>
    <n v="1"/>
    <n v="3"/>
    <n v="1"/>
    <n v="3"/>
    <n v="3"/>
    <n v="0"/>
    <n v="0"/>
    <n v="0"/>
    <n v="0.69"/>
    <n v="0.54"/>
    <n v="0.13"/>
    <n v="0.46"/>
    <n v="0.49"/>
    <n v="0.38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9"/>
  </r>
  <r>
    <x v="13"/>
    <d v="2020-03-10T10:00:00"/>
    <n v="41"/>
    <n v="2"/>
    <n v="5.833333333333333"/>
    <n v="41"/>
    <n v="2"/>
    <n v="5.833333333333333"/>
    <n v="27"/>
    <n v="2"/>
    <n v="10"/>
    <n v="0"/>
    <n v="2"/>
    <n v="0"/>
    <n v="0"/>
    <m/>
    <n v="2"/>
    <n v="0"/>
    <n v="0"/>
    <n v="0"/>
    <n v="0"/>
    <n v="0"/>
    <n v="0"/>
    <n v="40"/>
    <n v="5.2631578947368418E-2"/>
    <n v="0.30128312233575388"/>
    <n v="2"/>
    <n v="5.166666666666667"/>
    <m/>
    <n v="0"/>
    <n v="0"/>
    <n v="0"/>
    <n v="0"/>
    <n v="83"/>
    <n v="375"/>
    <n v="667"/>
    <m/>
    <n v="6"/>
    <n v="8"/>
    <n v="0"/>
    <n v="0"/>
    <n v="3"/>
    <n v="3"/>
    <n v="1"/>
    <n v="1"/>
    <n v="2"/>
    <n v="4"/>
    <n v="7"/>
    <n v="7"/>
    <n v="1"/>
    <n v="3"/>
    <n v="1"/>
    <n v="5"/>
    <n v="3"/>
    <n v="0"/>
    <n v="0"/>
    <n v="0"/>
    <n v="0.71"/>
    <n v="0.56000000000000005"/>
    <n v="0.15"/>
    <n v="0.46"/>
    <n v="0.51"/>
    <n v="0.4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1"/>
  </r>
  <r>
    <x v="14"/>
    <d v="2020-03-11T00:00:00"/>
    <n v="59"/>
    <n v="18"/>
    <n v="8.3333333333333339"/>
    <n v="59"/>
    <n v="18"/>
    <n v="8.3333333333333339"/>
    <n v="36"/>
    <n v="3"/>
    <n v="17"/>
    <n v="0"/>
    <n v="3"/>
    <n v="0"/>
    <n v="0"/>
    <m/>
    <n v="18"/>
    <n v="0"/>
    <n v="0"/>
    <n v="0"/>
    <n v="0"/>
    <n v="0"/>
    <n v="0"/>
    <n v="57"/>
    <n v="0.42499999999999999"/>
    <n v="0.37211645566908724"/>
    <n v="17"/>
    <n v="8"/>
    <m/>
    <n v="0"/>
    <n v="0"/>
    <n v="0"/>
    <n v="0"/>
    <n v="83"/>
    <n v="471"/>
    <n v="3066"/>
    <m/>
    <n v="6"/>
    <n v="12"/>
    <n v="0"/>
    <n v="1"/>
    <n v="6"/>
    <n v="5"/>
    <n v="1"/>
    <n v="3"/>
    <n v="5"/>
    <n v="4"/>
    <n v="9"/>
    <n v="7"/>
    <n v="1"/>
    <n v="4"/>
    <n v="1"/>
    <n v="5"/>
    <n v="3"/>
    <n v="2"/>
    <n v="0"/>
    <n v="2"/>
    <n v="0.66"/>
    <n v="0.47"/>
    <n v="0.1"/>
    <n v="0.42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59"/>
  </r>
  <r>
    <x v="15"/>
    <d v="2020-03-12T00:00:00"/>
    <n v="78"/>
    <n v="19"/>
    <n v="10.833333333333334"/>
    <n v="78"/>
    <n v="19"/>
    <n v="10.833333333333334"/>
    <n v="44"/>
    <n v="5"/>
    <n v="23"/>
    <n v="0"/>
    <n v="5"/>
    <n v="0"/>
    <n v="0"/>
    <n v="1"/>
    <n v="19"/>
    <n v="0"/>
    <n v="0"/>
    <n v="0"/>
    <n v="0"/>
    <n v="0"/>
    <n v="0"/>
    <n v="69"/>
    <n v="0.21052631578947367"/>
    <n v="0.33313010089325878"/>
    <n v="12"/>
    <n v="9.3333333333333339"/>
    <m/>
    <n v="0"/>
    <n v="0"/>
    <n v="0"/>
    <n v="0"/>
    <n v="133"/>
    <n v="637"/>
    <n v="4923"/>
    <m/>
    <n v="6"/>
    <n v="19"/>
    <n v="0"/>
    <n v="1"/>
    <n v="7"/>
    <n v="5"/>
    <n v="1"/>
    <n v="6"/>
    <n v="6"/>
    <n v="8"/>
    <n v="10"/>
    <n v="11"/>
    <n v="1"/>
    <n v="8"/>
    <n v="1"/>
    <n v="6"/>
    <n v="3"/>
    <n v="2"/>
    <n v="0"/>
    <n v="2"/>
    <n v="0.65"/>
    <n v="0.46"/>
    <n v="0.1"/>
    <n v="0.37"/>
    <n v="0.4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8"/>
  </r>
  <r>
    <x v="16"/>
    <d v="2020-03-13T00:00:00"/>
    <n v="112"/>
    <n v="34"/>
    <n v="15.166666666666666"/>
    <n v="112"/>
    <n v="34"/>
    <n v="15.166666666666666"/>
    <n v="53"/>
    <n v="6"/>
    <n v="46"/>
    <n v="0"/>
    <n v="6"/>
    <n v="0"/>
    <n v="0"/>
    <n v="1"/>
    <n v="34"/>
    <n v="0"/>
    <n v="0"/>
    <n v="0"/>
    <n v="0"/>
    <n v="0"/>
    <n v="0"/>
    <n v="107"/>
    <n v="0.55072463768115942"/>
    <n v="0.32235343794268279"/>
    <n v="38"/>
    <n v="14.333333333333334"/>
    <m/>
    <n v="0"/>
    <n v="0"/>
    <n v="0"/>
    <n v="0"/>
    <n v="172"/>
    <n v="1308"/>
    <n v="5674"/>
    <m/>
    <n v="11"/>
    <n v="33"/>
    <n v="0"/>
    <n v="1"/>
    <n v="10"/>
    <n v="5"/>
    <n v="3"/>
    <n v="8"/>
    <n v="9"/>
    <n v="15"/>
    <n v="14"/>
    <n v="14"/>
    <n v="2"/>
    <n v="12"/>
    <n v="3"/>
    <n v="8"/>
    <n v="3"/>
    <n v="3"/>
    <n v="0"/>
    <n v="2"/>
    <n v="0.65"/>
    <n v="0.48"/>
    <n v="0.12"/>
    <n v="0.39"/>
    <n v="0.37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12"/>
  </r>
  <r>
    <x v="17"/>
    <d v="2020-03-14T00:00:00"/>
    <n v="168"/>
    <n v="56"/>
    <n v="23"/>
    <n v="169"/>
    <n v="57"/>
    <n v="23.166666666666668"/>
    <n v="77"/>
    <n v="8"/>
    <n v="73"/>
    <n v="0"/>
    <n v="7"/>
    <n v="0"/>
    <n v="0"/>
    <n v="4"/>
    <n v="57"/>
    <n v="1"/>
    <n v="1"/>
    <n v="0.16666666666666666"/>
    <n v="0"/>
    <n v="0"/>
    <n v="0"/>
    <n v="114"/>
    <n v="6.5420560747663545E-2"/>
    <n v="0.26182829330538859"/>
    <n v="7"/>
    <n v="14"/>
    <n v="10"/>
    <n v="0"/>
    <n v="0"/>
    <n v="0"/>
    <n v="0"/>
    <n v="126"/>
    <n v="1704"/>
    <n v="5011"/>
    <m/>
    <n v="11"/>
    <n v="39"/>
    <n v="0"/>
    <n v="1"/>
    <n v="13"/>
    <n v="6"/>
    <n v="7"/>
    <n v="12"/>
    <n v="17"/>
    <n v="20"/>
    <n v="19"/>
    <n v="22"/>
    <n v="5"/>
    <n v="21"/>
    <n v="3"/>
    <n v="9"/>
    <n v="4"/>
    <n v="7"/>
    <n v="1"/>
    <n v="2"/>
    <n v="0.54"/>
    <n v="0.39"/>
    <n v="0.1"/>
    <n v="0.33"/>
    <n v="0.34"/>
    <n v="0.2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68"/>
  </r>
  <r>
    <x v="18"/>
    <d v="2020-03-15T00:00:00"/>
    <n v="243"/>
    <n v="75"/>
    <n v="34"/>
    <n v="245"/>
    <n v="76"/>
    <n v="34.333333333333336"/>
    <n v="103"/>
    <n v="10"/>
    <n v="116"/>
    <n v="0"/>
    <n v="10"/>
    <n v="1"/>
    <n v="0"/>
    <n v="5"/>
    <n v="76"/>
    <n v="2"/>
    <n v="1"/>
    <n v="0.33333333333333331"/>
    <n v="0"/>
    <n v="0"/>
    <n v="0"/>
    <n v="139"/>
    <n v="0.21929824561403508"/>
    <n v="0.25393355646328336"/>
    <n v="25"/>
    <n v="16.833333333333332"/>
    <n v="9"/>
    <n v="-0.1"/>
    <n v="-1.6666666666666666E-2"/>
    <n v="0"/>
    <n v="0"/>
    <n v="281"/>
    <n v="2271"/>
    <n v="4592"/>
    <n v="1746"/>
    <n v="14"/>
    <n v="47"/>
    <n v="0"/>
    <n v="1"/>
    <n v="17"/>
    <n v="8"/>
    <n v="12"/>
    <n v="16"/>
    <n v="25"/>
    <n v="30"/>
    <n v="27"/>
    <n v="26"/>
    <n v="16"/>
    <n v="27"/>
    <n v="6"/>
    <n v="12"/>
    <n v="5"/>
    <n v="12"/>
    <n v="3"/>
    <n v="2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43"/>
  </r>
  <r>
    <x v="19"/>
    <d v="2020-03-16T00:00:00"/>
    <n v="328"/>
    <n v="85"/>
    <n v="47.833333333333336"/>
    <n v="331"/>
    <n v="86"/>
    <n v="48.333333333333336"/>
    <n v="138"/>
    <n v="31"/>
    <n v="142"/>
    <n v="0"/>
    <n v="13"/>
    <n v="1"/>
    <n v="0"/>
    <n v="5"/>
    <n v="86"/>
    <n v="3"/>
    <n v="1"/>
    <n v="0.5"/>
    <n v="0"/>
    <n v="0"/>
    <n v="0"/>
    <n v="139"/>
    <n v="0"/>
    <n v="0.24516162663872196"/>
    <n v="0"/>
    <n v="16.5"/>
    <n v="18"/>
    <n v="1"/>
    <n v="0.15"/>
    <n v="9"/>
    <n v="1.5"/>
    <n v="374"/>
    <n v="2908"/>
    <n v="4592"/>
    <n v="2203"/>
    <n v="18"/>
    <n v="47"/>
    <n v="2"/>
    <n v="1"/>
    <n v="17"/>
    <n v="10"/>
    <n v="17"/>
    <n v="21"/>
    <n v="30"/>
    <n v="35"/>
    <n v="32"/>
    <n v="36"/>
    <n v="21"/>
    <n v="31"/>
    <n v="11"/>
    <n v="26"/>
    <n v="10"/>
    <n v="18"/>
    <n v="8"/>
    <n v="4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27"/>
  </r>
  <r>
    <x v="20"/>
    <d v="2020-03-17T00:00:00"/>
    <n v="445"/>
    <n v="117"/>
    <n v="64.333333333333329"/>
    <n v="448"/>
    <n v="117"/>
    <n v="64.833333333333329"/>
    <n v="196"/>
    <n v="51"/>
    <n v="180"/>
    <n v="0"/>
    <n v="14"/>
    <n v="1"/>
    <n v="0"/>
    <n v="6"/>
    <n v="117"/>
    <n v="3"/>
    <n v="0"/>
    <n v="0.5"/>
    <n v="1"/>
    <n v="1"/>
    <n v="0.16666666666666666"/>
    <n v="206"/>
    <n v="0.48201438848920863"/>
    <n v="0.25466402472025673"/>
    <n v="67"/>
    <n v="24.833333333333332"/>
    <n v="17"/>
    <n v="-5.5555555555555552E-2"/>
    <n v="0.14074074074074075"/>
    <n v="0"/>
    <n v="1.5"/>
    <n v="323"/>
    <n v="4030"/>
    <n v="6852"/>
    <n v="3259"/>
    <n v="19"/>
    <n v="61"/>
    <n v="2"/>
    <n v="1"/>
    <n v="19"/>
    <n v="13"/>
    <n v="21"/>
    <n v="34"/>
    <n v="37"/>
    <n v="51"/>
    <n v="47"/>
    <n v="46"/>
    <n v="32"/>
    <n v="41"/>
    <n v="18"/>
    <n v="34"/>
    <n v="13"/>
    <n v="22"/>
    <n v="12"/>
    <n v="5"/>
    <n v="0.33"/>
    <n v="0.27"/>
    <n v="0.1"/>
    <n v="0.17"/>
    <n v="0.19"/>
    <n v="0.14000000000000001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44"/>
  </r>
  <r>
    <x v="21"/>
    <d v="2020-03-18T00:00:00"/>
    <n v="639"/>
    <n v="194"/>
    <n v="93.5"/>
    <n v="642"/>
    <n v="194"/>
    <n v="94"/>
    <n v="289"/>
    <n v="74"/>
    <n v="243"/>
    <n v="2"/>
    <n v="21"/>
    <n v="3"/>
    <n v="1"/>
    <n v="9"/>
    <n v="194"/>
    <n v="3"/>
    <n v="0"/>
    <n v="0.5"/>
    <n v="1"/>
    <n v="0"/>
    <n v="0.16666666666666666"/>
    <n v="89"/>
    <n v="-0.56796116504854366"/>
    <n v="0.12491611124725384"/>
    <n v="0"/>
    <n v="22.833333333333332"/>
    <n v="20"/>
    <n v="0.17647058823529413"/>
    <n v="0.17015250544662308"/>
    <n v="3"/>
    <n v="2"/>
    <n v="351"/>
    <n v="5067"/>
    <n v="6656"/>
    <n v="4074"/>
    <n v="24"/>
    <n v="62"/>
    <n v="13"/>
    <n v="3"/>
    <n v="21"/>
    <n v="15"/>
    <n v="42"/>
    <n v="45"/>
    <n v="55"/>
    <n v="62"/>
    <n v="75"/>
    <n v="63"/>
    <n v="50"/>
    <n v="42"/>
    <n v="49"/>
    <n v="28"/>
    <n v="32"/>
    <n v="17"/>
    <n v="11"/>
    <n v="19"/>
    <n v="0.31"/>
    <n v="0.24"/>
    <n v="0.1"/>
    <n v="0.17"/>
    <n v="0.17"/>
    <n v="0.12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37"/>
  </r>
  <r>
    <x v="22"/>
    <d v="2020-03-19T00:00:00"/>
    <n v="782"/>
    <n v="143"/>
    <n v="111.66666666666667"/>
    <n v="785"/>
    <n v="143"/>
    <n v="112.16666666666667"/>
    <n v="381"/>
    <n v="86"/>
    <n v="278"/>
    <n v="2"/>
    <n v="25"/>
    <n v="3"/>
    <n v="1"/>
    <n v="9"/>
    <n v="143"/>
    <n v="3"/>
    <n v="0"/>
    <n v="0.5"/>
    <n v="3"/>
    <n v="2"/>
    <n v="0.5"/>
    <n v="89"/>
    <n v="0"/>
    <n v="3.312867163372727E-2"/>
    <n v="0"/>
    <n v="16.5"/>
    <n v="20"/>
    <n v="0"/>
    <n v="0.17015250544662308"/>
    <n v="0"/>
    <n v="2"/>
    <n v="488"/>
    <n v="6061"/>
    <n v="8091"/>
    <n v="4788"/>
    <n v="24"/>
    <n v="71"/>
    <n v="14"/>
    <n v="3"/>
    <n v="22"/>
    <n v="17"/>
    <n v="51"/>
    <n v="51"/>
    <n v="75"/>
    <n v="71"/>
    <n v="89"/>
    <n v="78"/>
    <n v="60"/>
    <n v="61"/>
    <n v="35"/>
    <n v="61"/>
    <n v="23"/>
    <n v="36"/>
    <n v="21"/>
    <n v="17"/>
    <n v="0.25"/>
    <n v="0.2"/>
    <n v="0.08"/>
    <n v="0.14000000000000001"/>
    <n v="0.14000000000000001"/>
    <n v="0.1"/>
    <n v="390"/>
    <n v="395"/>
    <n v="0"/>
    <n v="1"/>
    <n v="2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79"/>
  </r>
  <r>
    <x v="23"/>
    <d v="2020-03-20T00:00:00"/>
    <n v="1015"/>
    <n v="233"/>
    <n v="141.16666666666666"/>
    <n v="1020"/>
    <n v="235"/>
    <n v="141.83333333333334"/>
    <n v="506"/>
    <n v="106"/>
    <n v="361"/>
    <n v="2"/>
    <n v="29"/>
    <n v="3"/>
    <n v="1"/>
    <n v="9"/>
    <n v="235"/>
    <n v="5"/>
    <n v="2"/>
    <n v="0.66666666666666663"/>
    <n v="6"/>
    <n v="3"/>
    <n v="1"/>
    <n v="126"/>
    <n v="0.4157303370786517"/>
    <n v="9.1513634355558635E-2"/>
    <n v="37"/>
    <n v="21.5"/>
    <n v="26"/>
    <n v="0.3"/>
    <n v="0.2201525054466231"/>
    <n v="6"/>
    <n v="3"/>
    <n v="850"/>
    <n v="7732"/>
    <n v="9008"/>
    <n v="5862"/>
    <n v="24"/>
    <n v="95"/>
    <n v="14"/>
    <n v="4"/>
    <n v="23"/>
    <n v="21"/>
    <n v="65"/>
    <n v="61"/>
    <n v="92"/>
    <n v="95"/>
    <n v="106"/>
    <n v="90"/>
    <n v="90"/>
    <n v="84"/>
    <n v="53"/>
    <n v="79"/>
    <n v="35"/>
    <n v="55"/>
    <n v="27"/>
    <n v="25"/>
    <n v="0.2"/>
    <n v="0.15"/>
    <n v="0.06"/>
    <n v="0.11"/>
    <n v="0.11"/>
    <n v="0.08"/>
    <n v="506"/>
    <n v="514"/>
    <n v="1"/>
    <n v="2"/>
    <n v="2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009"/>
  </r>
  <r>
    <x v="24"/>
    <d v="2020-03-21T00:00:00"/>
    <n v="1275"/>
    <n v="260"/>
    <n v="172"/>
    <n v="1280"/>
    <n v="260"/>
    <n v="172.5"/>
    <n v="644"/>
    <n v="137"/>
    <n v="448"/>
    <n v="3"/>
    <n v="31"/>
    <n v="3"/>
    <n v="5"/>
    <n v="9"/>
    <n v="260"/>
    <n v="5"/>
    <n v="0"/>
    <n v="0.5"/>
    <n v="12"/>
    <n v="6"/>
    <n v="2"/>
    <n v="156"/>
    <n v="0.23809523809523808"/>
    <n v="9.4646466435759136E-2"/>
    <n v="30"/>
    <n v="22.333333333333332"/>
    <n v="35"/>
    <n v="0.34615384615384615"/>
    <n v="0.29451147980559744"/>
    <n v="9"/>
    <n v="4.5"/>
    <n v="1059"/>
    <n v="9854"/>
    <n v="13155"/>
    <n v="7515"/>
    <m/>
    <n v="104"/>
    <n v="14"/>
    <n v="4"/>
    <n v="27"/>
    <n v="22"/>
    <n v="89"/>
    <n v="68"/>
    <n v="118"/>
    <n v="116"/>
    <n v="133"/>
    <n v="109"/>
    <n v="113"/>
    <n v="101"/>
    <n v="75"/>
    <n v="105"/>
    <n v="42"/>
    <n v="71"/>
    <n v="38"/>
    <n v="35"/>
    <n v="0.1"/>
    <n v="0.22"/>
    <n v="0.09"/>
    <n v="0.14000000000000001"/>
    <n v="0.17"/>
    <n v="0.11"/>
    <n v="649"/>
    <n v="631"/>
    <n v="4"/>
    <n v="4"/>
    <n v="3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268"/>
  </r>
  <r>
    <x v="25"/>
    <d v="2020-03-22T00:00:00"/>
    <n v="1595"/>
    <n v="320"/>
    <n v="211.16666666666666"/>
    <n v="1600"/>
    <n v="320"/>
    <n v="211.5"/>
    <n v="825"/>
    <n v="180"/>
    <n v="534"/>
    <n v="5"/>
    <n v="35"/>
    <n v="4"/>
    <n v="7"/>
    <n v="10"/>
    <n v="320"/>
    <n v="5"/>
    <n v="0"/>
    <n v="0.33333333333333331"/>
    <n v="14"/>
    <n v="2"/>
    <n v="2.3333333333333335"/>
    <n v="169"/>
    <n v="8.3333333333333329E-2"/>
    <n v="0.10853535532464803"/>
    <n v="13"/>
    <n v="24.5"/>
    <n v="41"/>
    <n v="0.17142857142857143"/>
    <n v="0.15641624171035937"/>
    <n v="6"/>
    <n v="4"/>
    <n v="1152"/>
    <n v="11779"/>
    <n v="12562"/>
    <n v="9027"/>
    <m/>
    <n v="114"/>
    <n v="17"/>
    <n v="6"/>
    <n v="31"/>
    <n v="26"/>
    <n v="105"/>
    <n v="82"/>
    <n v="148"/>
    <n v="140"/>
    <n v="173"/>
    <n v="141"/>
    <n v="154"/>
    <n v="128"/>
    <n v="91"/>
    <n v="122"/>
    <n v="51"/>
    <n v="90"/>
    <n v="51"/>
    <n v="44"/>
    <n v="0.44"/>
    <n v="0.36"/>
    <n v="0.14000000000000001"/>
    <n v="0.2"/>
    <n v="0.24"/>
    <n v="0.16"/>
    <n v="821"/>
    <n v="779"/>
    <n v="5"/>
    <n v="4"/>
    <n v="4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591"/>
  </r>
  <r>
    <x v="26"/>
    <d v="2020-03-23T00:00:00"/>
    <n v="2046"/>
    <n v="451"/>
    <n v="266.83333333333331"/>
    <n v="2060"/>
    <n v="460"/>
    <n v="268.66666666666669"/>
    <n v="1007"/>
    <n v="238"/>
    <n v="737"/>
    <n v="5"/>
    <n v="42"/>
    <n v="11"/>
    <n v="9"/>
    <n v="11"/>
    <n v="460"/>
    <n v="14"/>
    <n v="9"/>
    <n v="1.8333333333333333"/>
    <n v="23"/>
    <n v="9"/>
    <n v="3.6666666666666665"/>
    <n v="201"/>
    <n v="0.1893491124260355"/>
    <n v="5.9757809314119149E-2"/>
    <n v="32"/>
    <n v="18.666666666666668"/>
    <n v="47"/>
    <n v="0.14634146341463414"/>
    <n v="0.19006574487205763"/>
    <n v="6"/>
    <n v="5"/>
    <n v="1402"/>
    <n v="13674"/>
    <n v="11842"/>
    <n v="10212"/>
    <m/>
    <n v="142"/>
    <n v="18"/>
    <n v="7"/>
    <n v="36"/>
    <n v="30"/>
    <n v="140"/>
    <n v="100"/>
    <n v="181"/>
    <n v="166"/>
    <n v="226"/>
    <n v="178"/>
    <n v="194"/>
    <n v="167"/>
    <n v="127"/>
    <n v="167"/>
    <n v="73"/>
    <n v="107"/>
    <n v="85"/>
    <n v="58"/>
    <n v="0.72"/>
    <n v="0.6"/>
    <n v="0.23"/>
    <n v="0.34"/>
    <n v="0.42"/>
    <n v="0.28000000000000003"/>
    <n v="1080"/>
    <n v="980"/>
    <n v="9"/>
    <n v="5"/>
    <n v="8"/>
    <n v="0"/>
    <n v="1"/>
    <n v="0"/>
    <n v="0"/>
    <n v="0"/>
    <n v="3"/>
    <n v="7"/>
    <n v="4"/>
    <n v="0"/>
    <n v="0"/>
    <n v="0"/>
    <n v="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023"/>
  </r>
  <r>
    <x v="27"/>
    <d v="2020-03-24T00:00:00"/>
    <n v="2340"/>
    <n v="294"/>
    <n v="283.5"/>
    <n v="2362"/>
    <n v="302"/>
    <n v="286.66666666666669"/>
    <n v="1130"/>
    <n v="293"/>
    <n v="852"/>
    <n v="6"/>
    <n v="46"/>
    <n v="12"/>
    <n v="12"/>
    <n v="11"/>
    <n v="302"/>
    <n v="22"/>
    <n v="8"/>
    <n v="3.1666666666666665"/>
    <n v="33"/>
    <n v="10"/>
    <n v="5.333333333333333"/>
    <n v="203"/>
    <n v="9.9502487562189053E-3"/>
    <n v="0.15607637828157958"/>
    <n v="2"/>
    <n v="19"/>
    <n v="48"/>
    <n v="2.1276595744680851E-2"/>
    <n v="0.16420007945695544"/>
    <n v="1"/>
    <n v="4.666666666666667"/>
    <n v="1783"/>
    <n v="15474"/>
    <n v="11842"/>
    <n v="11329"/>
    <m/>
    <n v="142"/>
    <n v="18"/>
    <n v="7"/>
    <n v="35"/>
    <n v="30"/>
    <n v="145"/>
    <n v="133"/>
    <n v="206"/>
    <n v="188"/>
    <n v="224"/>
    <n v="224"/>
    <n v="215"/>
    <n v="208"/>
    <n v="190"/>
    <n v="158"/>
    <n v="106"/>
    <n v="107"/>
    <n v="95"/>
    <n v="73"/>
    <n v="0.7"/>
    <n v="0.57999999999999996"/>
    <n v="0.24"/>
    <n v="0.34"/>
    <n v="0.42"/>
    <n v="0.27"/>
    <n v="1234"/>
    <n v="1128"/>
    <n v="14"/>
    <n v="6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0"/>
    <n v="0"/>
    <n v="4"/>
    <n v="4"/>
    <n v="0"/>
    <n v="0"/>
    <n v="5"/>
    <n v="5"/>
    <n v="9"/>
    <n v="9"/>
    <n v="12"/>
    <n v="12"/>
    <n v="10"/>
    <n v="23"/>
    <m/>
    <m/>
    <n v="2307"/>
  </r>
  <r>
    <x v="28"/>
    <d v="2020-03-25T00:00:00"/>
    <n v="2973"/>
    <n v="633"/>
    <n v="365.16666666666669"/>
    <n v="2995"/>
    <n v="633"/>
    <n v="368.33333333333331"/>
    <n v="1517"/>
    <n v="365"/>
    <n v="992"/>
    <n v="12"/>
    <n v="62"/>
    <n v="17"/>
    <n v="16"/>
    <n v="14"/>
    <n v="633"/>
    <n v="22"/>
    <n v="0"/>
    <n v="3.1666666666666665"/>
    <n v="43"/>
    <n v="10"/>
    <n v="6.666666666666667"/>
    <n v="276"/>
    <n v="0.35960591133004927"/>
    <n v="0.2160106968365878"/>
    <n v="73"/>
    <n v="31.166666666666668"/>
    <n v="61"/>
    <n v="0.27083333333333331"/>
    <n v="0.20933896834584431"/>
    <n v="13"/>
    <n v="6.833333333333333"/>
    <n v="1591"/>
    <n v="21155"/>
    <n v="13624"/>
    <n v="16569"/>
    <m/>
    <n v="155"/>
    <n v="21"/>
    <n v="13"/>
    <n v="42"/>
    <n v="35"/>
    <n v="191"/>
    <n v="157"/>
    <n v="260"/>
    <n v="230"/>
    <n v="279"/>
    <n v="272"/>
    <n v="283"/>
    <n v="252"/>
    <n v="226"/>
    <n v="198"/>
    <n v="134"/>
    <n v="142"/>
    <n v="150"/>
    <n v="110"/>
    <n v="0.62"/>
    <n v="0.51"/>
    <n v="0.19"/>
    <n v="0.28000000000000003"/>
    <n v="0.36"/>
    <n v="0.23"/>
    <n v="1586"/>
    <n v="1409"/>
    <n v="20"/>
    <n v="10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1"/>
    <n v="0"/>
    <n v="0"/>
    <n v="7"/>
    <n v="3"/>
    <n v="0"/>
    <n v="0"/>
    <n v="7"/>
    <n v="2"/>
    <n v="12"/>
    <n v="3"/>
    <n v="13"/>
    <n v="1"/>
    <n v="13"/>
    <n v="30"/>
    <m/>
    <m/>
    <n v="2930"/>
  </r>
  <r>
    <x v="29"/>
    <d v="2020-03-26T00:00:00"/>
    <n v="3501"/>
    <n v="528"/>
    <n v="414.33333333333331"/>
    <n v="3544"/>
    <n v="549"/>
    <n v="420.66666666666669"/>
    <n v="1858"/>
    <n v="435"/>
    <n v="1082"/>
    <n v="20"/>
    <n v="89"/>
    <n v="24"/>
    <n v="15"/>
    <n v="21"/>
    <n v="549"/>
    <n v="43"/>
    <n v="21"/>
    <n v="6.333333333333333"/>
    <n v="60"/>
    <n v="17"/>
    <n v="9"/>
    <n v="191"/>
    <n v="-0.3079710144927536"/>
    <n v="9.5393804908020227E-2"/>
    <n v="0"/>
    <n v="25"/>
    <n v="61"/>
    <n v="0"/>
    <n v="0.1593389683458443"/>
    <n v="0"/>
    <n v="5.833333333333333"/>
    <n v="1995"/>
    <n v="22257"/>
    <n v="14994"/>
    <n v="16718"/>
    <m/>
    <n v="330"/>
    <n v="29"/>
    <n v="14"/>
    <n v="51"/>
    <n v="49"/>
    <n v="234"/>
    <n v="166"/>
    <n v="310"/>
    <n v="268"/>
    <n v="367"/>
    <n v="304"/>
    <n v="360"/>
    <n v="277"/>
    <n v="229"/>
    <n v="255"/>
    <n v="133"/>
    <n v="184"/>
    <n v="186"/>
    <n v="128"/>
    <n v="0.53"/>
    <n v="0.48"/>
    <n v="0.19"/>
    <n v="0.63"/>
    <n v="0.31"/>
    <n v="0.37"/>
    <n v="1899"/>
    <n v="1645"/>
    <n v="28"/>
    <n v="13"/>
    <n v="18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8"/>
    <n v="1"/>
    <n v="1"/>
    <n v="1"/>
    <n v="14"/>
    <n v="7"/>
    <n v="17"/>
    <n v="5"/>
    <n v="16"/>
    <n v="3"/>
    <n v="19"/>
    <n v="41"/>
    <m/>
    <m/>
    <n v="3441"/>
  </r>
  <r>
    <x v="30"/>
    <d v="2020-03-27T00:00:00"/>
    <n v="4225"/>
    <n v="724"/>
    <n v="491.66666666666669"/>
    <n v="4268"/>
    <n v="724"/>
    <n v="498"/>
    <n v="2443"/>
    <n v="520"/>
    <n v="1110"/>
    <n v="30"/>
    <n v="99"/>
    <n v="24"/>
    <n v="21"/>
    <n v="21"/>
    <n v="724"/>
    <n v="43"/>
    <n v="0"/>
    <n v="6.333333333333333"/>
    <n v="76"/>
    <n v="16"/>
    <n v="10.666666666666666"/>
    <n v="354"/>
    <n v="0.8534031413612565"/>
    <n v="0.19794512211902335"/>
    <n v="163"/>
    <n v="47.166666666666664"/>
    <n v="71"/>
    <n v="0.16393442622950818"/>
    <n v="0.12896906502512132"/>
    <n v="10"/>
    <n v="6"/>
    <n v="3995"/>
    <n v="25431"/>
    <n v="19816"/>
    <n v="17168"/>
    <m/>
    <n v="330"/>
    <n v="30"/>
    <n v="19"/>
    <n v="54"/>
    <n v="50"/>
    <n v="254"/>
    <n v="179"/>
    <n v="364"/>
    <n v="307"/>
    <n v="462"/>
    <n v="359"/>
    <n v="429"/>
    <n v="346"/>
    <n v="294"/>
    <n v="319"/>
    <n v="179"/>
    <n v="236"/>
    <n v="222"/>
    <n v="161"/>
    <n v="0.6"/>
    <n v="0.51"/>
    <n v="0.19"/>
    <n v="0.28000000000000003"/>
    <n v="0.35"/>
    <n v="0.24"/>
    <n v="2288"/>
    <n v="1976"/>
    <n v="33"/>
    <n v="18"/>
    <n v="24"/>
    <n v="0"/>
    <n v="1"/>
    <n v="0"/>
    <n v="0"/>
    <n v="0"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3"/>
    <n v="0"/>
    <n v="1"/>
    <n v="1"/>
    <n v="9"/>
    <n v="1"/>
    <n v="4"/>
    <n v="3"/>
    <n v="14"/>
    <n v="0"/>
    <n v="20"/>
    <n v="3"/>
    <n v="23"/>
    <n v="7"/>
    <n v="27"/>
    <n v="49"/>
    <m/>
    <m/>
    <n v="4149"/>
  </r>
  <r>
    <x v="31"/>
    <d v="2020-03-28T00:00:00"/>
    <n v="5127"/>
    <n v="902"/>
    <n v="588.66666666666663"/>
    <n v="5170"/>
    <n v="902"/>
    <n v="595"/>
    <n v="3035"/>
    <n v="647"/>
    <n v="1287"/>
    <n v="34"/>
    <n v="106"/>
    <n v="30"/>
    <n v="31"/>
    <m/>
    <n v="902"/>
    <n v="43"/>
    <n v="0"/>
    <n v="6.333333333333333"/>
    <n v="100"/>
    <n v="24"/>
    <n v="14.333333333333334"/>
    <n v="418"/>
    <n v="0.1807909604519774"/>
    <n v="0.21418805997213064"/>
    <n v="64"/>
    <n v="55.666666666666664"/>
    <n v="89"/>
    <n v="0.25352112676056338"/>
    <n v="0.1426511575804533"/>
    <n v="18"/>
    <n v="8"/>
    <n v="4938"/>
    <n v="32754"/>
    <n v="19927"/>
    <n v="22646"/>
    <m/>
    <n v="330"/>
    <n v="34"/>
    <n v="22"/>
    <n v="67"/>
    <n v="56"/>
    <n v="302"/>
    <n v="216"/>
    <n v="439"/>
    <n v="362"/>
    <n v="568"/>
    <n v="434"/>
    <n v="533"/>
    <n v="398"/>
    <n v="359"/>
    <n v="377"/>
    <n v="224"/>
    <n v="286"/>
    <n v="285"/>
    <n v="208"/>
    <n v="0.49"/>
    <n v="0.41"/>
    <n v="0.15"/>
    <n v="0.23"/>
    <n v="0.28000000000000003"/>
    <n v="0.19"/>
    <n v="2811"/>
    <n v="2359"/>
    <n v="44"/>
    <n v="28"/>
    <n v="27"/>
    <n v="0"/>
    <n v="1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4"/>
    <n v="1"/>
    <n v="1"/>
    <n v="0"/>
    <n v="13"/>
    <n v="4"/>
    <n v="4"/>
    <n v="0"/>
    <n v="17"/>
    <n v="3"/>
    <n v="27"/>
    <n v="7"/>
    <n v="31"/>
    <n v="8"/>
    <n v="35"/>
    <n v="65"/>
    <m/>
    <m/>
    <n v="5027"/>
  </r>
  <r>
    <x v="32"/>
    <d v="2020-03-29T00:00:00"/>
    <n v="5919"/>
    <n v="792"/>
    <n v="645.5"/>
    <n v="5962"/>
    <n v="792"/>
    <n v="650.33333333333337"/>
    <n v="3550"/>
    <n v="709"/>
    <n v="1478"/>
    <n v="41"/>
    <n v="108"/>
    <n v="33"/>
    <n v="43"/>
    <m/>
    <n v="792"/>
    <n v="43"/>
    <n v="0"/>
    <n v="4.833333333333333"/>
    <n v="119"/>
    <n v="19"/>
    <n v="16"/>
    <n v="486"/>
    <n v="0.16267942583732056"/>
    <n v="0.20974311220734485"/>
    <n v="68"/>
    <n v="61.666666666666664"/>
    <n v="138"/>
    <n v="0.550561797752809"/>
    <n v="0.21002121330348245"/>
    <n v="49"/>
    <n v="15.166666666666666"/>
    <n v="5508"/>
    <n v="38042"/>
    <n v="17785"/>
    <n v="26572"/>
    <m/>
    <n v="427"/>
    <n v="40"/>
    <n v="24"/>
    <n v="75"/>
    <n v="63"/>
    <n v="347"/>
    <n v="241"/>
    <n v="495"/>
    <n v="407"/>
    <n v="664"/>
    <n v="482"/>
    <n v="615"/>
    <n v="469"/>
    <n v="412"/>
    <n v="438"/>
    <n v="275"/>
    <n v="336"/>
    <n v="334"/>
    <n v="245"/>
    <n v="0.62"/>
    <n v="0.52"/>
    <n v="0.2"/>
    <n v="0.28999999999999998"/>
    <n v="0.35"/>
    <n v="0.24"/>
    <n v="3257"/>
    <n v="2705"/>
    <n v="61"/>
    <n v="28"/>
    <n v="2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4"/>
    <n v="0"/>
    <n v="1"/>
    <n v="0"/>
    <n v="14"/>
    <n v="1"/>
    <n v="7"/>
    <n v="3"/>
    <n v="20"/>
    <n v="3"/>
    <n v="32"/>
    <n v="5"/>
    <n v="38"/>
    <n v="7"/>
    <n v="43"/>
    <n v="76"/>
    <m/>
    <m/>
    <n v="5800"/>
  </r>
  <r>
    <x v="33"/>
    <d v="2020-03-30T00:00:00"/>
    <n v="6365"/>
    <n v="446"/>
    <n v="670.83333333333337"/>
    <n v="6408"/>
    <n v="446"/>
    <n v="674.33333333333337"/>
    <n v="3801"/>
    <n v="784"/>
    <n v="1577"/>
    <n v="45"/>
    <n v="116"/>
    <n v="41"/>
    <n v="44"/>
    <m/>
    <n v="446"/>
    <n v="43"/>
    <n v="0"/>
    <n v="3.5"/>
    <n v="140"/>
    <n v="21"/>
    <n v="17.833333333333332"/>
    <n v="571"/>
    <n v="0.17489711934156379"/>
    <n v="0.23723425730490233"/>
    <n v="85"/>
    <n v="75.5"/>
    <n v="164"/>
    <n v="0.18840579710144928"/>
    <n v="0.23787608019627718"/>
    <n v="26"/>
    <n v="19.333333333333332"/>
    <n v="4845"/>
    <n v="44206"/>
    <n v="11482"/>
    <n v="32953"/>
    <m/>
    <n v="431"/>
    <n v="41"/>
    <n v="30"/>
    <n v="83"/>
    <n v="66"/>
    <n v="373"/>
    <n v="264"/>
    <n v="529"/>
    <n v="436"/>
    <n v="700"/>
    <n v="510"/>
    <n v="647"/>
    <n v="503"/>
    <n v="443"/>
    <n v="458"/>
    <n v="308"/>
    <n v="360"/>
    <n v="388"/>
    <n v="269"/>
    <n v="0.61"/>
    <n v="0.51"/>
    <n v="0.19"/>
    <n v="0.28999999999999998"/>
    <n v="0.35"/>
    <n v="0.24"/>
    <n v="3512"/>
    <n v="2896"/>
    <n v="74"/>
    <n v="34"/>
    <n v="30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1"/>
    <n v="1"/>
    <n v="0"/>
    <n v="15"/>
    <n v="1"/>
    <n v="8"/>
    <n v="1"/>
    <n v="23"/>
    <n v="3"/>
    <n v="40"/>
    <n v="8"/>
    <n v="45"/>
    <n v="7"/>
    <n v="52"/>
    <n v="88"/>
    <m/>
    <m/>
    <n v="6225"/>
  </r>
  <r>
    <x v="34"/>
    <d v="2020-03-31T00:00:00"/>
    <n v="7400"/>
    <n v="1035"/>
    <n v="737.83333333333337"/>
    <n v="7443"/>
    <n v="1035"/>
    <n v="741.33333333333337"/>
    <n v="4452"/>
    <n v="911"/>
    <n v="1799"/>
    <n v="50"/>
    <n v="137"/>
    <n v="48"/>
    <n v="46"/>
    <m/>
    <n v="1035"/>
    <n v="43"/>
    <n v="0"/>
    <n v="3.5"/>
    <n v="160"/>
    <n v="20"/>
    <n v="19.5"/>
    <n v="627"/>
    <n v="9.8073555166374782E-2"/>
    <n v="0.19364553127762321"/>
    <n v="56"/>
    <n v="72.666666666666671"/>
    <n v="188"/>
    <n v="0.14634146341463414"/>
    <n v="0.21712743520982733"/>
    <n v="24"/>
    <n v="21.166666666666668"/>
    <n v="4610"/>
    <n v="52086"/>
    <n v="19260"/>
    <n v="40033"/>
    <m/>
    <n v="504"/>
    <n v="50"/>
    <n v="44"/>
    <n v="104"/>
    <n v="80"/>
    <n v="437"/>
    <n v="318"/>
    <n v="610"/>
    <n v="505"/>
    <n v="798"/>
    <n v="585"/>
    <n v="773"/>
    <n v="573"/>
    <n v="513"/>
    <n v="515"/>
    <n v="342"/>
    <n v="416"/>
    <n v="462"/>
    <n v="318"/>
    <n v="0.62"/>
    <n v="0.5"/>
    <n v="0.19"/>
    <n v="0.28999999999999998"/>
    <n v="0.34"/>
    <n v="0.24"/>
    <n v="4089"/>
    <n v="3354"/>
    <n v="83"/>
    <n v="40"/>
    <n v="35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0"/>
    <n v="1"/>
    <n v="0"/>
    <n v="16"/>
    <n v="1"/>
    <n v="13"/>
    <n v="5"/>
    <n v="25"/>
    <n v="2"/>
    <n v="47"/>
    <n v="7"/>
    <n v="50"/>
    <n v="5"/>
    <n v="64"/>
    <n v="96"/>
    <m/>
    <m/>
    <n v="7240"/>
  </r>
  <r>
    <x v="35"/>
    <d v="2020-04-01T00:00:00"/>
    <n v="8208"/>
    <n v="808"/>
    <n v="784.5"/>
    <n v="8251"/>
    <n v="808"/>
    <n v="784.5"/>
    <n v="4910"/>
    <n v="1043"/>
    <n v="1998"/>
    <n v="54"/>
    <n v="146"/>
    <n v="52"/>
    <n v="48"/>
    <m/>
    <n v="808"/>
    <n v="43"/>
    <n v="0"/>
    <n v="0"/>
    <n v="187"/>
    <n v="27"/>
    <n v="21.166666666666668"/>
    <n v="726"/>
    <n v="0.15789473684210525"/>
    <n v="0.27128982316676636"/>
    <n v="99"/>
    <n v="89.166666666666671"/>
    <n v="230"/>
    <n v="0.22340425531914893"/>
    <n v="0.25436147776301882"/>
    <n v="42"/>
    <n v="28.166666666666668"/>
    <n v="4957"/>
    <n v="59457"/>
    <n v="20275"/>
    <n v="46249"/>
    <m/>
    <n v="532"/>
    <n v="55"/>
    <n v="49"/>
    <n v="116"/>
    <n v="89"/>
    <n v="470"/>
    <n v="355"/>
    <n v="677"/>
    <n v="543"/>
    <n v="879"/>
    <n v="641"/>
    <n v="840"/>
    <n v="636"/>
    <n v="569"/>
    <n v="564"/>
    <n v="378"/>
    <n v="455"/>
    <n v="554"/>
    <n v="381"/>
    <n v="0.61"/>
    <n v="0.49"/>
    <n v="0.19"/>
    <n v="0.28999999999999998"/>
    <n v="0.33"/>
    <n v="0.24"/>
    <n v="4538"/>
    <n v="3713"/>
    <n v="95"/>
    <n v="52"/>
    <n v="3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6"/>
    <n v="1"/>
    <n v="1"/>
    <n v="0"/>
    <n v="16"/>
    <n v="0"/>
    <n v="14"/>
    <n v="1"/>
    <n v="27"/>
    <n v="2"/>
    <n v="58"/>
    <n v="11"/>
    <n v="62"/>
    <n v="12"/>
    <n v="76"/>
    <n v="111"/>
    <m/>
    <m/>
    <n v="8021"/>
  </r>
  <r>
    <x v="36"/>
    <d v="2020-04-02T00:00:00"/>
    <n v="8966"/>
    <n v="758"/>
    <n v="790.16666666666663"/>
    <n v="9034"/>
    <n v="783"/>
    <n v="794.33333333333337"/>
    <n v="5338"/>
    <n v="1161"/>
    <n v="2207"/>
    <n v="59"/>
    <n v="164"/>
    <n v="57"/>
    <n v="48"/>
    <m/>
    <n v="783"/>
    <n v="68"/>
    <n v="25"/>
    <n v="4.166666666666667"/>
    <n v="209"/>
    <n v="22"/>
    <n v="22.166666666666668"/>
    <n v="1042"/>
    <n v="0.43526170798898073"/>
    <n v="0.20159958427138711"/>
    <n v="316"/>
    <n v="114.66666666666667"/>
    <n v="240"/>
    <n v="4.3478260869565216E-2"/>
    <n v="0.23428545020302829"/>
    <n v="10"/>
    <n v="28.166666666666668"/>
    <n v="4958"/>
    <n v="66895"/>
    <n v="21798"/>
    <n v="52903"/>
    <m/>
    <n v="550"/>
    <n v="63"/>
    <n v="52"/>
    <n v="122"/>
    <n v="97"/>
    <n v="506"/>
    <n v="390"/>
    <n v="735"/>
    <n v="593"/>
    <n v="970"/>
    <n v="681"/>
    <n v="929"/>
    <n v="701"/>
    <n v="622"/>
    <n v="605"/>
    <n v="402"/>
    <n v="490"/>
    <n v="641"/>
    <n v="435"/>
    <n v="0.6"/>
    <n v="0.49"/>
    <n v="0.19"/>
    <n v="0.28000000000000003"/>
    <n v="0.33"/>
    <n v="0.25"/>
    <n v="4990"/>
    <n v="4044"/>
    <n v="107"/>
    <n v="55"/>
    <n v="44"/>
    <n v="0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1"/>
    <n v="6"/>
    <n v="0"/>
    <n v="2"/>
    <n v="1"/>
    <n v="16"/>
    <n v="0"/>
    <n v="15"/>
    <n v="1"/>
    <n v="30"/>
    <n v="3"/>
    <n v="63"/>
    <n v="5"/>
    <n v="73"/>
    <n v="11"/>
    <n v="84"/>
    <n v="125"/>
    <m/>
    <m/>
    <n v="8757"/>
  </r>
  <r>
    <x v="37"/>
    <d v="2020-04-03T00:00:00"/>
    <n v="9818"/>
    <n v="852"/>
    <n v="781.83333333333337"/>
    <n v="9886"/>
    <n v="852"/>
    <n v="786"/>
    <n v="5899"/>
    <n v="1286"/>
    <n v="2347"/>
    <n v="62"/>
    <n v="179"/>
    <n v="63"/>
    <n v="50"/>
    <m/>
    <n v="852"/>
    <n v="68"/>
    <n v="0"/>
    <n v="4.166666666666667"/>
    <n v="246"/>
    <n v="37"/>
    <n v="24.333333333333332"/>
    <n v="1058"/>
    <n v="1.5355086372360844E-2"/>
    <n v="0.17402693859145099"/>
    <n v="16"/>
    <n v="106.66666666666667"/>
    <n v="245"/>
    <n v="2.0833333333333332E-2"/>
    <n v="0.19550415129848997"/>
    <n v="5"/>
    <n v="26"/>
    <n v="5392"/>
    <n v="74377"/>
    <n v="22556"/>
    <n v="59099"/>
    <m/>
    <n v="576"/>
    <n v="65"/>
    <n v="68"/>
    <n v="132"/>
    <n v="104"/>
    <n v="580"/>
    <n v="425"/>
    <n v="825"/>
    <n v="648"/>
    <n v="1093"/>
    <n v="734"/>
    <n v="1025"/>
    <n v="761"/>
    <n v="679"/>
    <n v="646"/>
    <n v="420"/>
    <n v="525"/>
    <n v="690"/>
    <n v="466"/>
    <n v="0.6"/>
    <n v="0.48"/>
    <n v="0.18"/>
    <n v="0.28999999999999998"/>
    <n v="0.33"/>
    <n v="0.25"/>
    <n v="5509"/>
    <n v="4377"/>
    <n v="130"/>
    <n v="61"/>
    <n v="51"/>
    <n v="1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7"/>
    <n v="1"/>
    <n v="3"/>
    <n v="1"/>
    <n v="18"/>
    <n v="2"/>
    <n v="23"/>
    <n v="8"/>
    <n v="35"/>
    <n v="5"/>
    <n v="73"/>
    <n v="10"/>
    <n v="83"/>
    <n v="10"/>
    <n v="103"/>
    <n v="143"/>
    <m/>
    <m/>
    <n v="9572"/>
  </r>
  <r>
    <x v="38"/>
    <d v="2020-04-04T00:00:00"/>
    <n v="10449"/>
    <n v="631"/>
    <n v="755"/>
    <n v="10524"/>
    <n v="638"/>
    <n v="760.33333333333337"/>
    <n v="6280"/>
    <n v="1372"/>
    <n v="2513"/>
    <n v="63"/>
    <n v="182"/>
    <n v="63"/>
    <n v="51"/>
    <m/>
    <n v="638"/>
    <n v="75"/>
    <n v="7"/>
    <n v="5.333333333333333"/>
    <n v="266"/>
    <n v="20"/>
    <n v="24.5"/>
    <n v="1075"/>
    <n v="1.6068052930056712E-2"/>
    <n v="0.14959170977357369"/>
    <n v="17"/>
    <n v="98.166666666666671"/>
    <n v="251"/>
    <n v="2.4489795918367346E-2"/>
    <n v="0.10782548432608303"/>
    <n v="6"/>
    <n v="18.833333333333332"/>
    <n v="5518"/>
    <n v="81087"/>
    <n v="22858"/>
    <n v="65045"/>
    <m/>
    <n v="603"/>
    <n v="74"/>
    <n v="76"/>
    <n v="137"/>
    <n v="115"/>
    <n v="632"/>
    <n v="450"/>
    <n v="877"/>
    <n v="690"/>
    <n v="1157"/>
    <n v="771"/>
    <n v="1095"/>
    <n v="813"/>
    <n v="723"/>
    <n v="673"/>
    <n v="450"/>
    <n v="549"/>
    <n v="747"/>
    <n v="495"/>
    <n v="0.6"/>
    <n v="0.47"/>
    <n v="0.18"/>
    <n v="0.28000000000000003"/>
    <n v="0.32"/>
    <n v="0.25"/>
    <n v="5892"/>
    <n v="4632"/>
    <n v="141"/>
    <n v="66"/>
    <n v="54"/>
    <n v="0"/>
    <n v="5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2"/>
    <n v="0"/>
    <n v="6"/>
    <n v="-1"/>
    <n v="4"/>
    <n v="1"/>
    <n v="20"/>
    <n v="2"/>
    <n v="22"/>
    <n v="-1"/>
    <n v="38"/>
    <n v="3"/>
    <n v="86"/>
    <n v="13"/>
    <n v="84"/>
    <n v="1"/>
    <n v="117"/>
    <n v="149"/>
    <m/>
    <m/>
    <n v="10183"/>
  </r>
  <r>
    <x v="39"/>
    <d v="2020-04-05T00:00:00"/>
    <n v="11203"/>
    <n v="754"/>
    <n v="806.33333333333337"/>
    <n v="11278"/>
    <n v="754"/>
    <n v="811.66666666666663"/>
    <n v="6530"/>
    <n v="1442"/>
    <n v="2904"/>
    <n v="82"/>
    <n v="201"/>
    <n v="67"/>
    <n v="52"/>
    <m/>
    <n v="754"/>
    <n v="75"/>
    <n v="0"/>
    <n v="5.333333333333333"/>
    <n v="295"/>
    <n v="29"/>
    <n v="25.833333333333332"/>
    <n v="1084"/>
    <n v="8.3720930232558145E-3"/>
    <n v="0.12183753872052235"/>
    <n v="9"/>
    <n v="85.5"/>
    <n v="267"/>
    <n v="6.3745019920318724E-2"/>
    <n v="8.7048688129227947E-2"/>
    <n v="16"/>
    <n v="17.166666666666668"/>
    <n v="4962"/>
    <n v="86370"/>
    <n v="23209"/>
    <n v="70130"/>
    <m/>
    <n v="619"/>
    <n v="81"/>
    <n v="81"/>
    <n v="153"/>
    <n v="123"/>
    <n v="692"/>
    <n v="487"/>
    <n v="933"/>
    <n v="738"/>
    <n v="1232"/>
    <n v="826"/>
    <n v="1170"/>
    <n v="863"/>
    <n v="777"/>
    <n v="714"/>
    <n v="479"/>
    <n v="580"/>
    <n v="817"/>
    <n v="532"/>
    <n v="0.6"/>
    <n v="0.46"/>
    <n v="0.17"/>
    <n v="0.28999999999999998"/>
    <n v="0.32"/>
    <n v="0.25"/>
    <n v="6334"/>
    <n v="4944"/>
    <n v="158"/>
    <n v="72"/>
    <n v="58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6"/>
    <n v="2"/>
    <n v="21"/>
    <n v="1"/>
    <n v="24"/>
    <n v="2"/>
    <n v="42"/>
    <n v="4"/>
    <n v="92"/>
    <n v="6"/>
    <n v="98"/>
    <n v="14"/>
    <n v="127"/>
    <n v="168"/>
    <m/>
    <m/>
    <n v="10908"/>
  </r>
  <r>
    <x v="40"/>
    <d v="2020-04-06T00:00:00"/>
    <n v="11590"/>
    <n v="387"/>
    <n v="698.33333333333337"/>
    <n v="11730"/>
    <n v="452"/>
    <n v="714.5"/>
    <n v="6706"/>
    <n v="1521"/>
    <n v="3070"/>
    <n v="84"/>
    <n v="229"/>
    <n v="68"/>
    <n v="52"/>
    <m/>
    <n v="452"/>
    <n v="140"/>
    <n v="65"/>
    <n v="16.166666666666668"/>
    <n v="311"/>
    <n v="16"/>
    <n v="25.166666666666668"/>
    <n v="1099"/>
    <n v="1.3837638376383764E-2"/>
    <n v="0.10779821925552385"/>
    <n v="15"/>
    <n v="78.666666666666671"/>
    <n v="270"/>
    <n v="1.1235955056179775E-2"/>
    <n v="6.4531103402818882E-2"/>
    <n v="3"/>
    <n v="13.666666666666666"/>
    <n v="4500"/>
    <n v="91794"/>
    <n v="23470"/>
    <n v="75564"/>
    <m/>
    <n v="623"/>
    <n v="87"/>
    <n v="87"/>
    <n v="155"/>
    <n v="130"/>
    <n v="708"/>
    <n v="507"/>
    <n v="963"/>
    <n v="768"/>
    <n v="1269"/>
    <n v="860"/>
    <n v="1217"/>
    <n v="883"/>
    <n v="802"/>
    <n v="733"/>
    <n v="503"/>
    <n v="599"/>
    <n v="897"/>
    <n v="562"/>
    <n v="0.6"/>
    <n v="0.46"/>
    <n v="0.17"/>
    <n v="0.28000000000000003"/>
    <n v="0.32"/>
    <n v="0.24"/>
    <n v="6601"/>
    <n v="5129"/>
    <n v="168"/>
    <n v="76"/>
    <n v="60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7"/>
    <n v="1"/>
    <n v="22"/>
    <n v="1"/>
    <n v="26"/>
    <n v="2"/>
    <n v="45"/>
    <n v="3"/>
    <n v="99"/>
    <n v="7"/>
    <n v="100"/>
    <n v="2"/>
    <n v="137"/>
    <n v="174"/>
    <m/>
    <m/>
    <n v="11279"/>
  </r>
  <r>
    <x v="41"/>
    <d v="2020-04-07T00:00:00"/>
    <n v="12258"/>
    <n v="668"/>
    <n v="675"/>
    <n v="12442"/>
    <n v="712"/>
    <n v="698.5"/>
    <n v="7052"/>
    <n v="1766"/>
    <n v="3185"/>
    <n v="85"/>
    <n v="234"/>
    <n v="68"/>
    <n v="52"/>
    <m/>
    <n v="712"/>
    <n v="184"/>
    <n v="44"/>
    <n v="23.5"/>
    <n v="345"/>
    <n v="34"/>
    <n v="26.333333333333332"/>
    <n v="1180"/>
    <n v="7.3703366696997272E-2"/>
    <n v="9.3766324231339182E-2"/>
    <n v="81"/>
    <n v="75.666666666666671"/>
    <n v="271"/>
    <n v="3.7037037037037038E-3"/>
    <n v="2.7914344800244684E-2"/>
    <n v="1"/>
    <n v="6.833333333333333"/>
    <n v="4442"/>
    <n v="99730"/>
    <n v="25070"/>
    <n v="82846"/>
    <m/>
    <n v="637"/>
    <n v="87"/>
    <n v="92"/>
    <n v="166"/>
    <n v="140"/>
    <n v="756"/>
    <n v="538"/>
    <n v="1021"/>
    <n v="797"/>
    <n v="1338"/>
    <n v="901"/>
    <n v="1296"/>
    <n v="920"/>
    <n v="845"/>
    <n v="769"/>
    <n v="530"/>
    <n v="629"/>
    <n v="1012"/>
    <n v="605"/>
    <n v="0.59"/>
    <n v="0.46"/>
    <n v="0.17"/>
    <n v="0.28000000000000003"/>
    <n v="0.31"/>
    <n v="0.24"/>
    <n v="7051"/>
    <n v="5391"/>
    <n v="186"/>
    <n v="88"/>
    <n v="64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7"/>
    <n v="1"/>
    <n v="10"/>
    <n v="3"/>
    <n v="25"/>
    <n v="3"/>
    <n v="28"/>
    <n v="2"/>
    <n v="50"/>
    <n v="5"/>
    <n v="114"/>
    <n v="15"/>
    <n v="105"/>
    <n v="5"/>
    <n v="157"/>
    <n v="188"/>
    <m/>
    <m/>
    <n v="11913"/>
  </r>
  <r>
    <x v="42"/>
    <d v="2020-04-08T00:00:00"/>
    <n v="12945"/>
    <n v="687"/>
    <n v="663.16666666666663"/>
    <n v="13141"/>
    <n v="699"/>
    <n v="684.5"/>
    <n v="7386"/>
    <n v="1865"/>
    <n v="3424"/>
    <n v="93"/>
    <n v="251"/>
    <n v="70"/>
    <n v="52"/>
    <m/>
    <n v="699"/>
    <n v="196"/>
    <n v="12"/>
    <n v="21.333333333333332"/>
    <n v="380"/>
    <n v="35"/>
    <n v="28.5"/>
    <n v="1211"/>
    <n v="2.6271186440677965E-2"/>
    <n v="2.560123730662206E-2"/>
    <n v="31"/>
    <n v="28.166666666666668"/>
    <n v="245"/>
    <n v="-9.5940959409594101E-2"/>
    <n v="4.6778080870514644E-3"/>
    <n v="0"/>
    <n v="5.166666666666667"/>
    <n v="5903"/>
    <n v="104886"/>
    <n v="24481"/>
    <n v="85842"/>
    <m/>
    <n v="637"/>
    <n v="95"/>
    <n v="97"/>
    <n v="175"/>
    <n v="148"/>
    <n v="796"/>
    <n v="567"/>
    <n v="1093"/>
    <n v="831"/>
    <n v="1423"/>
    <n v="957"/>
    <n v="1386"/>
    <n v="966"/>
    <n v="896"/>
    <n v="814"/>
    <n v="568"/>
    <n v="658"/>
    <n v="1052"/>
    <n v="619"/>
    <n v="0.59"/>
    <n v="0.46"/>
    <n v="0.17"/>
    <n v="0.28000000000000003"/>
    <n v="0.31"/>
    <n v="0.24"/>
    <n v="7484"/>
    <n v="5657"/>
    <n v="208"/>
    <n v="96"/>
    <n v="68"/>
    <n v="0"/>
    <n v="8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1"/>
    <n v="12"/>
    <n v="2"/>
    <n v="26"/>
    <n v="1"/>
    <n v="34"/>
    <n v="6"/>
    <n v="53"/>
    <n v="3"/>
    <n v="125"/>
    <n v="11"/>
    <n v="116"/>
    <n v="11"/>
    <n v="176"/>
    <n v="204"/>
    <m/>
    <m/>
    <n v="12565"/>
  </r>
  <r>
    <x v="43"/>
    <d v="2020-04-09T00:00:00"/>
    <n v="13751"/>
    <n v="806"/>
    <n v="655.5"/>
    <n v="13956"/>
    <n v="815"/>
    <n v="678.33333333333337"/>
    <n v="8102"/>
    <n v="1905"/>
    <n v="3451"/>
    <n v="94"/>
    <n v="260"/>
    <n v="91"/>
    <n v="53"/>
    <m/>
    <n v="815"/>
    <n v="205"/>
    <n v="9"/>
    <n v="22.833333333333332"/>
    <n v="409"/>
    <n v="29"/>
    <n v="27.166666666666668"/>
    <n v="1173"/>
    <n v="-3.1379025598678778E-2"/>
    <n v="1.7812218644782125E-2"/>
    <n v="0"/>
    <n v="25.5"/>
    <n v="241"/>
    <n v="-1.6326530612244899E-2"/>
    <n v="-1.5155025705449073E-3"/>
    <n v="0"/>
    <n v="4.333333333333333"/>
    <n v="3801"/>
    <n v="115158"/>
    <n v="24708"/>
    <n v="97401"/>
    <m/>
    <n v="642"/>
    <n v="101"/>
    <n v="105"/>
    <n v="190"/>
    <n v="161"/>
    <n v="846"/>
    <n v="598"/>
    <n v="1141"/>
    <n v="872"/>
    <n v="1483"/>
    <n v="1000"/>
    <n v="1452"/>
    <n v="1005"/>
    <n v="938"/>
    <n v="842"/>
    <n v="608"/>
    <n v="676"/>
    <n v="1235"/>
    <n v="703"/>
    <n v="0.57999999999999996"/>
    <n v="0.45"/>
    <n v="0.17"/>
    <n v="0.28000000000000003"/>
    <n v="0.31"/>
    <n v="0.23"/>
    <n v="7994"/>
    <n v="5962"/>
    <n v="224"/>
    <n v="104"/>
    <n v="72"/>
    <n v="0"/>
    <n v="8"/>
    <n v="1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0"/>
    <n v="12"/>
    <n v="0"/>
    <n v="30"/>
    <n v="4"/>
    <n v="34"/>
    <n v="0"/>
    <n v="54"/>
    <n v="1"/>
    <n v="139"/>
    <n v="14"/>
    <n v="126"/>
    <n v="10"/>
    <n v="190"/>
    <n v="219"/>
    <m/>
    <m/>
    <n v="13342"/>
  </r>
  <r>
    <x v="44"/>
    <d v="2020-04-10T00:00:00"/>
    <n v="15239"/>
    <n v="1488"/>
    <n v="798.33333333333337"/>
    <n v="15472"/>
    <n v="1516"/>
    <n v="824.66666666666663"/>
    <n v="8897"/>
    <n v="2197"/>
    <n v="3821"/>
    <n v="125"/>
    <n v="279"/>
    <n v="94"/>
    <n v="59"/>
    <m/>
    <n v="1516"/>
    <n v="233"/>
    <n v="28"/>
    <n v="26.333333333333332"/>
    <n v="435"/>
    <n v="26"/>
    <n v="28.166666666666668"/>
    <n v="1179"/>
    <n v="5.1150895140664966E-3"/>
    <n v="1.5986724742117091E-2"/>
    <n v="6"/>
    <n v="23.666666666666668"/>
    <n v="226"/>
    <n v="-6.2240663900414939E-2"/>
    <n v="-1.5970579207008621E-2"/>
    <n v="0"/>
    <n v="3.3333333333333335"/>
    <n v="4509"/>
    <n v="123564"/>
    <n v="25914"/>
    <n v="103583"/>
    <m/>
    <n v="660"/>
    <n v="119"/>
    <n v="126"/>
    <n v="214"/>
    <n v="186"/>
    <n v="959"/>
    <n v="649"/>
    <n v="1261"/>
    <n v="954"/>
    <n v="1641"/>
    <n v="1094"/>
    <n v="1619"/>
    <n v="1093"/>
    <n v="1035"/>
    <n v="924"/>
    <n v="682"/>
    <n v="724"/>
    <n v="1415"/>
    <n v="777"/>
    <n v="0.56999999999999995"/>
    <n v="0.43"/>
    <n v="0.17"/>
    <n v="0.27"/>
    <n v="0.3"/>
    <n v="0.23"/>
    <n v="8945"/>
    <n v="6527"/>
    <n v="240"/>
    <n v="107"/>
    <n v="78"/>
    <n v="0"/>
    <n v="8"/>
    <n v="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10"/>
    <n v="2"/>
    <n v="12"/>
    <n v="0"/>
    <n v="31"/>
    <n v="1"/>
    <n v="35"/>
    <n v="1"/>
    <n v="57"/>
    <n v="3"/>
    <n v="151"/>
    <n v="12"/>
    <n v="133"/>
    <n v="7"/>
    <n v="203"/>
    <n v="232"/>
    <m/>
    <m/>
    <n v="14804"/>
  </r>
  <r>
    <x v="45"/>
    <d v="2020-04-11T00:00:00"/>
    <n v="15721"/>
    <n v="482"/>
    <n v="753"/>
    <n v="15987"/>
    <n v="515"/>
    <n v="784.83333333333337"/>
    <n v="9264"/>
    <n v="2327"/>
    <n v="3834"/>
    <n v="130"/>
    <n v="279"/>
    <n v="94"/>
    <n v="59"/>
    <m/>
    <n v="515"/>
    <n v="266"/>
    <n v="33"/>
    <n v="31.833333333333332"/>
    <n v="470"/>
    <n v="35"/>
    <n v="29.166666666666668"/>
    <n v="1175"/>
    <n v="-3.3927056827820186E-3"/>
    <n v="1.402592495777745E-2"/>
    <n v="0"/>
    <n v="22.166666666666668"/>
    <n v="233"/>
    <n v="3.0973451327433628E-2"/>
    <n v="-2.1432507305822805E-2"/>
    <n v="7"/>
    <n v="1.8333333333333333"/>
    <n v="3961"/>
    <n v="130300"/>
    <n v="25432"/>
    <n v="110352"/>
    <m/>
    <n v="660"/>
    <n v="132"/>
    <n v="133"/>
    <n v="224"/>
    <n v="191"/>
    <n v="982"/>
    <n v="657"/>
    <n v="1290"/>
    <n v="966"/>
    <n v="1701"/>
    <n v="1116"/>
    <n v="1665"/>
    <n v="1127"/>
    <n v="1065"/>
    <n v="945"/>
    <n v="714"/>
    <n v="746"/>
    <n v="1517"/>
    <n v="816"/>
    <n v="0.56000000000000005"/>
    <n v="0.42"/>
    <n v="0.17"/>
    <n v="0.26"/>
    <n v="0.28999999999999998"/>
    <n v="0.23"/>
    <n v="9290"/>
    <n v="6697"/>
    <n v="258"/>
    <n v="113"/>
    <n v="87"/>
    <n v="0"/>
    <n v="9"/>
    <n v="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3"/>
    <n v="1"/>
    <n v="13"/>
    <n v="3"/>
    <n v="13"/>
    <n v="1"/>
    <n v="35"/>
    <n v="4"/>
    <n v="38"/>
    <n v="3"/>
    <n v="62"/>
    <n v="5"/>
    <n v="161"/>
    <n v="10"/>
    <n v="141"/>
    <n v="8"/>
    <n v="218"/>
    <n v="252"/>
    <m/>
    <m/>
    <n v="15251"/>
  </r>
  <r>
    <x v="46"/>
    <d v="2020-04-12T00:00:00"/>
    <n v="16308"/>
    <n v="587"/>
    <n v="786.33333333333337"/>
    <n v="16585"/>
    <n v="598"/>
    <n v="809.16666666666663"/>
    <n v="9747"/>
    <n v="2426"/>
    <n v="3841"/>
    <n v="139"/>
    <n v="279"/>
    <n v="94"/>
    <n v="59"/>
    <m/>
    <n v="598"/>
    <n v="277"/>
    <n v="11"/>
    <n v="22.833333333333332"/>
    <n v="504"/>
    <n v="34"/>
    <n v="32.166666666666664"/>
    <n v="1177"/>
    <n v="1.7021276595744681E-3"/>
    <n v="1.2003339838309235E-2"/>
    <n v="2"/>
    <n v="20"/>
    <n v="228"/>
    <n v="-2.1459227467811159E-2"/>
    <n v="-2.6881704393154626E-2"/>
    <n v="0"/>
    <n v="1.3333333333333333"/>
    <n v="3611"/>
    <n v="136243"/>
    <n v="25041"/>
    <n v="116047"/>
    <m/>
    <n v="697"/>
    <n v="147"/>
    <n v="136"/>
    <n v="229"/>
    <n v="201"/>
    <n v="1030"/>
    <n v="681"/>
    <n v="1329"/>
    <n v="995"/>
    <n v="1752"/>
    <n v="1143"/>
    <n v="1728"/>
    <n v="1163"/>
    <n v="1101"/>
    <n v="972"/>
    <n v="750"/>
    <n v="767"/>
    <n v="1616"/>
    <n v="845"/>
    <n v="0.56000000000000005"/>
    <n v="0.42"/>
    <n v="0.17"/>
    <n v="0.26"/>
    <n v="0.28999999999999998"/>
    <n v="0.23"/>
    <n v="9682"/>
    <n v="6903"/>
    <n v="280"/>
    <n v="120"/>
    <n v="9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3"/>
    <n v="0"/>
    <n v="13"/>
    <n v="0"/>
    <n v="13"/>
    <n v="0"/>
    <n v="35"/>
    <n v="0"/>
    <n v="40"/>
    <n v="2"/>
    <n v="68"/>
    <n v="6"/>
    <n v="180"/>
    <n v="19"/>
    <n v="147"/>
    <n v="6"/>
    <n v="240"/>
    <n v="264"/>
    <m/>
    <m/>
    <n v="15804"/>
  </r>
  <r>
    <x v="47"/>
    <d v="2020-04-13T00:00:00"/>
    <n v="16657"/>
    <n v="349"/>
    <n v="733.16666666666663"/>
    <n v="16934"/>
    <n v="349"/>
    <n v="748.66666666666663"/>
    <n v="9984"/>
    <n v="2477"/>
    <n v="3896"/>
    <n v="140"/>
    <n v="284"/>
    <n v="94"/>
    <n v="59"/>
    <m/>
    <n v="349"/>
    <n v="277"/>
    <n v="0"/>
    <n v="15.5"/>
    <n v="535"/>
    <n v="31"/>
    <n v="31.666666666666668"/>
    <n v="1187"/>
    <n v="8.4961767204757861E-3"/>
    <n v="1.1354748422223199E-3"/>
    <n v="10"/>
    <n v="8.1666666666666661"/>
    <n v="188"/>
    <n v="-0.17543859649122806"/>
    <n v="-5.6738754425643252E-2"/>
    <n v="0"/>
    <n v="1.1666666666666667"/>
    <n v="3264"/>
    <n v="139184"/>
    <n v="26989"/>
    <n v="118986"/>
    <m/>
    <n v="707"/>
    <n v="147"/>
    <n v="137"/>
    <n v="229"/>
    <n v="206"/>
    <n v="1059"/>
    <n v="704"/>
    <n v="1362"/>
    <n v="1010"/>
    <n v="1773"/>
    <n v="1159"/>
    <n v="1762"/>
    <n v="1180"/>
    <n v="1120"/>
    <n v="986"/>
    <n v="781"/>
    <n v="784"/>
    <n v="1676"/>
    <n v="859"/>
    <n v="0.55000000000000004"/>
    <n v="0.41"/>
    <n v="0.16"/>
    <n v="0.26"/>
    <n v="0.28999999999999998"/>
    <n v="0.23"/>
    <n v="9909"/>
    <n v="7025"/>
    <n v="303"/>
    <n v="123"/>
    <n v="96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1"/>
    <n v="0"/>
    <n v="4"/>
    <n v="1"/>
    <n v="13"/>
    <n v="0"/>
    <n v="16"/>
    <n v="3"/>
    <n v="37"/>
    <n v="2"/>
    <n v="43"/>
    <n v="3"/>
    <n v="68"/>
    <n v="0"/>
    <n v="194"/>
    <n v="14"/>
    <n v="154"/>
    <n v="7"/>
    <n v="262"/>
    <n v="273"/>
    <m/>
    <m/>
    <n v="16122"/>
  </r>
  <r>
    <x v="48"/>
    <d v="2020-04-14T00:00:00"/>
    <n v="17101"/>
    <n v="444"/>
    <n v="692.66666666666663"/>
    <n v="17448"/>
    <n v="514"/>
    <n v="717.83333333333337"/>
    <n v="10302"/>
    <n v="2549"/>
    <n v="3994"/>
    <n v="155"/>
    <n v="289"/>
    <n v="100"/>
    <n v="59"/>
    <m/>
    <n v="514"/>
    <n v="347"/>
    <n v="70"/>
    <n v="25.166666666666668"/>
    <n v="567"/>
    <n v="32"/>
    <n v="31.166666666666668"/>
    <n v="1227"/>
    <n v="3.3698399326032011E-2"/>
    <n v="2.3733436564479945E-3"/>
    <n v="40"/>
    <n v="9.6666666666666661"/>
    <n v="218"/>
    <n v="0.15957446808510639"/>
    <n v="-1.4152849843193172E-2"/>
    <n v="30"/>
    <n v="6.166666666666667"/>
    <n v="2474"/>
    <n v="142514"/>
    <n v="23265"/>
    <n v="122592"/>
    <m/>
    <n v="707"/>
    <n v="147"/>
    <n v="143"/>
    <n v="241"/>
    <n v="210"/>
    <n v="1094"/>
    <n v="726"/>
    <n v="1397"/>
    <n v="1025"/>
    <n v="1829"/>
    <n v="1176"/>
    <n v="1817"/>
    <n v="1211"/>
    <n v="1173"/>
    <n v="995"/>
    <n v="824"/>
    <n v="802"/>
    <n v="1754"/>
    <n v="884"/>
    <n v="0.54"/>
    <n v="0.41"/>
    <n v="0.16"/>
    <n v="0.26"/>
    <n v="0.28000000000000003"/>
    <n v="0.23"/>
    <n v="10276"/>
    <n v="7172"/>
    <n v="321"/>
    <n v="131"/>
    <n v="102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1"/>
    <n v="5"/>
    <n v="1"/>
    <n v="13"/>
    <n v="0"/>
    <n v="17"/>
    <n v="1"/>
    <n v="39"/>
    <n v="2"/>
    <n v="45"/>
    <n v="2"/>
    <n v="71"/>
    <n v="3"/>
    <n v="208"/>
    <n v="14"/>
    <n v="162"/>
    <n v="8"/>
    <n v="280"/>
    <n v="287"/>
    <m/>
    <m/>
    <n v="16534"/>
  </r>
  <r>
    <x v="49"/>
    <d v="2020-04-15T00:00:00"/>
    <n v="17708"/>
    <n v="607"/>
    <n v="659.5"/>
    <n v="18091"/>
    <n v="643"/>
    <n v="689.16666666666663"/>
    <n v="10751"/>
    <n v="2629"/>
    <n v="4102"/>
    <n v="155"/>
    <n v="295"/>
    <n v="100"/>
    <n v="59"/>
    <m/>
    <n v="643"/>
    <n v="383"/>
    <n v="36"/>
    <n v="29.666666666666668"/>
    <n v="599"/>
    <n v="32"/>
    <n v="31.666666666666668"/>
    <n v="1200"/>
    <n v="-2.2004889975550123E-2"/>
    <n v="3.9356995936361038E-3"/>
    <n v="0"/>
    <n v="9.6666666666666661"/>
    <n v="208"/>
    <n v="-4.5871559633027525E-2"/>
    <n v="-1.9077021346656942E-2"/>
    <n v="0"/>
    <n v="6.166666666666667"/>
    <n v="4060"/>
    <n v="150804"/>
    <n v="26144"/>
    <n v="128653"/>
    <m/>
    <n v="723"/>
    <n v="153"/>
    <n v="151"/>
    <n v="250"/>
    <n v="220"/>
    <n v="1144"/>
    <n v="754"/>
    <n v="1457"/>
    <n v="1049"/>
    <n v="1903"/>
    <n v="1221"/>
    <n v="1890"/>
    <n v="1243"/>
    <n v="1212"/>
    <n v="1030"/>
    <n v="840"/>
    <n v="833"/>
    <n v="1821"/>
    <n v="920"/>
    <n v="0.54"/>
    <n v="0.4"/>
    <n v="0.16"/>
    <n v="0.25"/>
    <n v="0.28000000000000003"/>
    <n v="0.23"/>
    <n v="10670"/>
    <n v="7421"/>
    <n v="339"/>
    <n v="136"/>
    <n v="11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0"/>
    <n v="5"/>
    <n v="0"/>
    <n v="13"/>
    <n v="0"/>
    <n v="19"/>
    <n v="2"/>
    <n v="39"/>
    <n v="0"/>
    <n v="49"/>
    <n v="4"/>
    <n v="76"/>
    <n v="5"/>
    <n v="218"/>
    <n v="10"/>
    <n v="173"/>
    <n v="11"/>
    <n v="296"/>
    <n v="303"/>
    <m/>
    <m/>
    <n v="17109"/>
  </r>
  <r>
    <x v="50"/>
    <d v="2020-04-16T00:00:00"/>
    <n v="18348"/>
    <n v="640"/>
    <n v="518.16666666666663"/>
    <n v="18841"/>
    <n v="750"/>
    <n v="561.5"/>
    <n v="11237"/>
    <n v="2756"/>
    <n v="4237"/>
    <n v="156"/>
    <n v="300"/>
    <n v="102"/>
    <n v="53"/>
    <m/>
    <n v="750"/>
    <n v="493"/>
    <n v="110"/>
    <n v="43.333333333333336"/>
    <n v="629"/>
    <n v="30"/>
    <n v="32.333333333333336"/>
    <n v="1302"/>
    <n v="8.5000000000000006E-2"/>
    <n v="1.7249851341291689E-2"/>
    <n v="102"/>
    <n v="25.666666666666668"/>
    <n v="229"/>
    <n v="0.10096153846153846"/>
    <n v="8.123345713668623E-3"/>
    <n v="21"/>
    <n v="9.6666666666666661"/>
    <n v="3910"/>
    <n v="154727"/>
    <n v="26065"/>
    <n v="131976"/>
    <m/>
    <n v="729"/>
    <n v="164"/>
    <n v="157"/>
    <n v="259"/>
    <n v="226"/>
    <n v="1205"/>
    <n v="789"/>
    <n v="1530"/>
    <n v="1094"/>
    <n v="1982"/>
    <n v="1285"/>
    <n v="1977"/>
    <n v="1302"/>
    <n v="1251"/>
    <n v="1068"/>
    <n v="867"/>
    <n v="848"/>
    <n v="1887"/>
    <n v="950"/>
    <n v="0.56000000000000005"/>
    <n v="0.41"/>
    <n v="0.17"/>
    <n v="0.25"/>
    <n v="0.28999999999999998"/>
    <n v="0.24"/>
    <n v="11122"/>
    <n v="7719"/>
    <n v="355"/>
    <n v="146"/>
    <n v="115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1"/>
    <n v="5"/>
    <n v="0"/>
    <n v="13"/>
    <n v="0"/>
    <n v="19"/>
    <n v="0"/>
    <n v="40"/>
    <n v="1"/>
    <n v="52"/>
    <n v="3"/>
    <n v="79"/>
    <n v="3"/>
    <n v="230"/>
    <n v="12"/>
    <n v="183"/>
    <n v="10"/>
    <n v="311"/>
    <n v="318"/>
    <m/>
    <m/>
    <n v="17719"/>
  </r>
  <r>
    <x v="51"/>
    <d v="2020-04-17T00:00:00"/>
    <n v="18503"/>
    <n v="155"/>
    <n v="463.66666666666669"/>
    <n v="19022"/>
    <n v="181"/>
    <n v="505.83333333333331"/>
    <n v="11324"/>
    <n v="2778"/>
    <n v="4302"/>
    <n v="158"/>
    <n v="305"/>
    <n v="102"/>
    <n v="53"/>
    <m/>
    <n v="181"/>
    <n v="519"/>
    <n v="26"/>
    <n v="42.166666666666664"/>
    <n v="657"/>
    <n v="28"/>
    <n v="31.166666666666668"/>
    <n v="1284"/>
    <n v="-1.3824884792626729E-2"/>
    <n v="1.5511154822984237E-2"/>
    <n v="0"/>
    <n v="25.666666666666668"/>
    <n v="222"/>
    <n v="-3.0567685589519649E-2"/>
    <n v="-2.1335104391569213E-3"/>
    <n v="0"/>
    <n v="8.5"/>
    <n v="4805"/>
    <n v="158940"/>
    <n v="25456"/>
    <n v="135113"/>
    <m/>
    <n v="731"/>
    <n v="165"/>
    <n v="157"/>
    <n v="261"/>
    <n v="226"/>
    <n v="1217"/>
    <n v="796"/>
    <n v="1543"/>
    <n v="1106"/>
    <n v="1997"/>
    <n v="1299"/>
    <n v="1996"/>
    <n v="1310"/>
    <n v="1264"/>
    <n v="1077"/>
    <n v="880"/>
    <n v="851"/>
    <n v="1917"/>
    <n v="960"/>
    <n v="0.53"/>
    <n v="0.38"/>
    <n v="0.16"/>
    <n v="0.25"/>
    <n v="0.27"/>
    <n v="0.21"/>
    <n v="11240"/>
    <n v="7782"/>
    <n v="377"/>
    <n v="148"/>
    <n v="119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3"/>
    <n v="0"/>
    <n v="19"/>
    <n v="0"/>
    <n v="42"/>
    <n v="2"/>
    <n v="54"/>
    <n v="2"/>
    <n v="83"/>
    <n v="4"/>
    <n v="240"/>
    <n v="10"/>
    <n v="193"/>
    <n v="10"/>
    <n v="323"/>
    <n v="334"/>
    <m/>
    <m/>
    <n v="17846"/>
  </r>
  <r>
    <x v="52"/>
    <d v="2020-04-18T00:00:00"/>
    <n v="19075"/>
    <n v="572"/>
    <n v="461.16666666666669"/>
    <n v="19685"/>
    <n v="663"/>
    <n v="516.66666666666663"/>
    <n v="11762"/>
    <n v="2863"/>
    <n v="4438"/>
    <n v="158"/>
    <n v="306"/>
    <n v="104"/>
    <n v="54"/>
    <m/>
    <n v="663"/>
    <n v="610"/>
    <n v="91"/>
    <n v="55.5"/>
    <n v="687"/>
    <n v="30"/>
    <n v="30.5"/>
    <n v="1253"/>
    <n v="-2.4143302180685357E-2"/>
    <n v="1.1203583182940931E-2"/>
    <n v="0"/>
    <n v="25.333333333333332"/>
    <n v="228"/>
    <n v="2.7027027027027029E-2"/>
    <n v="5.9475319766494408E-3"/>
    <n v="6"/>
    <n v="9.5"/>
    <n v="5166"/>
    <n v="162711"/>
    <n v="25456"/>
    <n v="137860"/>
    <m/>
    <n v="735"/>
    <n v="171"/>
    <n v="157"/>
    <n v="277"/>
    <n v="231"/>
    <n v="1269"/>
    <n v="828"/>
    <n v="1601"/>
    <n v="1150"/>
    <n v="2056"/>
    <n v="1332"/>
    <n v="2073"/>
    <n v="1349"/>
    <n v="1300"/>
    <n v="1107"/>
    <n v="909"/>
    <n v="876"/>
    <n v="1999"/>
    <n v="1000"/>
    <n v="0.53"/>
    <n v="0.38"/>
    <n v="0.16"/>
    <n v="0.25"/>
    <n v="0.27"/>
    <n v="0.21"/>
    <n v="11655"/>
    <n v="8030"/>
    <n v="393"/>
    <n v="157"/>
    <n v="124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4"/>
    <n v="1"/>
    <n v="21"/>
    <n v="2"/>
    <n v="43"/>
    <n v="1"/>
    <n v="58"/>
    <n v="4"/>
    <n v="87"/>
    <n v="4"/>
    <n v="250"/>
    <n v="10"/>
    <n v="201"/>
    <n v="8"/>
    <n v="339"/>
    <n v="348"/>
    <m/>
    <m/>
    <n v="18388"/>
  </r>
  <r>
    <x v="53"/>
    <d v="2020-04-19T00:00:00"/>
    <n v="19596"/>
    <n v="521"/>
    <n v="489.83333333333331"/>
    <n v="20206"/>
    <n v="521"/>
    <n v="545.33333333333337"/>
    <n v="12148"/>
    <n v="2923"/>
    <n v="4500"/>
    <n v="158"/>
    <n v="310"/>
    <n v="106"/>
    <n v="61"/>
    <m/>
    <n v="521"/>
    <n v="610"/>
    <n v="0"/>
    <n v="55.5"/>
    <n v="714"/>
    <n v="27"/>
    <n v="29.833333333333332"/>
    <n v="1243"/>
    <n v="-7.9808459696727851E-3"/>
    <n v="8.4574127345828365E-3"/>
    <n v="0"/>
    <n v="23.666666666666668"/>
    <n v="224"/>
    <n v="-1.7543859649122806E-2"/>
    <n v="3.226332145033365E-2"/>
    <n v="0"/>
    <n v="9.5"/>
    <n v="4959"/>
    <n v="187604"/>
    <n v="27947"/>
    <n v="162439"/>
    <m/>
    <n v="735"/>
    <n v="181"/>
    <n v="164"/>
    <n v="290"/>
    <n v="246"/>
    <n v="1293"/>
    <n v="856"/>
    <n v="1650"/>
    <n v="1181"/>
    <n v="2112"/>
    <n v="1361"/>
    <n v="2133"/>
    <n v="1377"/>
    <n v="1321"/>
    <n v="1123"/>
    <n v="935"/>
    <n v="891"/>
    <n v="2062"/>
    <n v="1030"/>
    <n v="0.52"/>
    <n v="0.38"/>
    <n v="0.16"/>
    <n v="0.25"/>
    <n v="0.27"/>
    <n v="0.21"/>
    <n v="11977"/>
    <n v="8229"/>
    <n v="409"/>
    <n v="164"/>
    <n v="126"/>
    <n v="0"/>
    <n v="10"/>
    <n v="5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1"/>
    <n v="22"/>
    <n v="1"/>
    <n v="43"/>
    <n v="0"/>
    <n v="63"/>
    <n v="5"/>
    <n v="88"/>
    <n v="1"/>
    <n v="261"/>
    <n v="11"/>
    <n v="209"/>
    <n v="8"/>
    <n v="356"/>
    <n v="358"/>
    <m/>
    <m/>
    <n v="18882"/>
  </r>
  <r>
    <x v="54"/>
    <d v="2020-04-20T00:00:00"/>
    <n v="20253"/>
    <n v="657"/>
    <n v="525.33333333333337"/>
    <n v="20863"/>
    <n v="657"/>
    <n v="569.16666666666663"/>
    <n v="12543"/>
    <n v="2952"/>
    <n v="4709"/>
    <n v="161"/>
    <n v="311"/>
    <n v="107"/>
    <n v="80"/>
    <m/>
    <n v="657"/>
    <n v="610"/>
    <n v="0"/>
    <n v="43.833333333333336"/>
    <n v="735"/>
    <n v="21"/>
    <n v="28"/>
    <n v="1208"/>
    <n v="-2.8157683024939661E-2"/>
    <n v="-1.8519343239124422E-3"/>
    <n v="0"/>
    <n v="17"/>
    <n v="215"/>
    <n v="-4.0178571428571432E-2"/>
    <n v="-1.0288518019459872E-3"/>
    <n v="0"/>
    <n v="4.5"/>
    <n v="4739"/>
    <n v="198353"/>
    <n v="30805"/>
    <n v="172751"/>
    <m/>
    <n v="735"/>
    <n v="189"/>
    <n v="170"/>
    <n v="319"/>
    <n v="262"/>
    <n v="1367"/>
    <n v="933"/>
    <n v="1694"/>
    <n v="1237"/>
    <n v="2181"/>
    <n v="1417"/>
    <n v="2191"/>
    <n v="1391"/>
    <n v="1332"/>
    <n v="1171"/>
    <n v="972"/>
    <n v="905"/>
    <n v="2091"/>
    <n v="1041"/>
    <n v="0.52"/>
    <n v="0.38"/>
    <n v="0.16"/>
    <n v="0.24"/>
    <n v="0.27"/>
    <n v="0.2"/>
    <n v="12336"/>
    <n v="8527"/>
    <n v="424"/>
    <n v="164"/>
    <n v="130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0"/>
    <n v="22"/>
    <n v="0"/>
    <n v="43"/>
    <n v="0"/>
    <n v="66"/>
    <n v="3"/>
    <n v="89"/>
    <n v="1"/>
    <n v="269"/>
    <n v="8"/>
    <n v="218"/>
    <n v="9"/>
    <n v="367"/>
    <n v="368"/>
    <m/>
    <m/>
    <n v="19518"/>
  </r>
  <r>
    <x v="55"/>
    <d v="2020-04-21T00:00:00"/>
    <n v="20462"/>
    <n v="209"/>
    <n v="459"/>
    <n v="21379"/>
    <n v="516"/>
    <n v="548"/>
    <n v="12806"/>
    <n v="2999"/>
    <n v="4896"/>
    <n v="173"/>
    <n v="313"/>
    <n v="107"/>
    <n v="85"/>
    <m/>
    <n v="516"/>
    <n v="917"/>
    <n v="307"/>
    <n v="89"/>
    <n v="762"/>
    <n v="27"/>
    <n v="27.166666666666668"/>
    <n v="1172"/>
    <n v="-2.9801324503311258E-2"/>
    <n v="-3.1513400785392973E-3"/>
    <n v="0"/>
    <n v="17"/>
    <n v="213"/>
    <n v="-9.3023255813953487E-3"/>
    <n v="5.0660205399927086E-3"/>
    <n v="0"/>
    <n v="4.5"/>
    <n v="5009"/>
    <n v="202769"/>
    <n v="30646"/>
    <n v="176381"/>
    <m/>
    <n v="735"/>
    <n v="189"/>
    <n v="170"/>
    <n v="321"/>
    <n v="266"/>
    <n v="1390"/>
    <n v="988"/>
    <n v="1713"/>
    <n v="1271"/>
    <n v="2202"/>
    <n v="1418"/>
    <n v="2231"/>
    <n v="1439"/>
    <n v="1384"/>
    <n v="1173"/>
    <n v="978"/>
    <n v="927"/>
    <n v="2222"/>
    <n v="1097"/>
    <n v="0.52"/>
    <n v="0.37"/>
    <n v="0.15"/>
    <n v="0.25"/>
    <n v="0.27"/>
    <n v="0.2"/>
    <n v="12630"/>
    <n v="8749"/>
    <n v="441"/>
    <n v="171"/>
    <n v="133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1"/>
    <n v="5"/>
    <n v="0"/>
    <n v="15"/>
    <n v="0"/>
    <n v="22"/>
    <n v="0"/>
    <n v="45"/>
    <n v="2"/>
    <n v="68"/>
    <n v="2"/>
    <n v="91"/>
    <n v="2"/>
    <n v="282"/>
    <n v="13"/>
    <n v="225"/>
    <n v="7"/>
    <n v="382"/>
    <n v="380"/>
    <m/>
    <m/>
    <n v="19700"/>
  </r>
  <r>
    <x v="56"/>
    <d v="2020-04-22T00:00:00"/>
    <n v="20839"/>
    <n v="377"/>
    <n v="415.16666666666669"/>
    <n v="21982"/>
    <n v="603"/>
    <n v="523.5"/>
    <n v="13150"/>
    <n v="3053"/>
    <n v="5093"/>
    <n v="176"/>
    <n v="316"/>
    <n v="109"/>
    <n v="85"/>
    <m/>
    <n v="603"/>
    <n v="1143"/>
    <n v="226"/>
    <n v="108.33333333333333"/>
    <n v="785"/>
    <n v="23"/>
    <n v="26"/>
    <n v="1146"/>
    <n v="-2.2184300341296929E-2"/>
    <n v="-2.1015390135422123E-2"/>
    <n v="0"/>
    <n v="0"/>
    <n v="207"/>
    <n v="-2.8169014084507043E-2"/>
    <n v="-1.645573821768154E-2"/>
    <n v="0"/>
    <n v="1"/>
    <n v="3219"/>
    <n v="210302"/>
    <n v="30646"/>
    <n v="185101"/>
    <m/>
    <n v="735"/>
    <n v="189"/>
    <n v="171"/>
    <n v="353"/>
    <n v="295"/>
    <n v="1437"/>
    <n v="1022"/>
    <n v="1777"/>
    <n v="1296"/>
    <n v="2302"/>
    <n v="1439"/>
    <n v="2303"/>
    <n v="1466"/>
    <n v="1401"/>
    <n v="1220"/>
    <n v="1025"/>
    <n v="936"/>
    <n v="2242"/>
    <n v="1108"/>
    <n v="0.52"/>
    <n v="0.37"/>
    <n v="0.15"/>
    <n v="0.25"/>
    <n v="0.27"/>
    <n v="0.2"/>
    <n v="13029"/>
    <n v="8953"/>
    <n v="454"/>
    <n v="175"/>
    <n v="138"/>
    <n v="1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5"/>
    <n v="0"/>
    <n v="22"/>
    <n v="0"/>
    <n v="45"/>
    <n v="0"/>
    <n v="68"/>
    <n v="0"/>
    <n v="93"/>
    <n v="2"/>
    <n v="295"/>
    <n v="13"/>
    <n v="233"/>
    <n v="8"/>
    <n v="395"/>
    <n v="390"/>
    <m/>
    <m/>
    <n v="20054"/>
  </r>
  <r>
    <x v="57"/>
    <d v="2020-04-23T00:00:00"/>
    <n v="21152"/>
    <n v="313"/>
    <n v="441.5"/>
    <n v="22353"/>
    <n v="371"/>
    <n v="555.16666666666663"/>
    <n v="13382"/>
    <n v="3084"/>
    <n v="5194"/>
    <n v="181"/>
    <n v="318"/>
    <n v="109"/>
    <n v="85"/>
    <m/>
    <n v="371"/>
    <n v="1201"/>
    <n v="58"/>
    <n v="113.66666666666667"/>
    <n v="820"/>
    <n v="35"/>
    <n v="27.166666666666668"/>
    <n v="1095"/>
    <n v="-4.4502617801047119E-2"/>
    <n v="-2.6128345636825517E-2"/>
    <n v="0"/>
    <n v="0"/>
    <n v="204"/>
    <n v="-1.4492753623188406E-2"/>
    <n v="-1.3776582889959666E-2"/>
    <n v="0"/>
    <n v="1"/>
    <n v="4048"/>
    <n v="219848"/>
    <n v="30342"/>
    <n v="193447"/>
    <m/>
    <n v="741"/>
    <n v="189"/>
    <n v="171"/>
    <n v="362"/>
    <n v="297"/>
    <n v="1473"/>
    <n v="1058"/>
    <n v="1809"/>
    <n v="1321"/>
    <n v="2317"/>
    <n v="1468"/>
    <n v="2328"/>
    <n v="1490"/>
    <n v="1421"/>
    <n v="1236"/>
    <n v="1036"/>
    <n v="963"/>
    <n v="2279"/>
    <n v="1135"/>
    <n v="0.51"/>
    <n v="0.36"/>
    <n v="0.14000000000000001"/>
    <n v="0.24"/>
    <n v="0.27"/>
    <n v="0.2"/>
    <n v="13214"/>
    <n v="9139"/>
    <n v="475"/>
    <n v="179"/>
    <n v="146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6"/>
    <n v="1"/>
    <n v="23"/>
    <n v="1"/>
    <n v="48"/>
    <n v="3"/>
    <n v="70"/>
    <n v="2"/>
    <n v="98"/>
    <n v="5"/>
    <n v="311"/>
    <n v="16"/>
    <n v="240"/>
    <n v="7"/>
    <n v="414"/>
    <n v="406"/>
    <m/>
    <m/>
    <n v="20332"/>
  </r>
  <r>
    <x v="58"/>
    <d v="2020-04-24T00:00:00"/>
    <n v="21569"/>
    <n v="417"/>
    <n v="415.66666666666669"/>
    <n v="22797"/>
    <n v="444"/>
    <n v="518.66666666666663"/>
    <n v="13707"/>
    <n v="3116"/>
    <n v="5277"/>
    <n v="183"/>
    <n v="320"/>
    <n v="109"/>
    <n v="85"/>
    <m/>
    <n v="444"/>
    <n v="1228"/>
    <n v="27"/>
    <n v="103"/>
    <n v="854"/>
    <n v="34"/>
    <n v="27.833333333333332"/>
    <n v="1068"/>
    <n v="-2.4657534246575342E-2"/>
    <n v="-2.6214050981140515E-2"/>
    <n v="0"/>
    <n v="0"/>
    <n v="188"/>
    <n v="-7.8431372549019607E-2"/>
    <n v="-3.1352982819300775E-2"/>
    <n v="0"/>
    <n v="0"/>
    <n v="4377"/>
    <n v="227393"/>
    <n v="29621"/>
    <n v="200219"/>
    <m/>
    <n v="741"/>
    <n v="189"/>
    <n v="171"/>
    <n v="372"/>
    <n v="299"/>
    <n v="1511"/>
    <n v="1097"/>
    <n v="1842"/>
    <n v="1347"/>
    <n v="2332"/>
    <n v="1498"/>
    <n v="2363"/>
    <n v="1517"/>
    <n v="1450"/>
    <n v="1273"/>
    <n v="1057"/>
    <n v="990"/>
    <n v="2322"/>
    <n v="1167"/>
    <n v="0.5"/>
    <n v="0.36"/>
    <n v="0.14000000000000001"/>
    <n v="0.24"/>
    <n v="0.26"/>
    <n v="0.2"/>
    <n v="13438"/>
    <n v="9359"/>
    <n v="491"/>
    <n v="183"/>
    <n v="16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7"/>
    <n v="1"/>
    <n v="24"/>
    <n v="1"/>
    <n v="51"/>
    <n v="3"/>
    <n v="71"/>
    <n v="1"/>
    <n v="103"/>
    <n v="5"/>
    <n v="323"/>
    <n v="12"/>
    <n v="251"/>
    <n v="11"/>
    <n v="428"/>
    <n v="426"/>
    <m/>
    <m/>
    <n v="20715"/>
  </r>
  <r>
    <x v="59"/>
    <d v="2020-04-25T00:00:00"/>
    <n v="21994"/>
    <n v="425"/>
    <n v="399.66666666666669"/>
    <n v="23271"/>
    <n v="474"/>
    <n v="510.83333333333331"/>
    <n v="13951"/>
    <n v="3183"/>
    <n v="5435"/>
    <n v="185"/>
    <n v="320"/>
    <n v="111"/>
    <n v="86"/>
    <m/>
    <n v="474"/>
    <n v="1277"/>
    <n v="49"/>
    <n v="111.16666666666667"/>
    <n v="880"/>
    <n v="26"/>
    <n v="27.666666666666668"/>
    <n v="1040"/>
    <n v="-2.6217228464419477E-2"/>
    <n v="-2.9253448063598298E-2"/>
    <n v="0"/>
    <n v="0"/>
    <n v="186"/>
    <n v="-1.0638297872340425E-2"/>
    <n v="-3.0202055856503707E-2"/>
    <n v="0"/>
    <n v="0"/>
    <n v="4783"/>
    <n v="231616"/>
    <n v="29932"/>
    <n v="203562"/>
    <m/>
    <n v="741"/>
    <n v="191"/>
    <n v="177"/>
    <n v="382"/>
    <n v="301"/>
    <n v="1535"/>
    <n v="1109"/>
    <n v="1880"/>
    <n v="1387"/>
    <n v="2391"/>
    <n v="1536"/>
    <n v="2418"/>
    <n v="1540"/>
    <n v="1481"/>
    <n v="1288"/>
    <n v="1073"/>
    <n v="1000"/>
    <n v="2389"/>
    <n v="1193"/>
    <n v="0.5"/>
    <n v="0.36"/>
    <n v="0.14000000000000001"/>
    <n v="0.24"/>
    <n v="0.26"/>
    <n v="0.2"/>
    <n v="13740"/>
    <n v="9531"/>
    <n v="502"/>
    <n v="188"/>
    <n v="17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1"/>
    <n v="6"/>
    <n v="1"/>
    <n v="18"/>
    <n v="1"/>
    <n v="25"/>
    <n v="1"/>
    <n v="52"/>
    <n v="1"/>
    <n v="71"/>
    <n v="0"/>
    <n v="107"/>
    <n v="4"/>
    <n v="332"/>
    <n v="9"/>
    <n v="259"/>
    <n v="8"/>
    <n v="439"/>
    <n v="441"/>
    <m/>
    <m/>
    <n v="21114"/>
  </r>
  <r>
    <x v="60"/>
    <d v="2020-04-26T00:00:00"/>
    <n v="22354"/>
    <n v="360"/>
    <n v="350.16666666666669"/>
    <n v="23683"/>
    <n v="412"/>
    <n v="470"/>
    <n v="14205"/>
    <n v="3232"/>
    <n v="5531"/>
    <n v="187"/>
    <n v="322"/>
    <n v="120"/>
    <n v="86"/>
    <m/>
    <n v="412"/>
    <n v="1329"/>
    <n v="52"/>
    <n v="119.83333333333333"/>
    <n v="903"/>
    <n v="23"/>
    <n v="28"/>
    <n v="1005"/>
    <n v="-3.3653846153846152E-2"/>
    <n v="-3.0169475251749376E-2"/>
    <n v="0"/>
    <n v="0"/>
    <n v="182"/>
    <n v="-2.1505376344086023E-2"/>
    <n v="-2.7089856675756141E-2"/>
    <n v="0"/>
    <n v="0"/>
    <n v="4673"/>
    <n v="236229"/>
    <n v="30453"/>
    <n v="207873"/>
    <m/>
    <n v="751"/>
    <n v="195"/>
    <n v="183"/>
    <n v="391"/>
    <n v="309"/>
    <n v="1567"/>
    <n v="1126"/>
    <n v="1915"/>
    <n v="1399"/>
    <n v="2436"/>
    <n v="1551"/>
    <n v="2450"/>
    <n v="1555"/>
    <n v="1498"/>
    <n v="1300"/>
    <n v="1100"/>
    <n v="1014"/>
    <n v="2475"/>
    <n v="1219"/>
    <n v="0.5"/>
    <n v="0.36"/>
    <n v="0.15"/>
    <n v="0.23"/>
    <n v="0.26"/>
    <n v="0.2"/>
    <n v="14027"/>
    <n v="9656"/>
    <n v="519"/>
    <n v="188"/>
    <n v="175"/>
    <n v="1"/>
    <n v="12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18"/>
    <n v="0"/>
    <n v="26"/>
    <n v="1"/>
    <n v="52"/>
    <n v="0"/>
    <n v="73"/>
    <n v="2"/>
    <n v="109"/>
    <n v="2"/>
    <n v="345"/>
    <n v="13"/>
    <n v="264"/>
    <n v="5"/>
    <n v="455"/>
    <n v="448"/>
    <m/>
    <m/>
    <n v="21451"/>
  </r>
  <r>
    <x v="61"/>
    <d v="2020-04-27T00:00:00"/>
    <n v="22489"/>
    <n v="135"/>
    <n v="337.83333333333331"/>
    <n v="23846"/>
    <n v="163"/>
    <n v="411.16666666666669"/>
    <n v="14315"/>
    <n v="3252"/>
    <n v="5556"/>
    <n v="189"/>
    <n v="328"/>
    <n v="120"/>
    <n v="86"/>
    <m/>
    <n v="163"/>
    <n v="1357"/>
    <n v="28"/>
    <n v="73.333333333333329"/>
    <n v="928"/>
    <n v="25"/>
    <n v="27.666666666666668"/>
    <n v="995"/>
    <n v="-9.9502487562189053E-3"/>
    <n v="-2.6860962627233989E-2"/>
    <n v="0"/>
    <n v="0"/>
    <n v="176"/>
    <n v="-3.2967032967032968E-2"/>
    <n v="-3.1033974573362409E-2"/>
    <n v="0"/>
    <n v="0"/>
    <n v="5091"/>
    <n v="237390"/>
    <n v="30703"/>
    <n v="208453"/>
    <m/>
    <n v="751"/>
    <n v="196"/>
    <n v="184"/>
    <n v="395"/>
    <n v="313"/>
    <n v="1574"/>
    <n v="1132"/>
    <n v="1924"/>
    <n v="1405"/>
    <n v="2451"/>
    <n v="1561"/>
    <n v="2460"/>
    <n v="1571"/>
    <n v="1514"/>
    <n v="1305"/>
    <n v="1109"/>
    <n v="1018"/>
    <n v="2504"/>
    <n v="1230"/>
    <n v="0.5"/>
    <n v="0.36"/>
    <n v="0.15"/>
    <n v="0.23"/>
    <n v="0.26"/>
    <n v="0.19"/>
    <n v="14127"/>
    <n v="9719"/>
    <n v="536"/>
    <n v="191"/>
    <n v="179"/>
    <n v="1"/>
    <n v="12"/>
    <n v="9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20"/>
    <n v="2"/>
    <n v="28"/>
    <n v="2"/>
    <n v="52"/>
    <n v="0"/>
    <n v="73"/>
    <n v="0"/>
    <n v="111"/>
    <n v="2"/>
    <n v="356"/>
    <n v="11"/>
    <n v="272"/>
    <n v="8"/>
    <n v="468"/>
    <n v="460"/>
    <m/>
    <m/>
    <n v="21561"/>
  </r>
  <r>
    <x v="62"/>
    <d v="2020-04-28T00:00:00"/>
    <n v="22752"/>
    <n v="263"/>
    <n v="318.83333333333331"/>
    <n v="24141"/>
    <n v="295"/>
    <n v="359.83333333333331"/>
    <n v="14521"/>
    <n v="3289"/>
    <n v="5593"/>
    <n v="201"/>
    <n v="330"/>
    <n v="121"/>
    <n v="86"/>
    <m/>
    <n v="295"/>
    <n v="1389"/>
    <n v="32"/>
    <n v="41"/>
    <n v="948"/>
    <n v="20"/>
    <n v="27.166666666666668"/>
    <n v="936"/>
    <n v="-5.92964824120603E-2"/>
    <n v="-3.3046326305694547E-2"/>
    <n v="0"/>
    <n v="0"/>
    <n v="172"/>
    <n v="-2.2727272727272728E-2"/>
    <n v="-3.0127017680490028E-2"/>
    <n v="0"/>
    <n v="0"/>
    <n v="3563"/>
    <n v="238884"/>
    <n v="29559"/>
    <n v="211180"/>
    <m/>
    <n v="751"/>
    <n v="205"/>
    <n v="189"/>
    <n v="399"/>
    <n v="314"/>
    <n v="1594"/>
    <n v="1149"/>
    <n v="1938"/>
    <n v="1419"/>
    <n v="2481"/>
    <n v="1586"/>
    <n v="2481"/>
    <n v="1581"/>
    <n v="1540"/>
    <n v="1316"/>
    <n v="1129"/>
    <n v="1032"/>
    <n v="2531"/>
    <n v="1257"/>
    <n v="0.5"/>
    <n v="0.36"/>
    <n v="0.15"/>
    <n v="0.23"/>
    <n v="0.25"/>
    <n v="0.19"/>
    <n v="14298"/>
    <n v="9843"/>
    <n v="546"/>
    <n v="194"/>
    <n v="185"/>
    <n v="1"/>
    <n v="12"/>
    <n v="1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1"/>
    <n v="20"/>
    <n v="0"/>
    <n v="30"/>
    <n v="2"/>
    <n v="53"/>
    <n v="1"/>
    <n v="75"/>
    <n v="2"/>
    <n v="112"/>
    <n v="1"/>
    <n v="362"/>
    <n v="6"/>
    <n v="279"/>
    <n v="7"/>
    <n v="479"/>
    <n v="469"/>
    <m/>
    <m/>
    <n v="21804"/>
  </r>
  <r>
    <x v="63"/>
    <d v="2020-04-29T00:00:00"/>
    <n v="22854"/>
    <n v="102"/>
    <n v="283.66666666666669"/>
    <n v="24324"/>
    <n v="183"/>
    <n v="328.5"/>
    <n v="14534"/>
    <n v="3340"/>
    <n v="5695"/>
    <n v="214"/>
    <n v="330"/>
    <n v="125"/>
    <n v="86"/>
    <m/>
    <n v="183"/>
    <n v="1470"/>
    <n v="81"/>
    <n v="44.833333333333336"/>
    <n v="973"/>
    <n v="25"/>
    <n v="25.5"/>
    <n v="980"/>
    <n v="4.7008547008547008E-2"/>
    <n v="-1.7794465504095528E-2"/>
    <n v="44"/>
    <n v="7.333333333333333"/>
    <n v="169"/>
    <n v="-1.7441860465116279E-2"/>
    <n v="-3.0618535487478005E-2"/>
    <n v="0"/>
    <n v="0"/>
    <n v="3825"/>
    <n v="243474"/>
    <n v="29568"/>
    <n v="215325"/>
    <m/>
    <n v="751"/>
    <n v="207"/>
    <n v="189"/>
    <n v="403"/>
    <n v="316"/>
    <n v="1604"/>
    <n v="1153"/>
    <n v="1950"/>
    <n v="1437"/>
    <n v="2499"/>
    <n v="1596"/>
    <n v="2499"/>
    <n v="1599"/>
    <n v="1552"/>
    <n v="1322"/>
    <n v="1139"/>
    <n v="1037"/>
    <n v="2555"/>
    <n v="1267"/>
    <n v="0.48"/>
    <n v="0.35"/>
    <n v="0.13"/>
    <n v="0.21"/>
    <n v="0.22"/>
    <n v="0.17"/>
    <n v="14408"/>
    <n v="9916"/>
    <n v="556"/>
    <n v="196"/>
    <n v="195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0"/>
    <n v="21"/>
    <n v="1"/>
    <n v="31"/>
    <n v="1"/>
    <n v="55"/>
    <n v="2"/>
    <n v="78"/>
    <n v="3"/>
    <n v="113"/>
    <n v="1"/>
    <n v="375"/>
    <n v="13"/>
    <n v="283"/>
    <n v="4"/>
    <n v="496"/>
    <n v="477"/>
    <m/>
    <m/>
    <n v="21881"/>
  </r>
  <r>
    <x v="64"/>
    <d v="2020-04-30T00:00:00"/>
    <n v="23173"/>
    <n v="319"/>
    <n v="267.33333333333331"/>
    <n v="24692"/>
    <n v="368"/>
    <n v="315.83333333333331"/>
    <n v="14726"/>
    <n v="3389"/>
    <n v="5815"/>
    <n v="218"/>
    <n v="331"/>
    <n v="127"/>
    <n v="86"/>
    <m/>
    <n v="368"/>
    <n v="1519"/>
    <n v="49"/>
    <n v="48.5"/>
    <n v="989"/>
    <n v="16"/>
    <n v="22.5"/>
    <n v="968"/>
    <n v="-1.2244897959183673E-2"/>
    <n v="-1.572569278953025E-2"/>
    <n v="0"/>
    <n v="7.333333333333333"/>
    <n v="172"/>
    <n v="1.7751479289940829E-2"/>
    <n v="-1.4588060180984597E-2"/>
    <n v="3"/>
    <n v="0.5"/>
    <n v="3794"/>
    <n v="247343"/>
    <n v="29467"/>
    <n v="218857"/>
    <m/>
    <n v="751"/>
    <n v="208"/>
    <n v="189"/>
    <n v="410"/>
    <n v="328"/>
    <n v="1639"/>
    <n v="1194"/>
    <n v="1982"/>
    <n v="1466"/>
    <n v="2527"/>
    <n v="1616"/>
    <n v="2558"/>
    <n v="1620"/>
    <n v="1553"/>
    <n v="1322"/>
    <n v="1143"/>
    <n v="1047"/>
    <n v="2618"/>
    <n v="1272"/>
    <n v="0.5"/>
    <n v="0.36"/>
    <n v="0.15"/>
    <n v="0.23"/>
    <n v="0.25"/>
    <n v="0.19"/>
    <n v="14638"/>
    <n v="10054"/>
    <n v="566"/>
    <n v="198"/>
    <n v="199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8"/>
    <n v="1"/>
    <n v="21"/>
    <n v="0"/>
    <n v="31"/>
    <n v="0"/>
    <n v="56"/>
    <n v="1"/>
    <n v="81"/>
    <n v="3"/>
    <n v="114"/>
    <n v="1"/>
    <n v="380"/>
    <n v="5"/>
    <n v="288"/>
    <n v="5"/>
    <n v="505"/>
    <n v="484"/>
    <m/>
    <m/>
    <n v="22184"/>
  </r>
  <r>
    <x v="65"/>
    <d v="2020-05-01T00:00:00"/>
    <n v="23340"/>
    <n v="167"/>
    <n v="224.33333333333334"/>
    <n v="24987"/>
    <n v="295"/>
    <n v="286"/>
    <n v="14867"/>
    <n v="3419"/>
    <n v="5939"/>
    <n v="218"/>
    <n v="331"/>
    <n v="127"/>
    <n v="86"/>
    <m/>
    <n v="295"/>
    <n v="1647"/>
    <n v="128"/>
    <n v="61.666666666666664"/>
    <n v="1007"/>
    <n v="18"/>
    <n v="21.166666666666668"/>
    <n v="892"/>
    <n v="-7.8512396694214878E-2"/>
    <n v="-2.444155416116282E-2"/>
    <n v="0"/>
    <n v="7.333333333333333"/>
    <n v="154"/>
    <n v="-0.10465116279069768"/>
    <n v="-3.0256871000710811E-2"/>
    <n v="0"/>
    <n v="0.5"/>
    <n v="3828"/>
    <n v="250905"/>
    <n v="29756"/>
    <n v="222090"/>
    <m/>
    <n v="751"/>
    <n v="208"/>
    <n v="193"/>
    <n v="417"/>
    <n v="334"/>
    <n v="1656"/>
    <n v="1221"/>
    <n v="2016"/>
    <n v="1485"/>
    <n v="2549"/>
    <n v="1647"/>
    <n v="2593"/>
    <n v="1638"/>
    <n v="1560"/>
    <n v="1334"/>
    <n v="1149"/>
    <n v="1051"/>
    <n v="2656"/>
    <n v="1280"/>
    <n v="0.44"/>
    <n v="0.34"/>
    <n v="0.15"/>
    <n v="0.2"/>
    <n v="0.25"/>
    <n v="0.18"/>
    <n v="14804"/>
    <n v="10183"/>
    <n v="578"/>
    <n v="201"/>
    <n v="202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1"/>
    <n v="22"/>
    <n v="1"/>
    <n v="32"/>
    <n v="1"/>
    <n v="56"/>
    <n v="0"/>
    <n v="81"/>
    <n v="0"/>
    <n v="116"/>
    <n v="2"/>
    <n v="387"/>
    <n v="7"/>
    <n v="294"/>
    <n v="6"/>
    <n v="514"/>
    <n v="493"/>
    <m/>
    <m/>
    <n v="22333"/>
  </r>
  <r>
    <x v="66"/>
    <d v="2020-05-02T00:00:00"/>
    <n v="23519"/>
    <n v="179"/>
    <n v="194.16666666666666"/>
    <n v="25190"/>
    <n v="203"/>
    <n v="251.16666666666666"/>
    <n v="14951"/>
    <n v="3426"/>
    <n v="6047"/>
    <n v="218"/>
    <n v="331"/>
    <n v="131"/>
    <n v="86"/>
    <m/>
    <n v="203"/>
    <n v="1671"/>
    <n v="24"/>
    <n v="57"/>
    <n v="1023"/>
    <n v="16"/>
    <n v="20"/>
    <n v="855"/>
    <n v="-4.1479820627802692E-2"/>
    <n v="-2.5745883240155573E-2"/>
    <n v="0"/>
    <n v="7.333333333333333"/>
    <n v="150"/>
    <n v="-2.5974025974025976E-2"/>
    <n v="-3.1001645939034136E-2"/>
    <n v="0"/>
    <n v="0.5"/>
    <n v="3761"/>
    <n v="252728"/>
    <n v="27895"/>
    <n v="223777"/>
    <m/>
    <n v="751"/>
    <n v="212"/>
    <n v="199"/>
    <n v="418"/>
    <n v="337"/>
    <n v="1675"/>
    <n v="1245"/>
    <n v="2040"/>
    <n v="1497"/>
    <n v="2568"/>
    <n v="1654"/>
    <n v="2599"/>
    <n v="1670"/>
    <n v="1567"/>
    <n v="1342"/>
    <n v="1155"/>
    <n v="1052"/>
    <n v="2677"/>
    <n v="1283"/>
    <n v="0.44"/>
    <n v="0.31"/>
    <n v="0.13"/>
    <n v="0.2"/>
    <n v="0.22"/>
    <n v="0.16"/>
    <n v="14911"/>
    <n v="10279"/>
    <n v="585"/>
    <n v="206"/>
    <n v="205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1"/>
    <n v="32"/>
    <n v="0"/>
    <n v="57"/>
    <n v="1"/>
    <n v="82"/>
    <n v="1"/>
    <n v="119"/>
    <n v="3"/>
    <n v="392"/>
    <n v="5"/>
    <n v="299"/>
    <n v="5"/>
    <n v="520"/>
    <n v="503"/>
    <m/>
    <m/>
    <n v="22496"/>
  </r>
  <r>
    <x v="67"/>
    <d v="2020-05-03T00:00:00"/>
    <n v="23593"/>
    <n v="74"/>
    <n v="184"/>
    <n v="25282"/>
    <n v="92"/>
    <n v="239.33333333333334"/>
    <n v="15021"/>
    <n v="3447"/>
    <n v="6047"/>
    <n v="218"/>
    <n v="331"/>
    <n v="132"/>
    <n v="86"/>
    <m/>
    <n v="92"/>
    <n v="1689"/>
    <n v="18"/>
    <n v="55.333333333333336"/>
    <n v="1043"/>
    <n v="20"/>
    <n v="19.166666666666668"/>
    <n v="856"/>
    <n v="1.1695906432748538E-3"/>
    <n v="-2.3892576673573283E-2"/>
    <n v="1"/>
    <n v="7.5"/>
    <n v="144"/>
    <n v="-0.04"/>
    <n v="-3.2173807111195309E-2"/>
    <n v="0"/>
    <n v="0.5"/>
    <n v="3691"/>
    <n v="252889"/>
    <n v="25324"/>
    <n v="223916"/>
    <m/>
    <n v="751"/>
    <n v="212"/>
    <n v="199"/>
    <n v="418"/>
    <n v="337"/>
    <n v="1677"/>
    <n v="1245"/>
    <n v="2041"/>
    <n v="1497"/>
    <n v="2569"/>
    <n v="1654"/>
    <n v="2602"/>
    <n v="1670"/>
    <n v="1567"/>
    <n v="1342"/>
    <n v="1155"/>
    <n v="1052"/>
    <n v="2678"/>
    <n v="1286"/>
    <n v="0.44"/>
    <n v="0.31"/>
    <n v="0.13"/>
    <n v="0.2"/>
    <n v="0.22"/>
    <n v="0.16"/>
    <n v="14919"/>
    <n v="10282"/>
    <n v="597"/>
    <n v="209"/>
    <n v="210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1"/>
    <n v="58"/>
    <n v="1"/>
    <n v="84"/>
    <n v="2"/>
    <n v="123"/>
    <n v="4"/>
    <n v="396"/>
    <n v="4"/>
    <n v="307"/>
    <n v="8"/>
    <n v="527"/>
    <n v="516"/>
    <m/>
    <m/>
    <n v="22550"/>
  </r>
  <r>
    <x v="68"/>
    <d v="2020-05-04T00:00:00"/>
    <n v="23812"/>
    <n v="219"/>
    <n v="176.66666666666666"/>
    <n v="25524"/>
    <n v="242"/>
    <n v="230.5"/>
    <n v="15141"/>
    <n v="3478"/>
    <n v="6136"/>
    <n v="218"/>
    <n v="333"/>
    <n v="132"/>
    <n v="86"/>
    <m/>
    <n v="242"/>
    <n v="1712"/>
    <n v="23"/>
    <n v="53.833333333333336"/>
    <n v="1063"/>
    <n v="20"/>
    <n v="19.166666666666668"/>
    <n v="813"/>
    <n v="-5.0233644859813083E-2"/>
    <n v="-2.2382103748198743E-2"/>
    <n v="0"/>
    <n v="7.5"/>
    <n v="143"/>
    <n v="-6.9444444444444441E-3"/>
    <n v="-2.9543335730723926E-2"/>
    <n v="0"/>
    <n v="0.5"/>
    <n v="2760"/>
    <n v="254510"/>
    <n v="25081"/>
    <n v="226226"/>
    <m/>
    <n v="751"/>
    <n v="217"/>
    <n v="208"/>
    <n v="422"/>
    <n v="348"/>
    <n v="1702"/>
    <n v="1271"/>
    <n v="2067"/>
    <n v="1533"/>
    <n v="2594"/>
    <n v="1667"/>
    <n v="2642"/>
    <n v="1690"/>
    <n v="1581"/>
    <n v="1349"/>
    <n v="1172"/>
    <n v="1061"/>
    <n v="2698"/>
    <n v="1302"/>
    <n v="0.44"/>
    <n v="0.31"/>
    <n v="0.13"/>
    <n v="0.2"/>
    <n v="0.22"/>
    <n v="0.16"/>
    <n v="15095"/>
    <n v="10429"/>
    <n v="609"/>
    <n v="209"/>
    <n v="218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0"/>
    <n v="59"/>
    <n v="1"/>
    <n v="89"/>
    <n v="5"/>
    <n v="126"/>
    <n v="3"/>
    <n v="402"/>
    <n v="6"/>
    <n v="312"/>
    <n v="5"/>
    <n v="538"/>
    <n v="525"/>
    <m/>
    <m/>
    <n v="22749"/>
  </r>
  <r>
    <x v="69"/>
    <d v="2020-05-05T00:00:00"/>
    <n v="23959"/>
    <n v="147"/>
    <n v="184.16666666666666"/>
    <n v="25702"/>
    <n v="178"/>
    <n v="229.66666666666666"/>
    <n v="15199"/>
    <n v="3489"/>
    <n v="6241"/>
    <n v="220"/>
    <n v="335"/>
    <n v="132"/>
    <n v="86"/>
    <m/>
    <n v="178"/>
    <n v="1743"/>
    <n v="31"/>
    <n v="45.5"/>
    <n v="1074"/>
    <n v="11"/>
    <n v="16.833333333333332"/>
    <n v="818"/>
    <n v="6.1500615006150061E-3"/>
    <n v="-2.9191851332854079E-2"/>
    <n v="5"/>
    <n v="1"/>
    <n v="134"/>
    <n v="-6.2937062937062943E-2"/>
    <n v="-3.7125869476048373E-2"/>
    <n v="0"/>
    <n v="0.5"/>
    <n v="2671"/>
    <n v="258488"/>
    <n v="25066"/>
    <n v="230115"/>
    <m/>
    <n v="751"/>
    <n v="221"/>
    <n v="215"/>
    <n v="423"/>
    <n v="351"/>
    <n v="1706"/>
    <n v="1288"/>
    <n v="2077"/>
    <n v="1538"/>
    <n v="2608"/>
    <n v="1668"/>
    <n v="2650"/>
    <n v="1693"/>
    <n v="1598"/>
    <n v="1357"/>
    <n v="1196"/>
    <n v="1068"/>
    <n v="2729"/>
    <n v="1316"/>
    <n v="0.43"/>
    <n v="0.31"/>
    <n v="0.13"/>
    <n v="0.2"/>
    <n v="0.22"/>
    <n v="0.16"/>
    <n v="15208"/>
    <n v="10494"/>
    <n v="613"/>
    <n v="211"/>
    <n v="223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1"/>
    <n v="0"/>
    <n v="0"/>
    <n v="0"/>
    <n v="0"/>
    <n v="5"/>
    <n v="0"/>
    <n v="5"/>
    <n v="0"/>
    <n v="9"/>
    <n v="0"/>
    <n v="24"/>
    <n v="1"/>
    <n v="34"/>
    <n v="1"/>
    <n v="59"/>
    <n v="0"/>
    <n v="89"/>
    <n v="0"/>
    <n v="127"/>
    <n v="1"/>
    <n v="408"/>
    <n v="6"/>
    <n v="313"/>
    <n v="1"/>
    <n v="545"/>
    <n v="529"/>
    <m/>
    <m/>
    <n v="22885"/>
  </r>
  <r>
    <x v="70"/>
    <d v="2020-05-06T00:00:00"/>
    <n v="24106"/>
    <n v="147"/>
    <n v="155.5"/>
    <n v="26182"/>
    <n v="480"/>
    <n v="248.33333333333334"/>
    <n v="15256"/>
    <n v="3505"/>
    <n v="6641"/>
    <n v="220"/>
    <n v="342"/>
    <n v="132"/>
    <n v="86"/>
    <m/>
    <n v="480"/>
    <n v="2076"/>
    <n v="333"/>
    <n v="92.833333333333329"/>
    <n v="1089"/>
    <n v="15"/>
    <n v="16.666666666666668"/>
    <n v="838"/>
    <n v="2.4449877750611249E-2"/>
    <n v="-2.3076055381221591E-2"/>
    <n v="20"/>
    <n v="4.333333333333333"/>
    <n v="136"/>
    <n v="1.4925373134328358E-2"/>
    <n v="-3.759688716865045E-2"/>
    <n v="2"/>
    <n v="0.33333333333333331"/>
    <n v="2492"/>
    <n v="262041"/>
    <n v="24579"/>
    <n v="233367"/>
    <m/>
    <n v="751"/>
    <n v="223"/>
    <n v="216"/>
    <n v="423"/>
    <n v="359"/>
    <n v="1756"/>
    <n v="1338"/>
    <n v="2128"/>
    <n v="1583"/>
    <n v="2668"/>
    <n v="1720"/>
    <n v="2701"/>
    <n v="1730"/>
    <n v="1616"/>
    <n v="1372"/>
    <n v="1202"/>
    <n v="1073"/>
    <n v="2754"/>
    <n v="1320"/>
    <n v="0.43"/>
    <n v="0.3"/>
    <n v="0.12"/>
    <n v="0.2"/>
    <n v="0.22"/>
    <n v="0.16"/>
    <n v="15471"/>
    <n v="10711"/>
    <n v="623"/>
    <n v="213"/>
    <n v="226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2"/>
    <n v="90"/>
    <n v="1"/>
    <n v="128"/>
    <n v="1"/>
    <n v="417"/>
    <n v="9"/>
    <n v="315"/>
    <n v="2"/>
    <n v="555"/>
    <n v="534"/>
    <m/>
    <m/>
    <n v="23017"/>
  </r>
  <r>
    <x v="71"/>
    <d v="2020-05-07T00:00:00"/>
    <n v="24457"/>
    <n v="351"/>
    <n v="186.16666666666666"/>
    <n v="26715"/>
    <n v="533"/>
    <n v="288"/>
    <n v="15450"/>
    <n v="3545"/>
    <n v="6935"/>
    <n v="220"/>
    <n v="343"/>
    <n v="132"/>
    <n v="90"/>
    <m/>
    <n v="533"/>
    <n v="2258"/>
    <n v="182"/>
    <n v="101.83333333333333"/>
    <n v="1105"/>
    <n v="16"/>
    <n v="16.333333333333332"/>
    <n v="874"/>
    <n v="4.2959427207637228E-2"/>
    <n v="-2.8307513975795741E-3"/>
    <n v="36"/>
    <n v="10.333333333333334"/>
    <n v="135"/>
    <n v="-7.3529411764705881E-3"/>
    <n v="-2.1380516899612595E-2"/>
    <n v="0"/>
    <n v="0.33333333333333331"/>
    <n v="2666"/>
    <n v="265572"/>
    <n v="27318"/>
    <n v="236191"/>
    <m/>
    <n v="751"/>
    <n v="231"/>
    <n v="223"/>
    <n v="431"/>
    <n v="373"/>
    <n v="1796"/>
    <n v="1397"/>
    <n v="2191"/>
    <n v="1626"/>
    <n v="2736"/>
    <n v="1757"/>
    <n v="2746"/>
    <n v="1769"/>
    <n v="1638"/>
    <n v="1396"/>
    <n v="1210"/>
    <n v="1079"/>
    <n v="2789"/>
    <n v="1327"/>
    <n v="0.43"/>
    <n v="0.3"/>
    <n v="0.12"/>
    <n v="0.2"/>
    <n v="0.22"/>
    <n v="0.16"/>
    <n v="15768"/>
    <n v="10947"/>
    <n v="634"/>
    <n v="213"/>
    <n v="230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1"/>
    <n v="1"/>
    <n v="132"/>
    <n v="4"/>
    <n v="423"/>
    <n v="6"/>
    <n v="320"/>
    <n v="5"/>
    <n v="562"/>
    <n v="543"/>
    <m/>
    <m/>
    <n v="23352"/>
  </r>
  <r>
    <x v="72"/>
    <d v="2020-05-08T00:00:00"/>
    <n v="24846"/>
    <n v="389"/>
    <n v="221.16666666666666"/>
    <n v="27268"/>
    <n v="553"/>
    <n v="346.33333333333331"/>
    <n v="15809"/>
    <n v="3564"/>
    <n v="7093"/>
    <n v="232"/>
    <n v="345"/>
    <n v="135"/>
    <n v="90"/>
    <m/>
    <n v="553"/>
    <n v="2422"/>
    <n v="164"/>
    <n v="125.16666666666667"/>
    <n v="1114"/>
    <n v="9"/>
    <n v="15.166666666666666"/>
    <n v="842"/>
    <n v="-3.6613272311212815E-2"/>
    <n v="-2.0196600114812599E-3"/>
    <n v="0"/>
    <n v="10.333333333333334"/>
    <n v="127"/>
    <n v="-5.9259259259259262E-2"/>
    <n v="-2.6928055780484812E-2"/>
    <n v="0"/>
    <n v="0.33333333333333331"/>
    <n v="2984"/>
    <n v="269266"/>
    <n v="26829"/>
    <n v="239014"/>
    <m/>
    <n v="770"/>
    <n v="235"/>
    <n v="229"/>
    <n v="438"/>
    <n v="381"/>
    <n v="1831"/>
    <n v="1439"/>
    <n v="2264"/>
    <n v="1668"/>
    <n v="2791"/>
    <n v="1807"/>
    <n v="2804"/>
    <n v="1801"/>
    <n v="1668"/>
    <n v="1429"/>
    <n v="1228"/>
    <n v="1090"/>
    <n v="2828"/>
    <n v="1337"/>
    <n v="0.42"/>
    <n v="0.3"/>
    <n v="0.12"/>
    <n v="0.2"/>
    <n v="0.21"/>
    <n v="0.16"/>
    <n v="16087"/>
    <n v="11181"/>
    <n v="639"/>
    <n v="214"/>
    <n v="23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3"/>
    <n v="2"/>
    <n v="133"/>
    <n v="1"/>
    <n v="428"/>
    <n v="5"/>
    <n v="321"/>
    <n v="1"/>
    <n v="569"/>
    <n v="545"/>
    <m/>
    <m/>
    <n v="23732"/>
  </r>
  <r>
    <x v="73"/>
    <d v="2020-05-09T00:00:00"/>
    <n v="24907"/>
    <n v="61"/>
    <n v="219"/>
    <n v="27406"/>
    <n v="138"/>
    <n v="354"/>
    <n v="15854"/>
    <n v="3581"/>
    <n v="7166"/>
    <n v="235"/>
    <n v="345"/>
    <n v="135"/>
    <n v="90"/>
    <m/>
    <n v="138"/>
    <n v="2499"/>
    <n v="77"/>
    <n v="135"/>
    <n v="1126"/>
    <n v="12"/>
    <n v="13.833333333333334"/>
    <n v="815"/>
    <n v="-3.2066508313539195E-2"/>
    <n v="-7.5590098376169352E-3"/>
    <n v="0"/>
    <n v="10.166666666666666"/>
    <n v="120"/>
    <n v="-5.5118110236220472E-2"/>
    <n v="-2.9447740819854892E-2"/>
    <n v="0"/>
    <n v="0.33333333333333331"/>
    <n v="2955"/>
    <n v="272443"/>
    <n v="26667"/>
    <n v="242082"/>
    <m/>
    <n v="770"/>
    <n v="235"/>
    <n v="230"/>
    <n v="445"/>
    <n v="386"/>
    <n v="1839"/>
    <n v="1443"/>
    <n v="2273"/>
    <n v="1679"/>
    <n v="2798"/>
    <n v="1816"/>
    <n v="2815"/>
    <n v="1806"/>
    <n v="1683"/>
    <n v="1434"/>
    <n v="1244"/>
    <n v="1095"/>
    <n v="2843"/>
    <n v="1342"/>
    <n v="0.42"/>
    <n v="0.3"/>
    <n v="0.12"/>
    <n v="0.2"/>
    <n v="0.21"/>
    <n v="0.16"/>
    <n v="16175"/>
    <n v="11231"/>
    <n v="645"/>
    <n v="215"/>
    <n v="238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1"/>
    <n v="5"/>
    <n v="0"/>
    <n v="9"/>
    <n v="0"/>
    <n v="27"/>
    <n v="3"/>
    <n v="34"/>
    <n v="0"/>
    <n v="63"/>
    <n v="2"/>
    <n v="93"/>
    <n v="0"/>
    <n v="133"/>
    <n v="0"/>
    <n v="432"/>
    <n v="4"/>
    <n v="323"/>
    <n v="2"/>
    <n v="574"/>
    <n v="552"/>
    <m/>
    <m/>
    <n v="23781"/>
  </r>
  <r>
    <x v="74"/>
    <d v="2020-05-10T00:00:00"/>
    <n v="25032"/>
    <n v="125"/>
    <n v="203.33333333333334"/>
    <n v="27581"/>
    <n v="175"/>
    <n v="342.83333333333331"/>
    <n v="15952"/>
    <n v="3581"/>
    <n v="7242"/>
    <n v="235"/>
    <n v="346"/>
    <n v="135"/>
    <n v="90"/>
    <m/>
    <n v="175"/>
    <n v="2549"/>
    <n v="50"/>
    <n v="139.5"/>
    <n v="1135"/>
    <n v="9"/>
    <n v="12"/>
    <n v="797"/>
    <n v="-2.2085889570552148E-2"/>
    <n v="-2.8677172894067782E-3"/>
    <n v="0"/>
    <n v="10.166666666666666"/>
    <n v="112"/>
    <n v="-6.6666666666666666E-2"/>
    <n v="-3.9401444523558593E-2"/>
    <n v="0"/>
    <n v="0.33333333333333331"/>
    <n v="2754"/>
    <n v="274536"/>
    <n v="26344"/>
    <n v="244201"/>
    <m/>
    <n v="770"/>
    <n v="235"/>
    <n v="233"/>
    <n v="452"/>
    <n v="390"/>
    <n v="1848"/>
    <n v="1467"/>
    <n v="2288"/>
    <n v="1695"/>
    <n v="2809"/>
    <n v="1831"/>
    <n v="2830"/>
    <n v="1827"/>
    <n v="1687"/>
    <n v="1447"/>
    <n v="1251"/>
    <n v="1102"/>
    <n v="2845"/>
    <n v="1344"/>
    <n v="0.42"/>
    <n v="0.3"/>
    <n v="0.12"/>
    <n v="0.2"/>
    <n v="0.21"/>
    <n v="0.16"/>
    <n v="16245"/>
    <n v="11336"/>
    <n v="648"/>
    <n v="216"/>
    <n v="24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4"/>
    <n v="0"/>
    <n v="63"/>
    <n v="0"/>
    <n v="94"/>
    <n v="1"/>
    <n v="133"/>
    <n v="0"/>
    <n v="439"/>
    <n v="7"/>
    <n v="324"/>
    <n v="1"/>
    <n v="582"/>
    <n v="553"/>
    <m/>
    <m/>
    <n v="23897"/>
  </r>
  <r>
    <x v="75"/>
    <d v="2020-05-11T00:00:00"/>
    <n v="25130"/>
    <n v="98"/>
    <n v="195.16666666666666"/>
    <n v="27679"/>
    <n v="98"/>
    <n v="329.5"/>
    <n v="16008"/>
    <n v="3545"/>
    <n v="7316"/>
    <n v="237"/>
    <n v="348"/>
    <n v="135"/>
    <n v="90"/>
    <m/>
    <n v="98"/>
    <n v="2549"/>
    <n v="0"/>
    <n v="134.33333333333334"/>
    <n v="1144"/>
    <n v="9"/>
    <n v="11.666666666666666"/>
    <n v="805"/>
    <n v="1.0037641154328732E-2"/>
    <n v="-2.2197873471211569E-3"/>
    <n v="8"/>
    <n v="10.666666666666666"/>
    <n v="112"/>
    <n v="0"/>
    <n v="-2.8911934034048108E-2"/>
    <n v="0"/>
    <n v="0.33333333333333331"/>
    <n v="2642"/>
    <n v="276153"/>
    <n v="28307"/>
    <n v="245832"/>
    <m/>
    <n v="770"/>
    <n v="236"/>
    <n v="237"/>
    <n v="455"/>
    <n v="394"/>
    <n v="1860"/>
    <n v="1474"/>
    <n v="2289"/>
    <n v="1700"/>
    <n v="2810"/>
    <n v="1839"/>
    <n v="2838"/>
    <n v="1835"/>
    <n v="1694"/>
    <n v="1448"/>
    <n v="1253"/>
    <n v="1105"/>
    <n v="2863"/>
    <n v="1349"/>
    <n v="0.42"/>
    <n v="0.3"/>
    <n v="0.12"/>
    <n v="0.2"/>
    <n v="0.21"/>
    <n v="0.15"/>
    <n v="16298"/>
    <n v="11381"/>
    <n v="651"/>
    <n v="216"/>
    <n v="248"/>
    <n v="1"/>
    <n v="14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5"/>
    <n v="1"/>
    <n v="64"/>
    <n v="1"/>
    <n v="94"/>
    <n v="0"/>
    <n v="134"/>
    <n v="1"/>
    <n v="443"/>
    <n v="4"/>
    <n v="326"/>
    <n v="2"/>
    <n v="587"/>
    <n v="557"/>
    <m/>
    <m/>
    <n v="23986"/>
  </r>
  <r>
    <x v="76"/>
    <d v="2020-05-12T00:00:00"/>
    <n v="24900"/>
    <n v="-230"/>
    <n v="132.33333333333334"/>
    <n v="27913"/>
    <n v="234"/>
    <n v="288.5"/>
    <n v="16053"/>
    <n v="3553"/>
    <n v="7494"/>
    <n v="238"/>
    <n v="350"/>
    <n v="135"/>
    <n v="90"/>
    <m/>
    <n v="234"/>
    <n v="3013"/>
    <n v="464"/>
    <n v="156.16666666666666"/>
    <n v="1163"/>
    <n v="19"/>
    <n v="12.333333333333334"/>
    <n v="709"/>
    <n v="-0.11925465838509317"/>
    <n v="-2.6170543369738564E-2"/>
    <n v="0"/>
    <n v="7.333333333333333"/>
    <n v="113"/>
    <n v="8.9285714285714281E-3"/>
    <n v="-2.9911400985007594E-2"/>
    <n v="1"/>
    <n v="0.16666666666666666"/>
    <n v="2719"/>
    <n v="279933"/>
    <n v="27054"/>
    <n v="249301"/>
    <m/>
    <n v="770"/>
    <n v="236"/>
    <n v="242"/>
    <n v="463"/>
    <n v="401"/>
    <n v="1883"/>
    <n v="1489"/>
    <n v="2310"/>
    <n v="1717"/>
    <n v="2828"/>
    <n v="1865"/>
    <n v="2853"/>
    <n v="1857"/>
    <n v="1704"/>
    <n v="1455"/>
    <n v="1258"/>
    <n v="1107"/>
    <n v="2881"/>
    <n v="1364"/>
    <n v="0.42"/>
    <n v="0.3"/>
    <n v="0.12"/>
    <n v="0.2"/>
    <n v="0.21"/>
    <n v="0.15"/>
    <n v="16416"/>
    <n v="11497"/>
    <n v="660"/>
    <n v="219"/>
    <n v="254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1"/>
    <n v="10"/>
    <n v="1"/>
    <n v="28"/>
    <n v="1"/>
    <n v="35"/>
    <n v="0"/>
    <n v="66"/>
    <n v="2"/>
    <n v="95"/>
    <n v="1"/>
    <n v="136"/>
    <n v="2"/>
    <n v="448"/>
    <n v="5"/>
    <n v="332"/>
    <n v="6"/>
    <n v="594"/>
    <n v="569"/>
    <m/>
    <m/>
    <n v="23737"/>
  </r>
  <r>
    <x v="77"/>
    <d v="2020-05-13T00:00:00"/>
    <n v="24950"/>
    <n v="50"/>
    <n v="82.166666666666671"/>
    <n v="28132"/>
    <n v="219"/>
    <n v="236.16666666666666"/>
    <n v="16112"/>
    <n v="3559"/>
    <n v="7647"/>
    <n v="238"/>
    <n v="351"/>
    <n v="135"/>
    <n v="90"/>
    <m/>
    <n v="219"/>
    <n v="3182"/>
    <n v="169"/>
    <n v="154"/>
    <n v="1175"/>
    <n v="12"/>
    <n v="11.666666666666666"/>
    <n v="692"/>
    <n v="-2.3977433004231313E-2"/>
    <n v="-3.7326686738383318E-2"/>
    <n v="0"/>
    <n v="1.3333333333333333"/>
    <n v="103"/>
    <n v="-8.8495575221238937E-2"/>
    <n v="-4.3435173325802323E-2"/>
    <n v="0"/>
    <n v="0.16666666666666666"/>
    <n v="2686"/>
    <n v="282961"/>
    <n v="26278"/>
    <n v="252143"/>
    <m/>
    <n v="770"/>
    <n v="239"/>
    <n v="245"/>
    <n v="466"/>
    <n v="406"/>
    <n v="1910"/>
    <n v="1501"/>
    <n v="2331"/>
    <n v="1741"/>
    <n v="2841"/>
    <n v="1887"/>
    <n v="2870"/>
    <n v="1876"/>
    <n v="1704"/>
    <n v="1463"/>
    <n v="1271"/>
    <n v="1111"/>
    <n v="2892"/>
    <n v="1378"/>
    <n v="0.42"/>
    <n v="0.3"/>
    <n v="0.12"/>
    <n v="0.2"/>
    <n v="0.21"/>
    <n v="0.15"/>
    <n v="16524"/>
    <n v="11608"/>
    <n v="667"/>
    <n v="221"/>
    <n v="257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0"/>
    <n v="10"/>
    <n v="0"/>
    <n v="28"/>
    <n v="0"/>
    <n v="37"/>
    <n v="2"/>
    <n v="67"/>
    <n v="1"/>
    <n v="96"/>
    <n v="1"/>
    <n v="136"/>
    <n v="0"/>
    <n v="453"/>
    <n v="5"/>
    <n v="335"/>
    <n v="3"/>
    <n v="602"/>
    <n v="573"/>
    <m/>
    <m/>
    <n v="23775"/>
  </r>
  <r>
    <x v="78"/>
    <d v="2020-05-14T00:00:00"/>
    <n v="25121"/>
    <n v="171"/>
    <n v="45.833333333333336"/>
    <n v="28319"/>
    <n v="187"/>
    <n v="175.16666666666666"/>
    <n v="16166"/>
    <n v="3569"/>
    <n v="7767"/>
    <n v="238"/>
    <n v="354"/>
    <n v="135"/>
    <n v="90"/>
    <m/>
    <n v="187"/>
    <n v="3198"/>
    <n v="16"/>
    <n v="129.33333333333334"/>
    <n v="1184"/>
    <n v="9"/>
    <n v="11.666666666666666"/>
    <n v="680"/>
    <n v="-1.7341040462427744E-2"/>
    <n v="-3.4114648096919137E-2"/>
    <n v="0"/>
    <n v="1.3333333333333333"/>
    <n v="108"/>
    <n v="4.8543689320388349E-2"/>
    <n v="-2.5468015229194382E-2"/>
    <n v="5"/>
    <n v="1"/>
    <n v="2676"/>
    <n v="286285"/>
    <n v="26082"/>
    <n v="255290"/>
    <m/>
    <n v="770"/>
    <n v="245"/>
    <n v="246"/>
    <n v="469"/>
    <n v="411"/>
    <n v="1931"/>
    <n v="1519"/>
    <n v="2348"/>
    <n v="1753"/>
    <n v="2853"/>
    <n v="1905"/>
    <n v="2897"/>
    <n v="1895"/>
    <n v="1706"/>
    <n v="1469"/>
    <n v="1272"/>
    <n v="1116"/>
    <n v="2901"/>
    <n v="1383"/>
    <n v="0.42"/>
    <n v="0.3"/>
    <n v="0.12"/>
    <n v="0.2"/>
    <n v="0.21"/>
    <n v="0.15"/>
    <n v="16622"/>
    <n v="11697"/>
    <n v="674"/>
    <n v="221"/>
    <n v="259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1"/>
    <n v="11"/>
    <n v="1"/>
    <n v="28"/>
    <n v="0"/>
    <n v="37"/>
    <n v="0"/>
    <n v="67"/>
    <n v="0"/>
    <n v="99"/>
    <n v="3"/>
    <n v="136"/>
    <n v="0"/>
    <n v="455"/>
    <n v="2"/>
    <n v="337"/>
    <n v="2"/>
    <n v="608"/>
    <n v="576"/>
    <m/>
    <m/>
    <n v="23937"/>
  </r>
  <r>
    <x v="79"/>
    <d v="2020-05-15T00:00:00"/>
    <n v="25255"/>
    <n v="134"/>
    <n v="58"/>
    <n v="28583"/>
    <n v="264"/>
    <n v="196.16666666666666"/>
    <n v="16214"/>
    <n v="3598"/>
    <n v="7951"/>
    <n v="240"/>
    <n v="355"/>
    <n v="135"/>
    <n v="90"/>
    <m/>
    <n v="264"/>
    <n v="3328"/>
    <n v="130"/>
    <n v="138.16666666666666"/>
    <n v="1190"/>
    <n v="6"/>
    <n v="10.666666666666666"/>
    <n v="673"/>
    <n v="-1.0294117647058823E-2"/>
    <n v="-3.0485916319172409E-2"/>
    <n v="0"/>
    <n v="1.3333333333333333"/>
    <n v="112"/>
    <n v="3.7037037037037035E-2"/>
    <n v="-1.0108824016984796E-2"/>
    <n v="4"/>
    <n v="1.6666666666666667"/>
    <n v="2722"/>
    <n v="289309"/>
    <n v="25792"/>
    <n v="258004"/>
    <m/>
    <n v="770"/>
    <n v="248"/>
    <n v="251"/>
    <n v="475"/>
    <n v="418"/>
    <n v="1962"/>
    <n v="1547"/>
    <n v="2376"/>
    <n v="1781"/>
    <n v="2870"/>
    <n v="1926"/>
    <n v="2910"/>
    <n v="1914"/>
    <n v="1714"/>
    <n v="1481"/>
    <n v="1277"/>
    <n v="1125"/>
    <n v="2914"/>
    <n v="1394"/>
    <n v="0.41"/>
    <n v="0.3"/>
    <n v="0.12"/>
    <n v="0.2"/>
    <n v="0.21"/>
    <n v="0.15"/>
    <n v="16746"/>
    <n v="11837"/>
    <n v="677"/>
    <n v="221"/>
    <n v="262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1"/>
    <n v="28"/>
    <n v="0"/>
    <n v="38"/>
    <n v="1"/>
    <n v="67"/>
    <n v="0"/>
    <n v="99"/>
    <n v="0"/>
    <n v="136"/>
    <n v="0"/>
    <n v="459"/>
    <n v="4"/>
    <n v="337"/>
    <n v="0"/>
    <n v="614"/>
    <n v="576"/>
    <m/>
    <m/>
    <n v="24065"/>
  </r>
  <r>
    <x v="80"/>
    <d v="2020-05-16T00:00:00"/>
    <n v="24988"/>
    <n v="-267"/>
    <n v="-7.333333333333333"/>
    <n v="28810"/>
    <n v="227"/>
    <n v="204.83333333333334"/>
    <n v="16282"/>
    <n v="3609"/>
    <n v="8097"/>
    <n v="241"/>
    <n v="356"/>
    <n v="135"/>
    <n v="90"/>
    <m/>
    <n v="227"/>
    <n v="3822"/>
    <n v="494"/>
    <n v="212.16666666666666"/>
    <n v="1203"/>
    <n v="13"/>
    <n v="11.333333333333334"/>
    <n v="657"/>
    <n v="-2.3774145616641901E-2"/>
    <n v="-3.0767292326854032E-2"/>
    <n v="0"/>
    <n v="1.3333333333333333"/>
    <n v="115"/>
    <n v="2.6785714285714284E-2"/>
    <n v="5.4665728084120251E-3"/>
    <n v="3"/>
    <n v="2.1666666666666665"/>
    <n v="2940"/>
    <n v="292249"/>
    <n v="25419"/>
    <n v="260499"/>
    <m/>
    <n v="770"/>
    <n v="253"/>
    <n v="259"/>
    <n v="484"/>
    <n v="421"/>
    <n v="1986"/>
    <n v="1565"/>
    <n v="2393"/>
    <n v="1796"/>
    <n v="2887"/>
    <n v="1941"/>
    <n v="2932"/>
    <n v="1931"/>
    <n v="1726"/>
    <n v="1494"/>
    <n v="1281"/>
    <n v="1127"/>
    <n v="2928"/>
    <n v="1406"/>
    <n v="0.41"/>
    <n v="0.3"/>
    <n v="0.12"/>
    <n v="0.2"/>
    <n v="0.21"/>
    <n v="0.15"/>
    <n v="16870"/>
    <n v="11940"/>
    <n v="684"/>
    <n v="221"/>
    <n v="26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69"/>
    <n v="2"/>
    <n v="99"/>
    <n v="0"/>
    <n v="136"/>
    <n v="0"/>
    <n v="463"/>
    <n v="4"/>
    <n v="344"/>
    <n v="7"/>
    <n v="618"/>
    <n v="585"/>
    <m/>
    <m/>
    <n v="23785"/>
  </r>
  <r>
    <x v="81"/>
    <d v="2020-05-17T00:00:00"/>
    <n v="24400"/>
    <n v="-588"/>
    <n v="-121.66666666666667"/>
    <n v="29036"/>
    <n v="226"/>
    <n v="226.16666666666666"/>
    <n v="16352"/>
    <n v="3626"/>
    <n v="8235"/>
    <n v="242"/>
    <n v="356"/>
    <n v="135"/>
    <n v="90"/>
    <m/>
    <n v="226"/>
    <n v="4636"/>
    <n v="814"/>
    <n v="347.83333333333331"/>
    <n v="1218"/>
    <n v="15"/>
    <n v="12.333333333333334"/>
    <n v="649"/>
    <n v="-1.2176560121765601E-2"/>
    <n v="-3.4469659206203089E-2"/>
    <n v="0"/>
    <n v="0"/>
    <n v="108"/>
    <n v="-6.0869565217391307E-2"/>
    <n v="-4.6783547278198591E-3"/>
    <n v="0"/>
    <n v="2.1666666666666665"/>
    <n v="2704"/>
    <n v="294009"/>
    <n v="25640"/>
    <n v="262269"/>
    <m/>
    <n v="770"/>
    <n v="255"/>
    <n v="263"/>
    <n v="490"/>
    <n v="426"/>
    <n v="2009"/>
    <n v="1582"/>
    <n v="2416"/>
    <n v="1808"/>
    <n v="2917"/>
    <n v="1959"/>
    <n v="2965"/>
    <n v="1948"/>
    <n v="1734"/>
    <n v="1500"/>
    <n v="1285"/>
    <n v="1132"/>
    <n v="2940"/>
    <n v="1407"/>
    <n v="0.41"/>
    <n v="0.28999999999999998"/>
    <n v="0.12"/>
    <n v="0.2"/>
    <n v="0.21"/>
    <n v="0.15"/>
    <n v="17011"/>
    <n v="12025"/>
    <n v="693"/>
    <n v="221"/>
    <n v="273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2"/>
    <n v="3"/>
    <n v="100"/>
    <n v="1"/>
    <n v="139"/>
    <n v="3"/>
    <n v="468"/>
    <n v="5"/>
    <n v="347"/>
    <n v="3"/>
    <n v="624"/>
    <n v="594"/>
    <m/>
    <m/>
    <n v="23182"/>
  </r>
  <r>
    <x v="82"/>
    <d v="2020-05-18T00:00:00"/>
    <n v="22779"/>
    <n v="-1621"/>
    <n v="-353.5"/>
    <n v="29209"/>
    <n v="173"/>
    <n v="216"/>
    <n v="16396"/>
    <n v="3628"/>
    <n v="8361"/>
    <n v="243"/>
    <n v="356"/>
    <n v="135"/>
    <n v="90"/>
    <m/>
    <n v="173"/>
    <n v="6430"/>
    <n v="1794"/>
    <n v="569.5"/>
    <n v="1231"/>
    <n v="13"/>
    <n v="11.333333333333334"/>
    <n v="628"/>
    <n v="-3.2357473035439135E-2"/>
    <n v="-1.9986794981260752E-2"/>
    <n v="0"/>
    <n v="0"/>
    <n v="105"/>
    <n v="-2.7777777777777776E-2"/>
    <n v="-1.0796079595544725E-2"/>
    <n v="0"/>
    <n v="2"/>
    <n v="2260"/>
    <n v="295449"/>
    <n v="25360"/>
    <n v="263980"/>
    <m/>
    <n v="770"/>
    <n v="259"/>
    <n v="269"/>
    <n v="493"/>
    <n v="429"/>
    <n v="2027"/>
    <n v="1600"/>
    <n v="2431"/>
    <n v="1832"/>
    <n v="2930"/>
    <n v="1977"/>
    <n v="2985"/>
    <n v="1957"/>
    <n v="1741"/>
    <n v="1509"/>
    <n v="1287"/>
    <n v="1132"/>
    <n v="2942"/>
    <n v="1409"/>
    <n v="0.41"/>
    <n v="0.28999999999999998"/>
    <n v="0.12"/>
    <n v="0.2"/>
    <n v="0.21"/>
    <n v="0.15"/>
    <n v="17095"/>
    <n v="12114"/>
    <n v="698"/>
    <n v="223"/>
    <n v="27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3"/>
    <n v="1"/>
    <n v="102"/>
    <n v="2"/>
    <n v="140"/>
    <n v="1"/>
    <n v="475"/>
    <n v="7"/>
    <n v="349"/>
    <n v="2"/>
    <n v="633"/>
    <n v="598"/>
    <m/>
    <m/>
    <n v="21548"/>
  </r>
  <r>
    <x v="83"/>
    <d v="2020-05-19T00:00:00"/>
    <n v="23001"/>
    <n v="222"/>
    <n v="-324.83333333333331"/>
    <n v="29432"/>
    <n v="223"/>
    <n v="216.66666666666666"/>
    <n v="16472"/>
    <n v="3644"/>
    <n v="8490"/>
    <n v="245"/>
    <n v="356"/>
    <n v="135"/>
    <n v="90"/>
    <m/>
    <n v="223"/>
    <n v="6431"/>
    <n v="1"/>
    <n v="541.5"/>
    <n v="1247"/>
    <n v="16"/>
    <n v="12"/>
    <n v="629"/>
    <n v="1.5923566878980893E-3"/>
    <n v="-1.5725163365905851E-2"/>
    <n v="1"/>
    <n v="0.16666666666666666"/>
    <n v="101"/>
    <n v="-3.8095238095238099E-2"/>
    <n v="-2.3960234078779174E-3"/>
    <n v="0"/>
    <n v="2"/>
    <n v="2349"/>
    <n v="298501"/>
    <n v="25487"/>
    <n v="266720"/>
    <m/>
    <n v="770"/>
    <n v="260"/>
    <n v="271"/>
    <n v="497"/>
    <n v="432"/>
    <n v="2044"/>
    <n v="1622"/>
    <n v="2460"/>
    <n v="1853"/>
    <n v="2962"/>
    <n v="1998"/>
    <n v="3001"/>
    <n v="1962"/>
    <n v="1756"/>
    <n v="1515"/>
    <n v="1292"/>
    <n v="1138"/>
    <n v="2956"/>
    <n v="1413"/>
    <n v="0.41"/>
    <n v="0.28999999999999998"/>
    <n v="0.12"/>
    <n v="0.19"/>
    <n v="0.21"/>
    <n v="0.15"/>
    <n v="17228"/>
    <n v="12204"/>
    <n v="707"/>
    <n v="227"/>
    <n v="28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4"/>
    <n v="1"/>
    <n v="102"/>
    <n v="0"/>
    <n v="141"/>
    <n v="1"/>
    <n v="482"/>
    <n v="7"/>
    <n v="356"/>
    <n v="7"/>
    <n v="640"/>
    <n v="607"/>
    <m/>
    <m/>
    <n v="21754"/>
  </r>
  <r>
    <x v="84"/>
    <d v="2020-05-20T00:00:00"/>
    <n v="23208"/>
    <n v="207"/>
    <n v="-318.83333333333331"/>
    <n v="29660"/>
    <n v="228"/>
    <n v="223.5"/>
    <n v="16488"/>
    <n v="3655"/>
    <n v="8688"/>
    <n v="248"/>
    <n v="356"/>
    <n v="135"/>
    <n v="90"/>
    <m/>
    <n v="228"/>
    <n v="6452"/>
    <n v="21"/>
    <n v="542.33333333333337"/>
    <n v="1263"/>
    <n v="16"/>
    <n v="13.166666666666666"/>
    <n v="609"/>
    <n v="-3.1796502384737677E-2"/>
    <n v="-1.8134407019624176E-2"/>
    <n v="0"/>
    <n v="0.16666666666666666"/>
    <n v="93"/>
    <n v="-7.9207920792079209E-2"/>
    <n v="-2.3687958426622514E-2"/>
    <n v="0"/>
    <n v="1.1666666666666667"/>
    <n v="2405"/>
    <n v="301225"/>
    <n v="25281"/>
    <n v="269160"/>
    <m/>
    <n v="770"/>
    <n v="265"/>
    <n v="272"/>
    <n v="507"/>
    <n v="436"/>
    <n v="2068"/>
    <n v="1639"/>
    <n v="2480"/>
    <n v="1884"/>
    <n v="2971"/>
    <n v="2034"/>
    <n v="3014"/>
    <n v="1985"/>
    <n v="1769"/>
    <n v="1526"/>
    <n v="1294"/>
    <n v="1142"/>
    <n v="2959"/>
    <n v="1415"/>
    <n v="0.41"/>
    <n v="0.28999999999999998"/>
    <n v="0.12"/>
    <n v="0.19"/>
    <n v="0.21"/>
    <n v="0.15"/>
    <n v="17327"/>
    <n v="12333"/>
    <n v="713"/>
    <n v="230"/>
    <n v="28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1"/>
    <n v="102"/>
    <n v="0"/>
    <n v="144"/>
    <n v="3"/>
    <n v="488"/>
    <n v="6"/>
    <n v="362"/>
    <n v="6"/>
    <n v="646"/>
    <n v="617"/>
    <m/>
    <m/>
    <n v="21945"/>
  </r>
  <r>
    <x v="85"/>
    <d v="2020-05-21T00:00:00"/>
    <n v="23460"/>
    <n v="252"/>
    <n v="-299.16666666666669"/>
    <n v="29912"/>
    <n v="252"/>
    <n v="221.5"/>
    <n v="16540"/>
    <n v="3662"/>
    <n v="8878"/>
    <n v="250"/>
    <n v="357"/>
    <n v="135"/>
    <n v="90"/>
    <m/>
    <n v="252"/>
    <n v="6452"/>
    <n v="0"/>
    <n v="520.66666666666663"/>
    <n v="1277"/>
    <n v="14"/>
    <n v="14.5"/>
    <n v="608"/>
    <n v="-1.6420361247947454E-3"/>
    <n v="-1.6692393432580162E-2"/>
    <n v="0"/>
    <n v="0.16666666666666666"/>
    <n v="92"/>
    <n v="-1.0752688172043012E-2"/>
    <n v="-3.1652912628135854E-2"/>
    <n v="0"/>
    <n v="0.5"/>
    <n v="2125"/>
    <n v="303811"/>
    <n v="22741"/>
    <n v="271774"/>
    <m/>
    <n v="767"/>
    <n v="269"/>
    <n v="278"/>
    <n v="513"/>
    <n v="442"/>
    <n v="2084"/>
    <n v="1668"/>
    <n v="2498"/>
    <n v="1918"/>
    <n v="2999"/>
    <n v="2060"/>
    <n v="3025"/>
    <n v="2005"/>
    <n v="1783"/>
    <n v="1540"/>
    <n v="1298"/>
    <n v="1153"/>
    <n v="2962"/>
    <n v="1417"/>
    <n v="0.4"/>
    <n v="0.28999999999999998"/>
    <n v="0.12"/>
    <n v="0.19"/>
    <n v="0.21"/>
    <n v="0.15"/>
    <n v="17431"/>
    <n v="12481"/>
    <n v="717"/>
    <n v="232"/>
    <n v="29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0"/>
    <n v="102"/>
    <n v="0"/>
    <n v="144"/>
    <n v="0"/>
    <n v="495"/>
    <n v="7"/>
    <n v="369"/>
    <n v="7"/>
    <n v="653"/>
    <n v="624"/>
    <m/>
    <m/>
    <n v="22183"/>
  </r>
  <r>
    <x v="86"/>
    <d v="2020-05-22T00:00:00"/>
    <n v="22610"/>
    <n v="-850"/>
    <n v="-396.33333333333331"/>
    <n v="30200"/>
    <n v="288"/>
    <n v="231.66666666666666"/>
    <n v="16596"/>
    <n v="3664"/>
    <n v="9106"/>
    <n v="251"/>
    <n v="358"/>
    <n v="135"/>
    <n v="90"/>
    <m/>
    <n v="288"/>
    <n v="7590"/>
    <n v="1138"/>
    <n v="628"/>
    <n v="1289"/>
    <n v="12"/>
    <n v="14.333333333333334"/>
    <n v="576"/>
    <n v="-5.2631578947368418E-2"/>
    <n v="-2.1501965654367915E-2"/>
    <n v="0"/>
    <n v="0.16666666666666666"/>
    <n v="84"/>
    <n v="-8.6956521739130432E-2"/>
    <n v="-5.0609951965609967E-2"/>
    <n v="0"/>
    <n v="0"/>
    <n v="2257"/>
    <n v="306171"/>
    <n v="26198"/>
    <n v="273714"/>
    <m/>
    <n v="767"/>
    <n v="274"/>
    <n v="281"/>
    <n v="524"/>
    <n v="451"/>
    <n v="2113"/>
    <n v="1693"/>
    <n v="2526"/>
    <n v="1951"/>
    <n v="3019"/>
    <n v="2087"/>
    <n v="3044"/>
    <n v="2020"/>
    <n v="1793"/>
    <n v="1554"/>
    <n v="1302"/>
    <n v="1172"/>
    <n v="2971"/>
    <n v="1425"/>
    <n v="0.41"/>
    <n v="0.28999999999999998"/>
    <n v="0.12"/>
    <n v="0.2"/>
    <n v="0.21"/>
    <n v="0.15"/>
    <n v="17566"/>
    <n v="12634"/>
    <n v="725"/>
    <n v="233"/>
    <n v="30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2"/>
    <n v="12"/>
    <n v="0"/>
    <n v="28"/>
    <n v="0"/>
    <n v="39"/>
    <n v="1"/>
    <n v="77"/>
    <n v="2"/>
    <n v="105"/>
    <n v="3"/>
    <n v="146"/>
    <n v="2"/>
    <n v="497"/>
    <n v="2"/>
    <n v="369"/>
    <n v="0"/>
    <n v="659"/>
    <n v="630"/>
    <m/>
    <m/>
    <n v="21321"/>
  </r>
  <r>
    <x v="87"/>
    <d v="2020-05-23T00:00:00"/>
    <n v="22766"/>
    <n v="156"/>
    <n v="-272.33333333333331"/>
    <n v="30471"/>
    <n v="271"/>
    <n v="239.16666666666666"/>
    <n v="16664"/>
    <n v="3676"/>
    <n v="9292"/>
    <n v="253"/>
    <n v="361"/>
    <n v="135"/>
    <n v="90"/>
    <m/>
    <n v="271"/>
    <n v="7705"/>
    <n v="115"/>
    <n v="511.5"/>
    <n v="1302"/>
    <n v="13"/>
    <n v="14"/>
    <n v="550"/>
    <n v="-4.5138888888888888E-2"/>
    <n v="-2.6995687115555129E-2"/>
    <n v="0"/>
    <n v="0.16666666666666666"/>
    <n v="80"/>
    <n v="-4.7619047619047616E-2"/>
    <n v="-4.840153236588602E-2"/>
    <n v="0"/>
    <n v="0"/>
    <n v="2308"/>
    <n v="308584"/>
    <n v="26130"/>
    <n v="275805"/>
    <m/>
    <n v="767"/>
    <n v="279"/>
    <n v="288"/>
    <n v="529"/>
    <n v="456"/>
    <n v="2146"/>
    <n v="1730"/>
    <n v="2535"/>
    <n v="1980"/>
    <n v="3039"/>
    <n v="2108"/>
    <n v="3064"/>
    <n v="2036"/>
    <n v="1810"/>
    <n v="1566"/>
    <n v="1311"/>
    <n v="1177"/>
    <n v="2989"/>
    <n v="1428"/>
    <n v="0.4"/>
    <n v="0.28999999999999998"/>
    <n v="0.12"/>
    <n v="0.2"/>
    <n v="0.21"/>
    <n v="0.15"/>
    <n v="17702"/>
    <n v="12769"/>
    <n v="732"/>
    <n v="230"/>
    <n v="30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-1"/>
    <n v="40"/>
    <n v="1"/>
    <n v="75"/>
    <n v="-2"/>
    <n v="105"/>
    <n v="0"/>
    <n v="147"/>
    <n v="1"/>
    <n v="503"/>
    <n v="6"/>
    <n v="377"/>
    <n v="8"/>
    <n v="666"/>
    <n v="636"/>
    <m/>
    <m/>
    <n v="21464"/>
  </r>
  <r>
    <x v="88"/>
    <d v="2020-05-24T00:00:00"/>
    <n v="13074"/>
    <n v="-9692"/>
    <n v="-1617.5"/>
    <n v="30623"/>
    <n v="152"/>
    <n v="235.66666666666666"/>
    <n v="16678"/>
    <n v="3683"/>
    <n v="9423"/>
    <n v="253"/>
    <n v="361"/>
    <n v="135"/>
    <n v="90"/>
    <m/>
    <n v="152"/>
    <n v="17549"/>
    <n v="9844"/>
    <n v="1853.1666666666667"/>
    <n v="1316"/>
    <n v="14"/>
    <n v="14.166666666666666"/>
    <n v="536"/>
    <n v="-2.5454545454545455E-2"/>
    <n v="-2.5845199185406179E-2"/>
    <n v="0"/>
    <n v="0.16666666666666666"/>
    <n v="78"/>
    <n v="-2.5000000000000001E-2"/>
    <n v="-4.793856940292307E-2"/>
    <n v="0"/>
    <n v="0"/>
    <n v="2115"/>
    <n v="309966"/>
    <n v="26328"/>
    <n v="277228"/>
    <m/>
    <n v="767"/>
    <n v="284"/>
    <n v="295"/>
    <n v="535"/>
    <n v="458"/>
    <n v="2162"/>
    <n v="1745"/>
    <n v="2545"/>
    <n v="2000"/>
    <n v="3042"/>
    <n v="2119"/>
    <n v="3069"/>
    <n v="2054"/>
    <n v="1820"/>
    <n v="1577"/>
    <n v="1312"/>
    <n v="1186"/>
    <n v="2991"/>
    <n v="1429"/>
    <n v="0.4"/>
    <n v="0.28999999999999998"/>
    <n v="0.12"/>
    <n v="0.19"/>
    <n v="0.21"/>
    <n v="0.15"/>
    <n v="17760"/>
    <n v="12863"/>
    <n v="738"/>
    <n v="231"/>
    <n v="31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0"/>
    <n v="40"/>
    <n v="0"/>
    <n v="75"/>
    <n v="0"/>
    <n v="105"/>
    <n v="0"/>
    <n v="148"/>
    <n v="1"/>
    <n v="510"/>
    <n v="7"/>
    <n v="383"/>
    <n v="6"/>
    <n v="673"/>
    <n v="643"/>
    <m/>
    <m/>
    <n v="11758"/>
  </r>
  <r>
    <x v="89"/>
    <d v="2020-05-25T00:00:00"/>
    <n v="12966"/>
    <n v="-108"/>
    <n v="-1672.5"/>
    <n v="30788"/>
    <n v="165"/>
    <n v="226"/>
    <n v="16699"/>
    <n v="3683"/>
    <n v="9567"/>
    <n v="253"/>
    <n v="361"/>
    <n v="135"/>
    <n v="90"/>
    <m/>
    <n v="165"/>
    <n v="17822"/>
    <n v="273"/>
    <n v="1898.5"/>
    <n v="1330"/>
    <n v="14"/>
    <n v="13.833333333333334"/>
    <n v="531"/>
    <n v="-9.3283582089552231E-3"/>
    <n v="-2.7665318334881731E-2"/>
    <n v="0"/>
    <n v="0"/>
    <n v="72"/>
    <n v="-7.6923076923076927E-2"/>
    <n v="-5.4409875874229539E-2"/>
    <n v="0"/>
    <n v="0"/>
    <n v="1899"/>
    <n v="311223"/>
    <n v="26449"/>
    <n v="278536"/>
    <m/>
    <n v="767"/>
    <n v="287"/>
    <n v="298"/>
    <n v="540"/>
    <n v="463"/>
    <n v="2178"/>
    <n v="1779"/>
    <n v="2549"/>
    <n v="2023"/>
    <n v="3051"/>
    <n v="2134"/>
    <n v="3084"/>
    <n v="2061"/>
    <n v="1820"/>
    <n v="1589"/>
    <n v="1312"/>
    <n v="1189"/>
    <n v="2992"/>
    <n v="1439"/>
    <n v="0.4"/>
    <n v="0.28999999999999998"/>
    <n v="0.12"/>
    <n v="0.2"/>
    <n v="0.21"/>
    <n v="0.15"/>
    <n v="17813"/>
    <n v="12975"/>
    <n v="744"/>
    <n v="233"/>
    <n v="32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1"/>
    <n v="28"/>
    <n v="1"/>
    <n v="42"/>
    <n v="2"/>
    <n v="76"/>
    <n v="1"/>
    <n v="107"/>
    <n v="2"/>
    <n v="151"/>
    <n v="3"/>
    <n v="513"/>
    <n v="3"/>
    <n v="384"/>
    <n v="1"/>
    <n v="681"/>
    <n v="649"/>
    <m/>
    <m/>
    <n v="11636"/>
  </r>
  <r>
    <x v="90"/>
    <d v="2020-05-26T00:00:00"/>
    <n v="12911"/>
    <n v="-55"/>
    <n v="-1716.1666666666667"/>
    <n v="31007"/>
    <n v="219"/>
    <n v="224.5"/>
    <n v="16697"/>
    <n v="3690"/>
    <n v="9778"/>
    <n v="254"/>
    <n v="363"/>
    <n v="135"/>
    <n v="90"/>
    <m/>
    <n v="219"/>
    <n v="18096"/>
    <n v="274"/>
    <n v="1940.6666666666667"/>
    <n v="1342"/>
    <n v="12"/>
    <n v="13.166666666666666"/>
    <n v="513"/>
    <n v="-3.3898305084745763E-2"/>
    <n v="-2.8015618784883081E-2"/>
    <n v="0"/>
    <n v="0"/>
    <n v="71"/>
    <n v="-1.3888888888888888E-2"/>
    <n v="-4.3523370557031142E-2"/>
    <n v="0"/>
    <n v="0"/>
    <n v="1815"/>
    <n v="313886"/>
    <n v="26392"/>
    <n v="281064"/>
    <m/>
    <n v="767"/>
    <n v="293"/>
    <n v="305"/>
    <n v="549"/>
    <n v="469"/>
    <n v="2201"/>
    <n v="1800"/>
    <n v="2568"/>
    <n v="2037"/>
    <n v="3057"/>
    <n v="2155"/>
    <n v="3093"/>
    <n v="2069"/>
    <n v="1833"/>
    <n v="1607"/>
    <n v="1316"/>
    <n v="1198"/>
    <n v="3012"/>
    <n v="1445"/>
    <n v="0.4"/>
    <n v="0.28999999999999998"/>
    <n v="0.12"/>
    <n v="0.2"/>
    <n v="0.21"/>
    <n v="0.15"/>
    <n v="17922"/>
    <n v="13085"/>
    <n v="752"/>
    <n v="234"/>
    <n v="32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8"/>
    <n v="0"/>
    <n v="43"/>
    <n v="1"/>
    <n v="77"/>
    <n v="1"/>
    <n v="108"/>
    <n v="1"/>
    <n v="153"/>
    <n v="2"/>
    <n v="516"/>
    <n v="3"/>
    <n v="388"/>
    <n v="4"/>
    <n v="686"/>
    <n v="656"/>
    <m/>
    <m/>
    <n v="11569"/>
  </r>
  <r>
    <x v="91"/>
    <d v="2020-05-27T00:00:00"/>
    <n v="12943"/>
    <n v="32"/>
    <n v="-1752.8333333333333"/>
    <n v="31292"/>
    <n v="285"/>
    <n v="230"/>
    <n v="16703"/>
    <n v="3690"/>
    <n v="10055"/>
    <n v="256"/>
    <n v="363"/>
    <n v="135"/>
    <n v="90"/>
    <m/>
    <n v="285"/>
    <n v="18349"/>
    <n v="253"/>
    <n v="1982.8333333333333"/>
    <n v="1356"/>
    <n v="14"/>
    <n v="13.166666666666666"/>
    <n v="510"/>
    <n v="-5.8479532163742687E-3"/>
    <n v="-2.8716604966813001E-2"/>
    <n v="0"/>
    <n v="0"/>
    <n v="66"/>
    <n v="-7.0422535211267609E-2"/>
    <n v="-5.3468345063568574E-2"/>
    <n v="0"/>
    <n v="0"/>
    <n v="1886"/>
    <n v="316364"/>
    <n v="27141"/>
    <n v="283186"/>
    <m/>
    <n v="767"/>
    <n v="297"/>
    <n v="310"/>
    <n v="559"/>
    <n v="478"/>
    <n v="2221"/>
    <n v="1828"/>
    <n v="2597"/>
    <n v="2082"/>
    <n v="3076"/>
    <n v="2189"/>
    <n v="3112"/>
    <n v="2100"/>
    <n v="1844"/>
    <n v="1619"/>
    <n v="1316"/>
    <n v="1204"/>
    <n v="3014"/>
    <n v="1446"/>
    <n v="0.4"/>
    <n v="0.28999999999999998"/>
    <n v="0.12"/>
    <n v="0.2"/>
    <n v="0.21"/>
    <n v="0.15"/>
    <n v="18036"/>
    <n v="13256"/>
    <n v="755"/>
    <n v="235"/>
    <n v="33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9"/>
    <n v="1"/>
    <n v="43"/>
    <n v="0"/>
    <n v="78"/>
    <n v="1"/>
    <n v="109"/>
    <n v="1"/>
    <n v="156"/>
    <n v="3"/>
    <n v="521"/>
    <n v="5"/>
    <n v="391"/>
    <n v="3"/>
    <n v="692"/>
    <n v="664"/>
    <m/>
    <m/>
    <n v="11587"/>
  </r>
  <r>
    <x v="92"/>
    <d v="2020-05-28T00:00:00"/>
    <n v="12959"/>
    <n v="16"/>
    <n v="-1608.5"/>
    <n v="31596"/>
    <n v="304"/>
    <n v="232.66666666666666"/>
    <n v="16718"/>
    <n v="3710"/>
    <n v="10320"/>
    <n v="257"/>
    <n v="366"/>
    <n v="135"/>
    <n v="90"/>
    <m/>
    <n v="304"/>
    <n v="18637"/>
    <n v="288"/>
    <n v="1841.1666666666667"/>
    <n v="1369"/>
    <n v="13"/>
    <n v="13.333333333333334"/>
    <n v="512"/>
    <n v="3.9215686274509803E-3"/>
    <n v="-1.929108037100977E-2"/>
    <n v="2"/>
    <n v="0.33333333333333331"/>
    <n v="65"/>
    <n v="-1.5151515151515152E-2"/>
    <n v="-4.1500843965632694E-2"/>
    <n v="0"/>
    <n v="0"/>
    <n v="1310"/>
    <n v="318810"/>
    <n v="27563"/>
    <n v="285904"/>
    <m/>
    <n v="767"/>
    <n v="306"/>
    <n v="320"/>
    <n v="567"/>
    <n v="485"/>
    <n v="2256"/>
    <n v="1858"/>
    <n v="2622"/>
    <n v="2114"/>
    <n v="3102"/>
    <n v="2213"/>
    <n v="3128"/>
    <n v="2125"/>
    <n v="1854"/>
    <n v="1630"/>
    <n v="1321"/>
    <n v="1216"/>
    <n v="3021"/>
    <n v="1458"/>
    <n v="0.4"/>
    <n v="0.28999999999999998"/>
    <n v="0.12"/>
    <n v="0.2"/>
    <n v="0.21"/>
    <n v="0.15"/>
    <n v="18177"/>
    <n v="13419"/>
    <n v="761"/>
    <n v="237"/>
    <n v="34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1"/>
    <n v="0"/>
    <n v="0"/>
    <n v="6"/>
    <n v="0"/>
    <n v="9"/>
    <n v="0"/>
    <n v="13"/>
    <n v="0"/>
    <n v="29"/>
    <n v="0"/>
    <n v="43"/>
    <n v="0"/>
    <n v="79"/>
    <n v="1"/>
    <n v="110"/>
    <n v="1"/>
    <n v="159"/>
    <n v="3"/>
    <n v="526"/>
    <n v="5"/>
    <n v="393"/>
    <n v="2"/>
    <n v="699"/>
    <n v="670"/>
    <m/>
    <m/>
    <n v="11590"/>
  </r>
  <r>
    <x v="93"/>
    <d v="2020-05-29T00:00:00"/>
    <n v="13035"/>
    <n v="76"/>
    <n v="-1621.8333333333333"/>
    <n v="31946"/>
    <n v="350"/>
    <n v="245.83333333333334"/>
    <n v="16725"/>
    <n v="3728"/>
    <n v="10643"/>
    <n v="259"/>
    <n v="366"/>
    <n v="135"/>
    <n v="90"/>
    <m/>
    <n v="350"/>
    <n v="18911"/>
    <n v="274"/>
    <n v="1867.6666666666667"/>
    <n v="1383"/>
    <n v="14"/>
    <n v="13.5"/>
    <n v="529"/>
    <n v="3.3203125E-2"/>
    <n v="-6.2340780561949529E-3"/>
    <n v="17"/>
    <n v="3.1666666666666665"/>
    <n v="66"/>
    <n v="1.5384615384615385E-2"/>
    <n v="-3.1000233465022193E-2"/>
    <n v="1"/>
    <n v="0.16666666666666666"/>
    <n v="1568"/>
    <n v="321290"/>
    <n v="27917"/>
    <n v="287776"/>
    <m/>
    <n v="767"/>
    <n v="312"/>
    <n v="334"/>
    <n v="576"/>
    <n v="489"/>
    <n v="2283"/>
    <n v="1895"/>
    <n v="2653"/>
    <n v="2145"/>
    <n v="3129"/>
    <n v="2239"/>
    <n v="3149"/>
    <n v="2138"/>
    <n v="1865"/>
    <n v="1642"/>
    <n v="1344"/>
    <n v="1230"/>
    <n v="3051"/>
    <n v="1472"/>
    <n v="0.4"/>
    <n v="0.28999999999999998"/>
    <n v="0.12"/>
    <n v="0.2"/>
    <n v="0.21"/>
    <n v="0.15"/>
    <n v="18362"/>
    <n v="13584"/>
    <n v="769"/>
    <n v="237"/>
    <n v="34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3"/>
    <n v="0"/>
    <n v="30"/>
    <n v="1"/>
    <n v="43"/>
    <n v="0"/>
    <n v="81"/>
    <n v="2"/>
    <n v="110"/>
    <n v="0"/>
    <n v="160"/>
    <n v="1"/>
    <n v="529"/>
    <n v="3"/>
    <n v="400"/>
    <n v="7"/>
    <n v="702"/>
    <n v="681"/>
    <m/>
    <m/>
    <n v="11652"/>
  </r>
  <r>
    <x v="94"/>
    <d v="2020-05-30T00:00:00"/>
    <n v="13017"/>
    <n v="-18"/>
    <n v="-9.5"/>
    <n v="32203"/>
    <n v="257"/>
    <n v="263.33333333333331"/>
    <n v="16739"/>
    <n v="3739"/>
    <n v="10874"/>
    <n v="259"/>
    <n v="367"/>
    <n v="135"/>
    <n v="90"/>
    <m/>
    <n v="257"/>
    <n v="19186"/>
    <n v="275"/>
    <n v="272.83333333333331"/>
    <n v="1396"/>
    <n v="13"/>
    <n v="13.333333333333334"/>
    <n v="514"/>
    <n v="-2.835538752362949E-2"/>
    <n v="-6.7175517343756276E-3"/>
    <n v="0"/>
    <n v="3.1666666666666665"/>
    <n v="63"/>
    <n v="-4.5454545454545456E-2"/>
    <n v="-3.4409324374113114E-2"/>
    <n v="0"/>
    <n v="0.16666666666666666"/>
    <n v="2134"/>
    <n v="323663"/>
    <n v="28183"/>
    <n v="289326"/>
    <m/>
    <n v="767"/>
    <n v="315"/>
    <n v="339"/>
    <n v="584"/>
    <n v="497"/>
    <n v="2313"/>
    <n v="1921"/>
    <n v="2679"/>
    <n v="2178"/>
    <n v="3148"/>
    <n v="2262"/>
    <n v="3165"/>
    <n v="2158"/>
    <n v="1875"/>
    <n v="1649"/>
    <n v="1354"/>
    <n v="1237"/>
    <n v="3055"/>
    <n v="1474"/>
    <n v="0.4"/>
    <n v="0.28999999999999998"/>
    <n v="0.11"/>
    <n v="0.2"/>
    <n v="0.21"/>
    <n v="0.15"/>
    <n v="18488"/>
    <n v="13715"/>
    <n v="773"/>
    <n v="238"/>
    <n v="354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4"/>
    <n v="1"/>
    <n v="31"/>
    <n v="1"/>
    <n v="43"/>
    <n v="0"/>
    <n v="82"/>
    <n v="1"/>
    <n v="111"/>
    <n v="1"/>
    <n v="162"/>
    <n v="2"/>
    <n v="533"/>
    <n v="4"/>
    <n v="403"/>
    <n v="3"/>
    <n v="708"/>
    <n v="688"/>
    <m/>
    <m/>
    <n v="11621"/>
  </r>
  <r>
    <x v="95"/>
    <d v="2020-05-31T00:00:00"/>
    <n v="13091"/>
    <n v="74"/>
    <n v="20.833333333333332"/>
    <n v="32500"/>
    <n v="297"/>
    <n v="285.33333333333331"/>
    <n v="16760"/>
    <n v="3744"/>
    <n v="11142"/>
    <n v="259"/>
    <n v="370"/>
    <n v="135"/>
    <n v="90"/>
    <m/>
    <n v="297"/>
    <n v="19409"/>
    <n v="223"/>
    <n v="264.5"/>
    <n v="1410"/>
    <n v="14"/>
    <n v="13.333333333333334"/>
    <n v="474"/>
    <n v="-7.7821011673151752E-2"/>
    <n v="-1.8132993978408382E-2"/>
    <n v="0"/>
    <n v="3.1666666666666665"/>
    <n v="64"/>
    <n v="1.5873015873015872E-2"/>
    <n v="-1.8943308908097641E-2"/>
    <n v="1"/>
    <n v="0.33333333333333331"/>
    <n v="2016"/>
    <n v="325026"/>
    <n v="27924"/>
    <n v="290510"/>
    <m/>
    <n v="767"/>
    <n v="325"/>
    <n v="348"/>
    <n v="592"/>
    <n v="506"/>
    <n v="2343"/>
    <n v="1953"/>
    <n v="2710"/>
    <n v="2208"/>
    <n v="3171"/>
    <n v="2288"/>
    <n v="3190"/>
    <n v="2175"/>
    <n v="1889"/>
    <n v="1657"/>
    <n v="1359"/>
    <n v="1241"/>
    <n v="3065"/>
    <n v="1480"/>
    <n v="0.4"/>
    <n v="0.28999999999999998"/>
    <n v="0.11"/>
    <n v="0.2"/>
    <n v="0.21"/>
    <n v="0.15"/>
    <n v="18644"/>
    <n v="13856"/>
    <n v="784"/>
    <n v="238"/>
    <n v="35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1"/>
    <n v="1"/>
    <n v="0"/>
    <n v="1"/>
    <n v="0"/>
    <n v="0"/>
    <n v="0"/>
    <n v="6"/>
    <n v="0"/>
    <n v="9"/>
    <n v="0"/>
    <n v="14"/>
    <n v="0"/>
    <n v="31"/>
    <n v="0"/>
    <n v="43"/>
    <n v="0"/>
    <n v="82"/>
    <n v="0"/>
    <n v="111"/>
    <n v="0"/>
    <n v="163"/>
    <n v="1"/>
    <n v="541"/>
    <n v="8"/>
    <n v="407"/>
    <n v="4"/>
    <n v="717"/>
    <n v="693"/>
    <m/>
    <m/>
    <n v="11681"/>
  </r>
  <r>
    <x v="96"/>
    <d v="2020-06-01T00:00:00"/>
    <n v="13148"/>
    <n v="57"/>
    <n v="39.5"/>
    <n v="32700"/>
    <n v="200"/>
    <n v="282.16666666666669"/>
    <n v="16760"/>
    <n v="3747"/>
    <n v="11335"/>
    <n v="259"/>
    <n v="372"/>
    <n v="137"/>
    <n v="90"/>
    <m/>
    <n v="200"/>
    <n v="19552"/>
    <n v="143"/>
    <n v="242.66666666666666"/>
    <n v="1424"/>
    <n v="14"/>
    <n v="13.666666666666666"/>
    <n v="471"/>
    <n v="-6.3291139240506328E-3"/>
    <n v="-1.3538128784959197E-2"/>
    <n v="0"/>
    <n v="3.1666666666666665"/>
    <n v="64"/>
    <n v="0"/>
    <n v="-1.6628494093282827E-2"/>
    <n v="0"/>
    <n v="0.33333333333333331"/>
    <n v="1720"/>
    <n v="326278"/>
    <n v="27958"/>
    <n v="291858"/>
    <m/>
    <n v="767"/>
    <n v="335"/>
    <n v="356"/>
    <n v="596"/>
    <n v="512"/>
    <n v="2371"/>
    <n v="1973"/>
    <n v="2731"/>
    <n v="2222"/>
    <n v="3180"/>
    <n v="2299"/>
    <n v="3202"/>
    <n v="2185"/>
    <n v="1901"/>
    <n v="1668"/>
    <n v="1367"/>
    <n v="1243"/>
    <n v="3079"/>
    <n v="1480"/>
    <n v="0.4"/>
    <n v="0.28999999999999998"/>
    <n v="0.11"/>
    <n v="0.2"/>
    <n v="0.21"/>
    <n v="0.15"/>
    <n v="18762"/>
    <n v="13938"/>
    <n v="791"/>
    <n v="239"/>
    <n v="36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6"/>
    <n v="0"/>
    <n v="10"/>
    <n v="1"/>
    <n v="14"/>
    <n v="0"/>
    <n v="31"/>
    <n v="0"/>
    <n v="43"/>
    <n v="0"/>
    <n v="83"/>
    <n v="1"/>
    <n v="111"/>
    <n v="0"/>
    <n v="165"/>
    <n v="2"/>
    <n v="548"/>
    <n v="7"/>
    <n v="410"/>
    <n v="3"/>
    <n v="724"/>
    <n v="700"/>
    <m/>
    <m/>
    <n v="11724"/>
  </r>
  <r>
    <x v="97"/>
    <d v="2020-06-02T00:00:00"/>
    <n v="13026"/>
    <n v="-122"/>
    <n v="13.833333333333334"/>
    <n v="32895"/>
    <n v="195"/>
    <n v="267.16666666666669"/>
    <n v="16789"/>
    <n v="3753"/>
    <n v="11493"/>
    <n v="260"/>
    <n v="372"/>
    <n v="137"/>
    <n v="91"/>
    <m/>
    <n v="195"/>
    <n v="19869"/>
    <n v="317"/>
    <n v="253.33333333333334"/>
    <n v="1436"/>
    <n v="12"/>
    <n v="13.333333333333334"/>
    <n v="432"/>
    <n v="-8.2802547770700632E-2"/>
    <n v="-2.6363894544013593E-2"/>
    <n v="0"/>
    <n v="3.1666666666666665"/>
    <n v="58"/>
    <n v="-9.375E-2"/>
    <n v="-2.0516404891404893E-2"/>
    <n v="0"/>
    <n v="0.33333333333333331"/>
    <n v="1866"/>
    <n v="328873"/>
    <n v="28064"/>
    <n v="294112"/>
    <m/>
    <n v="767"/>
    <n v="341"/>
    <n v="364"/>
    <n v="601"/>
    <n v="517"/>
    <n v="2386"/>
    <n v="1991"/>
    <n v="2752"/>
    <n v="2242"/>
    <n v="3199"/>
    <n v="2313"/>
    <n v="3217"/>
    <n v="2192"/>
    <n v="1909"/>
    <n v="1670"/>
    <n v="1377"/>
    <n v="1246"/>
    <n v="3089"/>
    <n v="1483"/>
    <n v="0.39"/>
    <n v="0.28999999999999998"/>
    <n v="0.11"/>
    <n v="0.2"/>
    <n v="0.21"/>
    <n v="0.15"/>
    <n v="18875"/>
    <n v="14020"/>
    <n v="795"/>
    <n v="240"/>
    <n v="37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1"/>
    <n v="10"/>
    <n v="0"/>
    <n v="15"/>
    <n v="1"/>
    <n v="31"/>
    <n v="0"/>
    <n v="43"/>
    <n v="0"/>
    <n v="84"/>
    <n v="1"/>
    <n v="111"/>
    <n v="0"/>
    <n v="166"/>
    <n v="1"/>
    <n v="552"/>
    <n v="4"/>
    <n v="414"/>
    <n v="4"/>
    <n v="730"/>
    <n v="706"/>
    <n v="2"/>
    <n v="4"/>
    <n v="11590"/>
  </r>
  <r>
    <x v="98"/>
    <d v="2020-06-03T00:00:00"/>
    <n v="13182"/>
    <n v="156"/>
    <n v="37.166666666666664"/>
    <n v="33261"/>
    <n v="366"/>
    <n v="277.5"/>
    <n v="16804"/>
    <n v="3765"/>
    <n v="11828"/>
    <n v="260"/>
    <n v="376"/>
    <n v="138"/>
    <n v="90"/>
    <m/>
    <n v="366"/>
    <n v="20079"/>
    <n v="210"/>
    <n v="240.33333333333334"/>
    <n v="1447"/>
    <n v="11"/>
    <n v="13"/>
    <n v="428"/>
    <n v="-9.2592592592592587E-3"/>
    <n v="-2.8560699191798627E-2"/>
    <n v="0"/>
    <n v="2.8333333333333335"/>
    <n v="56"/>
    <n v="-3.4482758620689655E-2"/>
    <n v="-2.3738278802933974E-2"/>
    <n v="0"/>
    <n v="0.33333333333333331"/>
    <n v="1944"/>
    <n v="331094"/>
    <n v="28093"/>
    <n v="295889"/>
    <m/>
    <n v="767"/>
    <n v="350"/>
    <n v="374"/>
    <n v="618"/>
    <n v="522"/>
    <n v="2421"/>
    <n v="2030"/>
    <n v="2781"/>
    <n v="2270"/>
    <n v="3230"/>
    <n v="2346"/>
    <n v="3239"/>
    <n v="2216"/>
    <n v="1923"/>
    <n v="1677"/>
    <n v="1393"/>
    <n v="1256"/>
    <n v="3115"/>
    <n v="1500"/>
    <n v="0.39"/>
    <n v="0.28999999999999998"/>
    <n v="0.11"/>
    <n v="0.2"/>
    <n v="0.21"/>
    <n v="0.15"/>
    <n v="19070"/>
    <n v="14191"/>
    <n v="796"/>
    <n v="240"/>
    <n v="38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5"/>
    <n v="1"/>
    <n v="111"/>
    <n v="0"/>
    <n v="167"/>
    <n v="1"/>
    <n v="557"/>
    <n v="5"/>
    <n v="418"/>
    <n v="4"/>
    <n v="735"/>
    <n v="712"/>
    <n v="0"/>
    <n v="0"/>
    <n v="11735"/>
  </r>
  <r>
    <x v="99"/>
    <d v="2020-06-04T00:00:00"/>
    <n v="13269"/>
    <n v="87"/>
    <n v="39"/>
    <n v="33592"/>
    <n v="331"/>
    <n v="274.33333333333331"/>
    <n v="16819"/>
    <n v="3770"/>
    <n v="12137"/>
    <n v="262"/>
    <n v="376"/>
    <n v="138"/>
    <n v="90"/>
    <m/>
    <n v="331"/>
    <n v="20323"/>
    <n v="244"/>
    <n v="235.33333333333334"/>
    <n v="1455"/>
    <n v="8"/>
    <n v="12"/>
    <n v="445"/>
    <n v="3.9719626168224297E-2"/>
    <n v="-2.7474615663761245E-2"/>
    <n v="17"/>
    <n v="2.8333333333333335"/>
    <n v="58"/>
    <n v="3.5714285714285712E-2"/>
    <n v="-2.0350000414655588E-2"/>
    <n v="2"/>
    <n v="0.5"/>
    <n v="1741"/>
    <n v="333106"/>
    <n v="28685"/>
    <n v="297773"/>
    <m/>
    <n v="767"/>
    <n v="355"/>
    <n v="383"/>
    <n v="626"/>
    <n v="525"/>
    <n v="2463"/>
    <n v="2067"/>
    <n v="2820"/>
    <n v="2310"/>
    <n v="3248"/>
    <n v="2390"/>
    <n v="3273"/>
    <n v="2236"/>
    <n v="1932"/>
    <n v="1691"/>
    <n v="1398"/>
    <n v="1256"/>
    <n v="3117"/>
    <n v="1502"/>
    <n v="0.4"/>
    <n v="0.28999999999999998"/>
    <n v="0.11"/>
    <n v="0.2"/>
    <n v="0.21"/>
    <n v="0.15"/>
    <n v="19232"/>
    <n v="14360"/>
    <n v="801"/>
    <n v="240"/>
    <n v="38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6"/>
    <n v="1"/>
    <n v="111"/>
    <n v="0"/>
    <n v="168"/>
    <n v="1"/>
    <n v="559"/>
    <n v="2"/>
    <n v="422"/>
    <n v="4"/>
    <n v="737"/>
    <n v="718"/>
    <n v="0"/>
    <n v="0"/>
    <n v="11814"/>
  </r>
  <r>
    <x v="100"/>
    <d v="2020-06-05T00:00:00"/>
    <n v="13443"/>
    <n v="174"/>
    <n v="71"/>
    <n v="33969"/>
    <n v="377"/>
    <n v="294.33333333333331"/>
    <n v="16834"/>
    <n v="3789"/>
    <n v="12473"/>
    <n v="263"/>
    <n v="380"/>
    <n v="140"/>
    <n v="90"/>
    <m/>
    <n v="377"/>
    <n v="20526"/>
    <n v="203"/>
    <n v="223.33333333333334"/>
    <n v="1465"/>
    <n v="10"/>
    <n v="11.5"/>
    <n v="421"/>
    <n v="-5.3932584269662923E-2"/>
    <n v="-3.1737481788100153E-2"/>
    <n v="0"/>
    <n v="2.8333333333333335"/>
    <n v="58"/>
    <n v="0"/>
    <n v="-1.2774242838898012E-2"/>
    <n v="0"/>
    <n v="0.5"/>
    <n v="1636"/>
    <n v="334923"/>
    <n v="28088"/>
    <n v="299318"/>
    <m/>
    <n v="767"/>
    <n v="362"/>
    <n v="393"/>
    <n v="637"/>
    <n v="533"/>
    <n v="2497"/>
    <n v="2113"/>
    <n v="2860"/>
    <n v="2366"/>
    <n v="3271"/>
    <n v="2422"/>
    <n v="3299"/>
    <n v="2265"/>
    <n v="1953"/>
    <n v="1705"/>
    <n v="1406"/>
    <n v="1261"/>
    <n v="3117"/>
    <n v="1509"/>
    <n v="0.4"/>
    <n v="0.28999999999999998"/>
    <n v="0.11"/>
    <n v="0.2"/>
    <n v="0.21"/>
    <n v="0.15"/>
    <n v="19402"/>
    <n v="14567"/>
    <n v="803"/>
    <n v="244"/>
    <n v="38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1"/>
    <n v="112"/>
    <n v="1"/>
    <n v="168"/>
    <n v="0"/>
    <n v="565"/>
    <n v="6"/>
    <n v="424"/>
    <n v="2"/>
    <n v="744"/>
    <n v="721"/>
    <n v="0"/>
    <n v="0"/>
    <n v="11978"/>
  </r>
  <r>
    <x v="101"/>
    <d v="2020-06-06T00:00:00"/>
    <n v="13544"/>
    <n v="101"/>
    <n v="75.5"/>
    <n v="34351"/>
    <n v="382"/>
    <n v="308.5"/>
    <n v="16855"/>
    <n v="3799"/>
    <n v="12818"/>
    <n v="266"/>
    <n v="382"/>
    <n v="141"/>
    <n v="90"/>
    <m/>
    <n v="382"/>
    <n v="20807"/>
    <n v="281"/>
    <n v="233"/>
    <n v="1474"/>
    <n v="9"/>
    <n v="10.666666666666666"/>
    <n v="414"/>
    <n v="-1.66270783847981E-2"/>
    <n v="-2.1538492906707878E-2"/>
    <n v="0"/>
    <n v="2.8333333333333335"/>
    <n v="57"/>
    <n v="-1.7241379310344827E-2"/>
    <n v="-1.8293308702791462E-2"/>
    <n v="0"/>
    <n v="0.33333333333333331"/>
    <n v="1813"/>
    <n v="337333"/>
    <n v="29013"/>
    <n v="301169"/>
    <m/>
    <n v="767"/>
    <n v="371"/>
    <n v="401"/>
    <n v="652"/>
    <n v="539"/>
    <n v="2538"/>
    <n v="2154"/>
    <n v="2894"/>
    <n v="2415"/>
    <n v="3312"/>
    <n v="2464"/>
    <n v="3323"/>
    <n v="2287"/>
    <n v="1963"/>
    <n v="1710"/>
    <n v="1420"/>
    <n v="1269"/>
    <n v="3121"/>
    <n v="1518"/>
    <n v="0.4"/>
    <n v="0.28999999999999998"/>
    <n v="0.11"/>
    <n v="0.2"/>
    <n v="0.21"/>
    <n v="0.15"/>
    <n v="19594"/>
    <n v="14757"/>
    <n v="804"/>
    <n v="244"/>
    <n v="395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0"/>
    <n v="112"/>
    <n v="0"/>
    <n v="170"/>
    <n v="2"/>
    <n v="569"/>
    <n v="4"/>
    <n v="427"/>
    <n v="3"/>
    <n v="748"/>
    <n v="726"/>
    <n v="0"/>
    <n v="0"/>
    <n v="12070"/>
  </r>
  <r>
    <x v="102"/>
    <d v="2020-06-07T00:00:00"/>
    <n v="13698"/>
    <n v="154"/>
    <n v="91.666666666666671"/>
    <n v="34693"/>
    <n v="342"/>
    <n v="332.16666666666669"/>
    <n v="16909"/>
    <n v="3823"/>
    <n v="13073"/>
    <n v="268"/>
    <n v="389"/>
    <n v="141"/>
    <n v="90"/>
    <m/>
    <n v="342"/>
    <n v="20995"/>
    <n v="188"/>
    <n v="240.5"/>
    <n v="1479"/>
    <n v="5"/>
    <n v="9.1666666666666661"/>
    <n v="398"/>
    <n v="-3.864734299516908E-2"/>
    <n v="-2.6924864418560953E-2"/>
    <n v="0"/>
    <n v="2.8333333333333335"/>
    <n v="58"/>
    <n v="1.7543859649122806E-2"/>
    <n v="-1.5369332094604329E-2"/>
    <n v="1"/>
    <n v="0.5"/>
    <n v="1352"/>
    <n v="338500"/>
    <n v="29312"/>
    <n v="302455"/>
    <m/>
    <n v="767"/>
    <n v="379"/>
    <n v="412"/>
    <n v="661"/>
    <n v="546"/>
    <n v="2568"/>
    <n v="2181"/>
    <n v="2916"/>
    <n v="2445"/>
    <n v="3340"/>
    <n v="2497"/>
    <n v="3343"/>
    <n v="2313"/>
    <n v="1977"/>
    <n v="1730"/>
    <n v="1429"/>
    <n v="1272"/>
    <n v="3134"/>
    <n v="1517"/>
    <n v="0.4"/>
    <n v="0.28999999999999998"/>
    <n v="0.11"/>
    <n v="0.2"/>
    <n v="0.21"/>
    <n v="0.15"/>
    <n v="19766"/>
    <n v="14927"/>
    <n v="806"/>
    <n v="244"/>
    <n v="39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1"/>
    <n v="43"/>
    <n v="0"/>
    <n v="87"/>
    <n v="0"/>
    <n v="112"/>
    <n v="0"/>
    <n v="170"/>
    <n v="0"/>
    <n v="570"/>
    <n v="1"/>
    <n v="430"/>
    <n v="3"/>
    <n v="749"/>
    <n v="730"/>
    <n v="14"/>
    <n v="19"/>
    <n v="12219"/>
  </r>
  <r>
    <x v="103"/>
    <d v="2020-06-08T00:00:00"/>
    <n v="13729"/>
    <n v="31"/>
    <n v="117.16666666666667"/>
    <n v="34885"/>
    <n v="192"/>
    <n v="331.66666666666669"/>
    <n v="16948"/>
    <n v="3826"/>
    <n v="13222"/>
    <n v="268"/>
    <n v="389"/>
    <n v="142"/>
    <n v="90"/>
    <m/>
    <n v="192"/>
    <n v="21156"/>
    <n v="161"/>
    <n v="214.5"/>
    <n v="1485"/>
    <n v="6"/>
    <n v="8.1666666666666661"/>
    <n v="366"/>
    <n v="-8.0402010050251257E-2"/>
    <n v="-2.6524774798486056E-2"/>
    <n v="0"/>
    <n v="2.8333333333333335"/>
    <n v="55"/>
    <n v="-5.1724137931034482E-2"/>
    <n v="-8.365021749776741E-3"/>
    <n v="0"/>
    <n v="0.5"/>
    <n v="1603"/>
    <n v="339624"/>
    <n v="28791"/>
    <n v="303136"/>
    <m/>
    <n v="767"/>
    <n v="386"/>
    <n v="422"/>
    <n v="666"/>
    <n v="559"/>
    <n v="2590"/>
    <n v="2200"/>
    <n v="2925"/>
    <n v="2455"/>
    <n v="3352"/>
    <n v="2508"/>
    <n v="3361"/>
    <n v="2326"/>
    <n v="1989"/>
    <n v="1740"/>
    <n v="1432"/>
    <n v="1276"/>
    <n v="3144"/>
    <n v="1521"/>
    <n v="0.39"/>
    <n v="0.28999999999999998"/>
    <n v="0.11"/>
    <n v="0.2"/>
    <n v="0.21"/>
    <n v="0.15"/>
    <n v="19864"/>
    <n v="15021"/>
    <n v="807"/>
    <n v="244"/>
    <n v="40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0"/>
    <n v="43"/>
    <n v="0"/>
    <n v="88"/>
    <n v="1"/>
    <n v="112"/>
    <n v="0"/>
    <n v="171"/>
    <n v="1"/>
    <n v="570"/>
    <n v="0"/>
    <n v="434"/>
    <n v="4"/>
    <n v="749"/>
    <n v="736"/>
    <n v="14"/>
    <n v="19"/>
    <n v="12244"/>
  </r>
  <r>
    <x v="104"/>
    <d v="2020-06-09T00:00:00"/>
    <n v="13967"/>
    <n v="238"/>
    <n v="130.83333333333334"/>
    <n v="35306"/>
    <n v="421"/>
    <n v="340.83333333333331"/>
    <n v="16967"/>
    <n v="3837"/>
    <n v="13608"/>
    <n v="273"/>
    <n v="389"/>
    <n v="142"/>
    <n v="90"/>
    <m/>
    <n v="421"/>
    <n v="21339"/>
    <n v="183"/>
    <n v="210"/>
    <n v="1492"/>
    <n v="7"/>
    <n v="7.5"/>
    <n v="394"/>
    <n v="7.650273224043716E-2"/>
    <n v="-1.2231109548536651E-2"/>
    <n v="28"/>
    <n v="7.5"/>
    <n v="65"/>
    <n v="0.18181818181818182"/>
    <n v="2.7685134990035176E-2"/>
    <n v="10"/>
    <n v="2.1666666666666665"/>
    <n v="1618"/>
    <n v="342060"/>
    <n v="30176"/>
    <n v="305136"/>
    <m/>
    <n v="767"/>
    <n v="391"/>
    <n v="436"/>
    <n v="672"/>
    <n v="562"/>
    <n v="2630"/>
    <n v="2244"/>
    <n v="2957"/>
    <n v="2502"/>
    <n v="3370"/>
    <n v="2559"/>
    <n v="3386"/>
    <n v="2367"/>
    <n v="2011"/>
    <n v="1760"/>
    <n v="1440"/>
    <n v="1284"/>
    <n v="3168"/>
    <n v="1531"/>
    <n v="0.39"/>
    <n v="0.28999999999999998"/>
    <n v="0.11"/>
    <n v="0.2"/>
    <n v="0.21"/>
    <n v="0.15"/>
    <n v="20045"/>
    <n v="15261"/>
    <n v="809"/>
    <n v="244"/>
    <n v="40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1"/>
    <n v="43"/>
    <n v="0"/>
    <n v="88"/>
    <n v="0"/>
    <n v="113"/>
    <n v="1"/>
    <n v="171"/>
    <n v="0"/>
    <n v="575"/>
    <n v="5"/>
    <n v="434"/>
    <n v="0"/>
    <n v="755"/>
    <n v="737"/>
    <n v="16"/>
    <n v="20"/>
    <n v="12475"/>
  </r>
  <r>
    <x v="105"/>
    <d v="2020-06-10T00:00:00"/>
    <n v="13858"/>
    <n v="-109"/>
    <n v="98.166666666666671"/>
    <n v="35600"/>
    <n v="294"/>
    <n v="334.66666666666669"/>
    <n v="16988"/>
    <n v="3837"/>
    <n v="13878"/>
    <n v="274"/>
    <n v="391"/>
    <n v="142"/>
    <n v="90"/>
    <m/>
    <n v="294"/>
    <n v="21742"/>
    <n v="403"/>
    <n v="236.5"/>
    <n v="1497"/>
    <n v="5"/>
    <n v="7"/>
    <n v="417"/>
    <n v="5.8375634517766499E-2"/>
    <n v="-9.1217748236129513E-3"/>
    <n v="23"/>
    <n v="8.5"/>
    <n v="70"/>
    <n v="7.6923076923076927E-2"/>
    <n v="3.4553266858167044E-2"/>
    <n v="5"/>
    <n v="2.6666666666666665"/>
    <n v="1724"/>
    <n v="344217"/>
    <n v="30398"/>
    <n v="306893"/>
    <m/>
    <n v="767"/>
    <n v="403"/>
    <n v="447"/>
    <n v="681"/>
    <n v="581"/>
    <n v="2650"/>
    <n v="2277"/>
    <n v="2983"/>
    <n v="2530"/>
    <n v="3400"/>
    <n v="2582"/>
    <n v="3412"/>
    <n v="2383"/>
    <n v="2028"/>
    <n v="1774"/>
    <n v="1443"/>
    <n v="1291"/>
    <n v="3178"/>
    <n v="1532"/>
    <n v="0.39"/>
    <n v="0.28999999999999998"/>
    <n v="0.11"/>
    <n v="0.2"/>
    <n v="0.21"/>
    <n v="0.15"/>
    <n v="20193"/>
    <n v="15407"/>
    <n v="809"/>
    <n v="245"/>
    <n v="412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88"/>
    <n v="0"/>
    <n v="114"/>
    <n v="1"/>
    <n v="171"/>
    <n v="0"/>
    <n v="576"/>
    <n v="1"/>
    <n v="437"/>
    <n v="3"/>
    <n v="757"/>
    <n v="740"/>
    <n v="10"/>
    <n v="15"/>
    <n v="12361"/>
  </r>
  <r>
    <x v="106"/>
    <d v="2020-06-11T00:00:00"/>
    <n v="13908"/>
    <n v="50"/>
    <n v="77.5"/>
    <n v="35910"/>
    <n v="310"/>
    <n v="323.5"/>
    <n v="17007"/>
    <n v="3841"/>
    <n v="14161"/>
    <n v="277"/>
    <n v="391"/>
    <n v="143"/>
    <n v="90"/>
    <m/>
    <n v="310"/>
    <n v="22002"/>
    <n v="260"/>
    <n v="246"/>
    <n v="1504"/>
    <n v="7"/>
    <n v="6.5"/>
    <n v="415"/>
    <n v="-4.7961630695443642E-3"/>
    <n v="-9.3237129025985595E-4"/>
    <n v="0"/>
    <n v="8.5"/>
    <n v="70"/>
    <n v="0"/>
    <n v="3.4553266858167044E-2"/>
    <n v="0"/>
    <n v="2.6666666666666665"/>
    <n v="1562"/>
    <n v="345495"/>
    <n v="30615"/>
    <n v="308023"/>
    <m/>
    <n v="767"/>
    <n v="414"/>
    <n v="459"/>
    <n v="695"/>
    <n v="592"/>
    <n v="2663"/>
    <n v="2305"/>
    <n v="3017"/>
    <n v="2596"/>
    <n v="3413"/>
    <n v="2605"/>
    <n v="3439"/>
    <n v="2399"/>
    <n v="2039"/>
    <n v="1792"/>
    <n v="1446"/>
    <n v="1293"/>
    <n v="3182"/>
    <n v="1535"/>
    <n v="0.39"/>
    <n v="0.28999999999999998"/>
    <n v="0.11"/>
    <n v="0.2"/>
    <n v="0.21"/>
    <n v="0.15"/>
    <n v="20320"/>
    <n v="15590"/>
    <n v="810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2"/>
    <n v="115"/>
    <n v="1"/>
    <n v="172"/>
    <n v="1"/>
    <n v="577"/>
    <n v="1"/>
    <n v="439"/>
    <n v="2"/>
    <n v="759"/>
    <n v="745"/>
    <n v="14"/>
    <n v="12"/>
    <n v="12404"/>
  </r>
  <r>
    <x v="107"/>
    <d v="2020-06-12T00:00:00"/>
    <n v="13980"/>
    <n v="72"/>
    <n v="72.666666666666671"/>
    <n v="36180"/>
    <n v="270"/>
    <n v="304.83333333333331"/>
    <n v="17024"/>
    <n v="3846"/>
    <n v="14407"/>
    <n v="277"/>
    <n v="393"/>
    <n v="143"/>
    <n v="90"/>
    <m/>
    <n v="270"/>
    <n v="22200"/>
    <n v="198"/>
    <n v="232.16666666666666"/>
    <n v="1505"/>
    <n v="1"/>
    <n v="5.166666666666667"/>
    <n v="440"/>
    <n v="6.0240963855421686E-2"/>
    <n v="1.1878969083110107E-2"/>
    <n v="25"/>
    <n v="12.666666666666666"/>
    <n v="73"/>
    <n v="4.2857142857142858E-2"/>
    <n v="4.456968721941499E-2"/>
    <n v="3"/>
    <n v="3.1666666666666665"/>
    <n v="1486"/>
    <n v="346703"/>
    <n v="30779"/>
    <n v="309037"/>
    <m/>
    <n v="767"/>
    <n v="424"/>
    <n v="473"/>
    <n v="711"/>
    <n v="603"/>
    <n v="2698"/>
    <n v="2332"/>
    <n v="3037"/>
    <n v="2620"/>
    <n v="3438"/>
    <n v="2620"/>
    <n v="3456"/>
    <n v="2417"/>
    <n v="2052"/>
    <n v="1801"/>
    <n v="1450"/>
    <n v="1301"/>
    <n v="3187"/>
    <n v="1535"/>
    <n v="0.39"/>
    <n v="0.28999999999999998"/>
    <n v="0.11"/>
    <n v="0.2"/>
    <n v="0.21"/>
    <n v="0.15"/>
    <n v="20464"/>
    <n v="15716"/>
    <n v="811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0"/>
    <n v="115"/>
    <n v="0"/>
    <n v="173"/>
    <n v="1"/>
    <n v="577"/>
    <n v="0"/>
    <n v="439"/>
    <n v="0"/>
    <n v="759"/>
    <n v="746"/>
    <n v="14"/>
    <n v="11"/>
    <n v="12475"/>
  </r>
  <r>
    <x v="108"/>
    <d v="2020-06-13T00:00:00"/>
    <n v="14025"/>
    <n v="45"/>
    <n v="54.5"/>
    <n v="36463"/>
    <n v="283"/>
    <n v="295"/>
    <n v="17066"/>
    <n v="3868"/>
    <n v="14622"/>
    <n v="281"/>
    <n v="393"/>
    <n v="143"/>
    <n v="90"/>
    <m/>
    <n v="283"/>
    <n v="22438"/>
    <n v="238"/>
    <n v="240.5"/>
    <n v="1512"/>
    <n v="7"/>
    <n v="5.5"/>
    <n v="428"/>
    <n v="-2.7272727272727271E-2"/>
    <n v="1.3774738370183741E-2"/>
    <n v="0"/>
    <n v="12.666666666666666"/>
    <n v="77"/>
    <n v="5.4794520547945202E-2"/>
    <n v="5.0778130702552056E-2"/>
    <n v="4"/>
    <n v="3.6666666666666665"/>
    <n v="1516"/>
    <n v="348837"/>
    <n v="30655"/>
    <n v="310858"/>
    <m/>
    <n v="767"/>
    <n v="423"/>
    <n v="478"/>
    <n v="719"/>
    <n v="605"/>
    <n v="2723"/>
    <n v="2365"/>
    <n v="3056"/>
    <n v="2643"/>
    <n v="3465"/>
    <n v="2655"/>
    <n v="3471"/>
    <n v="2441"/>
    <n v="2066"/>
    <n v="1814"/>
    <n v="1460"/>
    <n v="1306"/>
    <n v="3200"/>
    <n v="1548"/>
    <n v="0.39"/>
    <n v="0.28999999999999998"/>
    <n v="0.11"/>
    <n v="0.2"/>
    <n v="0.21"/>
    <n v="0.15"/>
    <n v="20594"/>
    <n v="15869"/>
    <n v="812"/>
    <n v="246"/>
    <n v="42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1"/>
    <n v="44"/>
    <n v="1"/>
    <n v="91"/>
    <n v="1"/>
    <n v="115"/>
    <n v="0"/>
    <n v="175"/>
    <n v="2"/>
    <n v="578"/>
    <n v="1"/>
    <n v="440"/>
    <n v="1"/>
    <n v="761"/>
    <n v="751"/>
    <n v="14"/>
    <n v="11"/>
    <n v="12513"/>
  </r>
  <r>
    <x v="109"/>
    <d v="2020-06-14T00:00:00"/>
    <n v="14021"/>
    <n v="-4"/>
    <n v="48.666666666666664"/>
    <n v="36690"/>
    <n v="227"/>
    <n v="300.83333333333331"/>
    <n v="17078"/>
    <n v="3874"/>
    <n v="14828"/>
    <n v="282"/>
    <n v="395"/>
    <n v="143"/>
    <n v="90"/>
    <m/>
    <n v="227"/>
    <n v="22669"/>
    <n v="231"/>
    <n v="252.16666666666666"/>
    <n v="1517"/>
    <n v="5"/>
    <n v="5.333333333333333"/>
    <n v="419"/>
    <n v="-2.1028037383177569E-2"/>
    <n v="2.367040048136269E-2"/>
    <n v="0"/>
    <n v="12.666666666666666"/>
    <n v="73"/>
    <n v="-5.1948051948051951E-2"/>
    <n v="5.074081169971581E-2"/>
    <n v="0"/>
    <n v="3.6666666666666665"/>
    <n v="1385"/>
    <n v="349997"/>
    <n v="30658"/>
    <n v="311922"/>
    <m/>
    <n v="767"/>
    <n v="432"/>
    <n v="485"/>
    <n v="728"/>
    <n v="610"/>
    <n v="2749"/>
    <n v="2385"/>
    <n v="3075"/>
    <n v="2672"/>
    <n v="3484"/>
    <n v="2674"/>
    <n v="3491"/>
    <n v="2456"/>
    <n v="2073"/>
    <n v="1818"/>
    <n v="1466"/>
    <n v="1313"/>
    <n v="3200"/>
    <n v="1549"/>
    <n v="0.38"/>
    <n v="0.28999999999999998"/>
    <n v="0.11"/>
    <n v="0.2"/>
    <n v="0.21"/>
    <n v="0.15"/>
    <n v="20713"/>
    <n v="15977"/>
    <n v="812"/>
    <n v="246"/>
    <n v="427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-1"/>
    <n v="93"/>
    <n v="2"/>
    <n v="116"/>
    <n v="1"/>
    <n v="175"/>
    <n v="0"/>
    <n v="581"/>
    <n v="3"/>
    <n v="440"/>
    <n v="0"/>
    <n v="764"/>
    <n v="753"/>
    <n v="15"/>
    <n v="15"/>
    <n v="12504"/>
  </r>
  <r>
    <x v="110"/>
    <d v="2020-06-15T00:00:00"/>
    <n v="14184"/>
    <n v="163"/>
    <n v="36.166666666666664"/>
    <n v="37036"/>
    <n v="346"/>
    <n v="288.33333333333331"/>
    <n v="17097"/>
    <n v="3892"/>
    <n v="15128"/>
    <n v="287"/>
    <n v="399"/>
    <n v="143"/>
    <n v="90"/>
    <m/>
    <n v="346"/>
    <n v="22852"/>
    <n v="183"/>
    <n v="252.16666666666666"/>
    <n v="1520"/>
    <n v="3"/>
    <n v="4.666666666666667"/>
    <n v="431"/>
    <n v="2.8639618138424822E-2"/>
    <n v="1.5693214797693967E-2"/>
    <n v="12"/>
    <n v="10"/>
    <n v="73"/>
    <n v="0"/>
    <n v="2.0437781396685509E-2"/>
    <n v="0"/>
    <n v="2"/>
    <n v="1241"/>
    <n v="351057"/>
    <n v="30703"/>
    <n v="312780"/>
    <m/>
    <n v="767"/>
    <n v="435"/>
    <n v="493"/>
    <n v="738"/>
    <n v="615"/>
    <n v="2790"/>
    <n v="2424"/>
    <n v="3103"/>
    <n v="2701"/>
    <n v="3517"/>
    <n v="2697"/>
    <n v="3522"/>
    <n v="2473"/>
    <n v="2081"/>
    <n v="1834"/>
    <n v="1476"/>
    <n v="1320"/>
    <n v="3228"/>
    <n v="1564"/>
    <n v="0.38"/>
    <n v="0.28999999999999998"/>
    <n v="0.11"/>
    <n v="0.2"/>
    <n v="0.21"/>
    <n v="0.15"/>
    <n v="20902"/>
    <n v="16134"/>
    <n v="813"/>
    <n v="246"/>
    <n v="42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0"/>
    <n v="93"/>
    <n v="0"/>
    <n v="117"/>
    <n v="1"/>
    <n v="175"/>
    <n v="0"/>
    <n v="581"/>
    <n v="0"/>
    <n v="442"/>
    <n v="2"/>
    <n v="765"/>
    <n v="755"/>
    <n v="13"/>
    <n v="12"/>
    <n v="12664"/>
  </r>
  <r>
    <x v="111"/>
    <d v="2020-06-16T00:00:00"/>
    <n v="14124"/>
    <n v="-60"/>
    <n v="44.333333333333336"/>
    <n v="37336"/>
    <n v="300"/>
    <n v="289.33333333333331"/>
    <n v="17141"/>
    <n v="3904"/>
    <n v="15364"/>
    <n v="287"/>
    <n v="407"/>
    <n v="143"/>
    <n v="90"/>
    <m/>
    <n v="300"/>
    <n v="23212"/>
    <n v="360"/>
    <n v="245"/>
    <n v="1522"/>
    <n v="2"/>
    <n v="4.166666666666667"/>
    <n v="423"/>
    <n v="-1.8561484918793503E-2"/>
    <n v="2.8703615582673001E-3"/>
    <n v="0"/>
    <n v="6.166666666666667"/>
    <n v="71"/>
    <n v="-2.7397260273972601E-2"/>
    <n v="3.0510585305105844E-3"/>
    <n v="0"/>
    <n v="1.1666666666666667"/>
    <n v="1316"/>
    <n v="353178"/>
    <n v="30810"/>
    <n v="314526"/>
    <m/>
    <n v="767"/>
    <n v="435"/>
    <n v="503"/>
    <n v="749"/>
    <n v="619"/>
    <n v="2809"/>
    <n v="2451"/>
    <n v="3127"/>
    <n v="2727"/>
    <n v="3551"/>
    <n v="2733"/>
    <n v="3545"/>
    <n v="2489"/>
    <n v="2097"/>
    <n v="1849"/>
    <n v="1484"/>
    <n v="1324"/>
    <n v="3248"/>
    <n v="1571"/>
    <n v="0.38"/>
    <n v="0.28999999999999998"/>
    <n v="0.11"/>
    <n v="0.2"/>
    <n v="0.21"/>
    <n v="0.15"/>
    <n v="21057"/>
    <n v="16279"/>
    <n v="813"/>
    <n v="246"/>
    <n v="431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1"/>
    <n v="93"/>
    <n v="0"/>
    <n v="117"/>
    <n v="0"/>
    <n v="176"/>
    <n v="1"/>
    <n v="581"/>
    <n v="0"/>
    <n v="442"/>
    <n v="0"/>
    <n v="766"/>
    <n v="756"/>
    <n v="13"/>
    <n v="12"/>
    <n v="12602"/>
  </r>
  <r>
    <x v="112"/>
    <d v="2020-06-17T00:00:00"/>
    <n v="14092"/>
    <n v="-32"/>
    <n v="30.666666666666668"/>
    <n v="37672"/>
    <n v="336"/>
    <n v="293.66666666666669"/>
    <n v="17179"/>
    <n v="3913"/>
    <n v="15646"/>
    <n v="288"/>
    <n v="413"/>
    <n v="143"/>
    <n v="90"/>
    <m/>
    <n v="336"/>
    <n v="23580"/>
    <n v="368"/>
    <n v="263"/>
    <n v="1523"/>
    <n v="1"/>
    <n v="3.1666666666666665"/>
    <n v="435"/>
    <n v="2.8368794326241134E-2"/>
    <n v="8.3978544575648833E-3"/>
    <n v="12"/>
    <n v="8.1666666666666661"/>
    <n v="69"/>
    <n v="-2.8169014084507043E-2"/>
    <n v="-1.6437771502405892E-3"/>
    <n v="0"/>
    <n v="1.1666666666666667"/>
    <n v="1347"/>
    <n v="355207"/>
    <n v="30289"/>
    <n v="316188"/>
    <m/>
    <n v="767"/>
    <n v="440"/>
    <n v="508"/>
    <n v="756"/>
    <n v="629"/>
    <n v="2850"/>
    <n v="2472"/>
    <n v="3152"/>
    <n v="2759"/>
    <n v="3575"/>
    <n v="2775"/>
    <n v="3577"/>
    <n v="2522"/>
    <n v="2109"/>
    <n v="1866"/>
    <n v="1492"/>
    <n v="1328"/>
    <n v="3257"/>
    <n v="1580"/>
    <n v="0.38"/>
    <n v="0.28999999999999998"/>
    <n v="0.11"/>
    <n v="0.2"/>
    <n v="0.21"/>
    <n v="0.15"/>
    <n v="21220"/>
    <n v="16452"/>
    <n v="813"/>
    <n v="246"/>
    <n v="43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1"/>
    <n v="442"/>
    <n v="0"/>
    <n v="767"/>
    <n v="756"/>
    <n v="13"/>
    <n v="12"/>
    <n v="12569"/>
  </r>
  <r>
    <x v="113"/>
    <d v="2020-06-18T00:00:00"/>
    <n v="14079"/>
    <n v="-13"/>
    <n v="16.5"/>
    <n v="38089"/>
    <n v="417"/>
    <n v="318.16666666666669"/>
    <n v="17208"/>
    <n v="3934"/>
    <n v="15971"/>
    <n v="295"/>
    <n v="448"/>
    <n v="143"/>
    <n v="90"/>
    <m/>
    <n v="417"/>
    <n v="24010"/>
    <n v="430"/>
    <n v="301.66666666666669"/>
    <n v="1524"/>
    <n v="1"/>
    <n v="3.1666666666666665"/>
    <n v="416"/>
    <n v="-4.3678160919540229E-2"/>
    <n v="-8.9219996715954372E-3"/>
    <n v="0"/>
    <n v="4"/>
    <n v="67"/>
    <n v="-2.8985507246376812E-2"/>
    <n v="-1.3617552167493869E-2"/>
    <n v="0"/>
    <n v="0.66666666666666663"/>
    <n v="1337"/>
    <n v="357291"/>
    <n v="30426"/>
    <n v="317865"/>
    <m/>
    <n v="767"/>
    <n v="450"/>
    <n v="519"/>
    <n v="776"/>
    <n v="640"/>
    <n v="2906"/>
    <n v="2519"/>
    <n v="3180"/>
    <n v="2799"/>
    <n v="3604"/>
    <n v="2802"/>
    <n v="3595"/>
    <n v="2552"/>
    <n v="2127"/>
    <n v="1879"/>
    <n v="1506"/>
    <n v="1342"/>
    <n v="3278"/>
    <n v="1588"/>
    <n v="0.38"/>
    <n v="0.28999999999999998"/>
    <n v="0.11"/>
    <n v="0.2"/>
    <n v="0.21"/>
    <n v="0.15"/>
    <n v="21435"/>
    <n v="16654"/>
    <n v="813"/>
    <n v="246"/>
    <n v="433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0"/>
    <n v="443"/>
    <n v="1"/>
    <n v="767"/>
    <n v="757"/>
    <n v="14"/>
    <n v="13"/>
    <n v="12555"/>
  </r>
  <r>
    <x v="114"/>
    <d v="2020-06-19T00:00:00"/>
    <n v="13987"/>
    <n v="-92"/>
    <n v="-6.333333333333333"/>
    <n v="38464"/>
    <n v="375"/>
    <n v="333.5"/>
    <n v="17236"/>
    <n v="3955"/>
    <n v="16255"/>
    <n v="304"/>
    <n v="480"/>
    <n v="143"/>
    <n v="91"/>
    <m/>
    <n v="375"/>
    <n v="24477"/>
    <n v="467"/>
    <n v="339.83333333333331"/>
    <n v="1527"/>
    <n v="3"/>
    <n v="2.5"/>
    <n v="422"/>
    <n v="1.4423076923076924E-2"/>
    <n v="-1.9726989722947366E-3"/>
    <n v="6"/>
    <n v="5"/>
    <n v="67"/>
    <n v="0"/>
    <n v="-2.2749972258818068E-2"/>
    <n v="0"/>
    <n v="0"/>
    <n v="1530"/>
    <n v="359579"/>
    <n v="29046"/>
    <n v="319585"/>
    <m/>
    <n v="767"/>
    <n v="463"/>
    <n v="530"/>
    <n v="795"/>
    <n v="657"/>
    <n v="2956"/>
    <n v="2554"/>
    <n v="3209"/>
    <n v="2836"/>
    <n v="3628"/>
    <n v="2820"/>
    <n v="3619"/>
    <n v="2578"/>
    <n v="2151"/>
    <n v="1898"/>
    <n v="1510"/>
    <n v="1346"/>
    <n v="3291"/>
    <n v="1595"/>
    <n v="0.38"/>
    <n v="0.28999999999999998"/>
    <n v="0.11"/>
    <n v="0.2"/>
    <n v="0.21"/>
    <n v="0.15"/>
    <n v="21635"/>
    <n v="16829"/>
    <n v="813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1"/>
    <n v="118"/>
    <n v="1"/>
    <n v="176"/>
    <n v="0"/>
    <n v="583"/>
    <n v="1"/>
    <n v="443"/>
    <n v="0"/>
    <n v="769"/>
    <n v="758"/>
    <n v="15"/>
    <n v="13"/>
    <n v="12460"/>
  </r>
  <r>
    <x v="115"/>
    <d v="2020-06-20T00:00:00"/>
    <n v="13935"/>
    <n v="-52"/>
    <n v="-14.333333333333334"/>
    <n v="38841"/>
    <n v="377"/>
    <n v="358.5"/>
    <n v="17242"/>
    <n v="3966"/>
    <n v="16537"/>
    <n v="363"/>
    <n v="499"/>
    <n v="143"/>
    <n v="91"/>
    <m/>
    <n v="377"/>
    <n v="24906"/>
    <n v="429"/>
    <n v="372.83333333333331"/>
    <n v="1528"/>
    <n v="1"/>
    <n v="1.8333333333333333"/>
    <n v="422"/>
    <n v="0"/>
    <n v="1.5319739249015241E-3"/>
    <n v="0"/>
    <n v="5"/>
    <n v="70"/>
    <n v="4.4776119402985072E-2"/>
    <n v="-6.6292770336452318E-3"/>
    <n v="3"/>
    <n v="0.5"/>
    <n v="1771"/>
    <n v="361848"/>
    <n v="30852"/>
    <n v="321236"/>
    <m/>
    <n v="767"/>
    <n v="478"/>
    <n v="542"/>
    <n v="812"/>
    <n v="670"/>
    <n v="2993"/>
    <n v="2586"/>
    <n v="3246"/>
    <n v="2867"/>
    <n v="3657"/>
    <n v="2852"/>
    <n v="3643"/>
    <n v="2596"/>
    <n v="2162"/>
    <n v="1905"/>
    <n v="1512"/>
    <n v="1351"/>
    <n v="3332"/>
    <n v="1609"/>
    <n v="0.38"/>
    <n v="0.28000000000000003"/>
    <n v="0.11"/>
    <n v="0.2"/>
    <n v="0.21"/>
    <n v="0.15"/>
    <n v="21848"/>
    <n v="16993"/>
    <n v="814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7"/>
    <n v="-1"/>
    <n v="177"/>
    <n v="1"/>
    <n v="583"/>
    <n v="0"/>
    <n v="444"/>
    <n v="1"/>
    <n v="768"/>
    <n v="760"/>
    <n v="15"/>
    <n v="13"/>
    <n v="12407"/>
  </r>
  <r>
    <x v="116"/>
    <d v="2020-06-21T00:00:00"/>
    <n v="13757"/>
    <n v="-178"/>
    <n v="-71.166666666666671"/>
    <n v="39133"/>
    <n v="292"/>
    <n v="349.5"/>
    <n v="17249"/>
    <n v="3991"/>
    <n v="16762"/>
    <n v="374"/>
    <n v="521"/>
    <n v="144"/>
    <n v="92"/>
    <m/>
    <n v="292"/>
    <n v="25376"/>
    <n v="470"/>
    <n v="420.66666666666669"/>
    <n v="1530"/>
    <n v="2"/>
    <n v="1.6666666666666667"/>
    <n v="407"/>
    <n v="-3.5545023696682464E-2"/>
    <n v="-9.1654663809496908E-3"/>
    <n v="0"/>
    <n v="3"/>
    <n v="69"/>
    <n v="-1.4285714285714285E-2"/>
    <n v="-9.010229414597613E-3"/>
    <n v="0"/>
    <n v="0.5"/>
    <n v="1826"/>
    <n v="363133"/>
    <n v="30855"/>
    <n v="322174"/>
    <m/>
    <n v="767"/>
    <n v="490"/>
    <n v="554"/>
    <n v="820"/>
    <n v="684"/>
    <n v="3028"/>
    <n v="2600"/>
    <n v="3269"/>
    <n v="2897"/>
    <n v="3680"/>
    <n v="2884"/>
    <n v="3672"/>
    <n v="2609"/>
    <n v="2173"/>
    <n v="1912"/>
    <n v="1520"/>
    <n v="1354"/>
    <n v="3342"/>
    <n v="1615"/>
    <n v="0.38"/>
    <n v="0.28000000000000003"/>
    <n v="0.11"/>
    <n v="0.2"/>
    <n v="0.21"/>
    <n v="0.15"/>
    <n v="22007"/>
    <n v="17126"/>
    <n v="814"/>
    <n v="248"/>
    <n v="43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1"/>
    <n v="178"/>
    <n v="1"/>
    <n v="584"/>
    <n v="1"/>
    <n v="443"/>
    <n v="-1"/>
    <n v="770"/>
    <n v="760"/>
    <n v="17"/>
    <n v="13"/>
    <n v="12227"/>
  </r>
  <r>
    <x v="117"/>
    <d v="2020-06-22T00:00:00"/>
    <n v="13844"/>
    <n v="87"/>
    <n v="-46.666666666666664"/>
    <n v="39392"/>
    <n v="259"/>
    <n v="342.66666666666669"/>
    <n v="17320"/>
    <n v="4005"/>
    <n v="16926"/>
    <n v="376"/>
    <n v="529"/>
    <n v="144"/>
    <n v="92"/>
    <m/>
    <n v="259"/>
    <n v="25548"/>
    <n v="172"/>
    <n v="389.33333333333331"/>
    <n v="1534"/>
    <n v="4"/>
    <n v="2"/>
    <n v="424"/>
    <n v="4.1769041769041768E-2"/>
    <n v="8.8962140035618814E-4"/>
    <n v="17"/>
    <n v="5.833333333333333"/>
    <n v="72"/>
    <n v="4.3478260869565216E-2"/>
    <n v="2.8023574426586915E-3"/>
    <n v="3"/>
    <n v="1"/>
    <n v="1782"/>
    <n v="364305"/>
    <n v="30956"/>
    <n v="323131"/>
    <m/>
    <n v="767"/>
    <n v="491"/>
    <n v="561"/>
    <n v="827"/>
    <n v="695"/>
    <n v="3046"/>
    <n v="2611"/>
    <n v="3289"/>
    <n v="2911"/>
    <n v="3697"/>
    <n v="2900"/>
    <n v="3685"/>
    <n v="2614"/>
    <n v="2199"/>
    <n v="1920"/>
    <n v="1530"/>
    <n v="1365"/>
    <n v="3395"/>
    <n v="1625"/>
    <n v="0.38"/>
    <n v="0.28000000000000003"/>
    <n v="0.11"/>
    <n v="0.2"/>
    <n v="0.21"/>
    <n v="0.15"/>
    <n v="22173"/>
    <n v="17219"/>
    <n v="814"/>
    <n v="248"/>
    <n v="440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0"/>
    <n v="178"/>
    <n v="0"/>
    <n v="585"/>
    <n v="1"/>
    <n v="446"/>
    <n v="3"/>
    <n v="771"/>
    <n v="763"/>
    <n v="17"/>
    <n v="14"/>
    <n v="12310"/>
  </r>
  <r>
    <x v="118"/>
    <d v="2020-06-23T00:00:00"/>
    <n v="13908"/>
    <n v="64"/>
    <n v="-30.666666666666668"/>
    <n v="39737"/>
    <n v="345"/>
    <n v="344.16666666666669"/>
    <n v="17329"/>
    <n v="4014"/>
    <n v="17225"/>
    <n v="397"/>
    <n v="536"/>
    <n v="144"/>
    <n v="92"/>
    <m/>
    <n v="345"/>
    <n v="25829"/>
    <n v="281"/>
    <n v="374.83333333333331"/>
    <n v="1540"/>
    <n v="6"/>
    <n v="2.8333333333333335"/>
    <n v="441"/>
    <n v="4.0094339622641507E-2"/>
    <n v="2.8438789497562504E-3"/>
    <n v="17"/>
    <n v="6.666666666666667"/>
    <n v="72"/>
    <n v="0"/>
    <n v="7.4971931234098649E-3"/>
    <n v="0"/>
    <n v="1"/>
    <n v="1759"/>
    <n v="366777"/>
    <n v="30248"/>
    <n v="325281"/>
    <m/>
    <n v="767"/>
    <n v="501"/>
    <n v="568"/>
    <n v="839"/>
    <n v="711"/>
    <n v="3080"/>
    <n v="2644"/>
    <n v="3323"/>
    <n v="2946"/>
    <n v="3731"/>
    <n v="2928"/>
    <n v="3706"/>
    <n v="2639"/>
    <n v="2216"/>
    <n v="1929"/>
    <n v="1535"/>
    <n v="1372"/>
    <n v="3411"/>
    <n v="1630"/>
    <n v="0.38"/>
    <n v="0.28999999999999998"/>
    <n v="0.11"/>
    <n v="0.2"/>
    <n v="0.21"/>
    <n v="0.15"/>
    <n v="22353"/>
    <n v="17384"/>
    <n v="814"/>
    <n v="248"/>
    <n v="44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5"/>
    <n v="1"/>
    <n v="95"/>
    <n v="1"/>
    <n v="119"/>
    <n v="1"/>
    <n v="179"/>
    <n v="1"/>
    <n v="587"/>
    <n v="2"/>
    <n v="446"/>
    <n v="0"/>
    <n v="775"/>
    <n v="765"/>
    <n v="17"/>
    <n v="11"/>
    <n v="12368"/>
  </r>
  <r>
    <x v="119"/>
    <d v="2020-06-24T00:00:00"/>
    <n v="14021"/>
    <n v="113"/>
    <n v="-9.6666666666666661"/>
    <n v="40104"/>
    <n v="367"/>
    <n v="335.83333333333331"/>
    <n v="17339"/>
    <n v="4042"/>
    <n v="17527"/>
    <n v="406"/>
    <n v="552"/>
    <n v="146"/>
    <n v="92"/>
    <m/>
    <n v="367"/>
    <n v="26083"/>
    <n v="254"/>
    <n v="345.5"/>
    <n v="1543"/>
    <n v="3"/>
    <n v="3.1666666666666665"/>
    <n v="429"/>
    <n v="-2.7210884353741496E-2"/>
    <n v="5.5884250440560402E-3"/>
    <n v="0"/>
    <n v="6.666666666666667"/>
    <n v="73"/>
    <n v="1.3888888888888888E-2"/>
    <n v="1.4642925812620814E-2"/>
    <n v="1"/>
    <n v="1.1666666666666667"/>
    <n v="1586"/>
    <n v="368967"/>
    <n v="30935"/>
    <n v="327277"/>
    <m/>
    <n v="767"/>
    <n v="509"/>
    <n v="581"/>
    <n v="846"/>
    <n v="723"/>
    <n v="3112"/>
    <n v="2678"/>
    <n v="3359"/>
    <n v="2970"/>
    <n v="3763"/>
    <n v="2957"/>
    <n v="3724"/>
    <n v="2665"/>
    <n v="2234"/>
    <n v="1945"/>
    <n v="1552"/>
    <n v="1387"/>
    <n v="3428"/>
    <n v="1641"/>
    <n v="0.37"/>
    <n v="0.28000000000000003"/>
    <n v="0.1"/>
    <n v="0.2"/>
    <n v="0.21"/>
    <n v="0.15"/>
    <n v="22540"/>
    <n v="17564"/>
    <n v="814"/>
    <n v="248"/>
    <n v="44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1"/>
    <n v="8"/>
    <n v="1"/>
    <n v="10"/>
    <n v="0"/>
    <n v="15"/>
    <n v="0"/>
    <n v="34"/>
    <n v="0"/>
    <n v="46"/>
    <n v="1"/>
    <n v="95"/>
    <n v="0"/>
    <n v="119"/>
    <n v="0"/>
    <n v="179"/>
    <n v="0"/>
    <n v="587"/>
    <n v="0"/>
    <n v="446"/>
    <n v="0"/>
    <n v="777"/>
    <n v="766"/>
    <n v="17"/>
    <n v="13"/>
    <n v="12478"/>
  </r>
  <r>
    <x v="120"/>
    <d v="2020-06-25T00:00:00"/>
    <n v="14033"/>
    <n v="12"/>
    <n v="7.666666666666667"/>
    <n v="40415"/>
    <n v="311"/>
    <n v="325.16666666666669"/>
    <n v="17372"/>
    <n v="4055"/>
    <n v="17767"/>
    <n v="409"/>
    <n v="574"/>
    <n v="146"/>
    <n v="92"/>
    <m/>
    <n v="311"/>
    <n v="26382"/>
    <n v="299"/>
    <n v="317.5"/>
    <n v="1549"/>
    <n v="6"/>
    <n v="3.6666666666666665"/>
    <n v="436"/>
    <n v="1.6317016317016316E-2"/>
    <n v="5.9040816097126053E-3"/>
    <n v="7"/>
    <n v="6.833333333333333"/>
    <n v="67"/>
    <n v="-8.2191780821917804E-2"/>
    <n v="9.4429567563451367E-4"/>
    <n v="0"/>
    <n v="1.1666666666666667"/>
    <n v="1524"/>
    <n v="371024"/>
    <n v="31113"/>
    <n v="329085"/>
    <m/>
    <n v="767"/>
    <n v="520"/>
    <n v="596"/>
    <n v="860"/>
    <n v="738"/>
    <n v="3145"/>
    <n v="2700"/>
    <n v="3389"/>
    <n v="3001"/>
    <n v="3789"/>
    <n v="2980"/>
    <n v="3745"/>
    <n v="2678"/>
    <n v="2238"/>
    <n v="1957"/>
    <n v="1562"/>
    <n v="1390"/>
    <n v="3446"/>
    <n v="1652"/>
    <n v="0.37"/>
    <n v="0.28000000000000003"/>
    <n v="0.1"/>
    <n v="0.2"/>
    <n v="0.21"/>
    <n v="0.15"/>
    <n v="22707"/>
    <n v="17708"/>
    <n v="815"/>
    <n v="248"/>
    <n v="453"/>
    <n v="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6"/>
    <n v="1"/>
    <n v="119"/>
    <n v="0"/>
    <n v="180"/>
    <n v="1"/>
    <n v="589"/>
    <n v="2"/>
    <n v="448"/>
    <n v="2"/>
    <n v="779"/>
    <n v="770"/>
    <n v="16"/>
    <n v="13"/>
    <n v="12484"/>
  </r>
  <r>
    <x v="121"/>
    <d v="2020-06-26T00:00:00"/>
    <n v="14233"/>
    <n v="200"/>
    <n v="49.666666666666664"/>
    <n v="40866"/>
    <n v="451"/>
    <n v="337.5"/>
    <n v="17441"/>
    <n v="4056"/>
    <n v="18106"/>
    <n v="449"/>
    <n v="574"/>
    <n v="148"/>
    <n v="92"/>
    <m/>
    <n v="451"/>
    <n v="26633"/>
    <n v="251"/>
    <n v="287.83333333333331"/>
    <n v="1555"/>
    <n v="6"/>
    <n v="4.5"/>
    <n v="457"/>
    <n v="4.8165137614678902E-2"/>
    <n v="1.3931604545492422E-2"/>
    <n v="21"/>
    <n v="10.333333333333334"/>
    <n v="67"/>
    <n v="0"/>
    <n v="-6.5183908915296641E-3"/>
    <n v="0"/>
    <n v="0.66666666666666663"/>
    <n v="1561"/>
    <n v="373293"/>
    <n v="31246"/>
    <n v="330866"/>
    <m/>
    <n v="767"/>
    <n v="536"/>
    <n v="610"/>
    <n v="877"/>
    <n v="758"/>
    <n v="3181"/>
    <n v="2730"/>
    <n v="3431"/>
    <n v="3050"/>
    <n v="3821"/>
    <n v="3000"/>
    <n v="3763"/>
    <n v="2708"/>
    <n v="2258"/>
    <n v="1977"/>
    <n v="1580"/>
    <n v="1400"/>
    <n v="3488"/>
    <n v="1669"/>
    <n v="0.37"/>
    <n v="0.28000000000000003"/>
    <n v="0.1"/>
    <n v="0.2"/>
    <n v="0.21"/>
    <n v="0.15"/>
    <n v="22948"/>
    <n v="17918"/>
    <n v="816"/>
    <n v="248"/>
    <n v="457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7"/>
    <n v="1"/>
    <n v="119"/>
    <n v="0"/>
    <n v="180"/>
    <n v="0"/>
    <n v="590"/>
    <n v="1"/>
    <n v="452"/>
    <n v="4"/>
    <n v="780"/>
    <n v="775"/>
    <n v="16"/>
    <n v="13"/>
    <n v="12678"/>
  </r>
  <r>
    <x v="122"/>
    <d v="2020-06-27T00:00:00"/>
    <n v="14325"/>
    <n v="92"/>
    <n v="94.666666666666671"/>
    <n v="41189"/>
    <n v="323"/>
    <n v="342.66666666666669"/>
    <n v="17445"/>
    <n v="4080"/>
    <n v="18361"/>
    <n v="467"/>
    <n v="595"/>
    <n v="149"/>
    <n v="92"/>
    <m/>
    <n v="323"/>
    <n v="26864"/>
    <n v="231"/>
    <n v="248"/>
    <n v="1561"/>
    <n v="6"/>
    <n v="5.166666666666667"/>
    <n v="442"/>
    <n v="-3.2822757111597371E-2"/>
    <n v="1.4385315643006607E-2"/>
    <n v="0"/>
    <n v="10.333333333333334"/>
    <n v="70"/>
    <n v="4.4776119402985072E-2"/>
    <n v="3.3252480565868956E-3"/>
    <n v="3"/>
    <n v="1.1666666666666667"/>
    <n v="1627"/>
    <n v="375490"/>
    <n v="31255"/>
    <n v="332674"/>
    <m/>
    <n v="767"/>
    <n v="549"/>
    <n v="625"/>
    <n v="888"/>
    <n v="764"/>
    <n v="3213"/>
    <n v="2758"/>
    <n v="3464"/>
    <n v="3077"/>
    <n v="3847"/>
    <n v="3022"/>
    <n v="3789"/>
    <n v="2722"/>
    <n v="2273"/>
    <n v="1996"/>
    <n v="1585"/>
    <n v="1410"/>
    <n v="3503"/>
    <n v="1675"/>
    <n v="0.37"/>
    <n v="0.28000000000000003"/>
    <n v="0.1"/>
    <n v="0.2"/>
    <n v="0.21"/>
    <n v="0.15"/>
    <n v="23124"/>
    <n v="18065"/>
    <n v="816"/>
    <n v="248"/>
    <n v="463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1"/>
    <n v="46"/>
    <n v="0"/>
    <n v="97"/>
    <n v="0"/>
    <n v="119"/>
    <n v="0"/>
    <n v="181"/>
    <n v="1"/>
    <n v="591"/>
    <n v="1"/>
    <n v="455"/>
    <n v="3"/>
    <n v="781"/>
    <n v="780"/>
    <n v="16"/>
    <n v="13"/>
    <n v="12764"/>
  </r>
  <r>
    <x v="123"/>
    <d v="2020-06-28T00:00:00"/>
    <n v="14580"/>
    <n v="255"/>
    <n v="122.66666666666667"/>
    <n v="41646"/>
    <n v="457"/>
    <n v="375.66666666666669"/>
    <n v="17476"/>
    <n v="4094"/>
    <n v="18752"/>
    <n v="471"/>
    <n v="612"/>
    <n v="149"/>
    <n v="92"/>
    <m/>
    <n v="457"/>
    <n v="27066"/>
    <n v="202"/>
    <n v="253"/>
    <n v="1564"/>
    <n v="3"/>
    <n v="5"/>
    <n v="458"/>
    <n v="3.6199095022624438E-2"/>
    <n v="1.3456991185270384E-2"/>
    <n v="16"/>
    <n v="10.166666666666666"/>
    <n v="75"/>
    <n v="7.1428571428571425E-2"/>
    <n v="7.983633149754598E-3"/>
    <n v="5"/>
    <n v="1.5"/>
    <n v="1511"/>
    <n v="376815"/>
    <n v="31299"/>
    <n v="333658"/>
    <m/>
    <n v="767"/>
    <n v="559"/>
    <n v="643"/>
    <n v="908"/>
    <n v="782"/>
    <n v="3260"/>
    <n v="2792"/>
    <n v="3506"/>
    <n v="3120"/>
    <n v="3885"/>
    <n v="3047"/>
    <n v="3817"/>
    <n v="2747"/>
    <n v="2293"/>
    <n v="2006"/>
    <n v="1598"/>
    <n v="1413"/>
    <n v="3549"/>
    <n v="1693"/>
    <n v="0.37"/>
    <n v="0.28000000000000003"/>
    <n v="0.1"/>
    <n v="0.2"/>
    <n v="0.21"/>
    <n v="0.15"/>
    <n v="23388"/>
    <n v="18258"/>
    <n v="816"/>
    <n v="248"/>
    <n v="465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19"/>
    <n v="0"/>
    <n v="182"/>
    <n v="1"/>
    <n v="593"/>
    <n v="2"/>
    <n v="455"/>
    <n v="0"/>
    <n v="783"/>
    <n v="781"/>
    <n v="15"/>
    <n v="13"/>
    <n v="12836"/>
  </r>
  <r>
    <x v="124"/>
    <d v="2020-06-29T00:00:00"/>
    <n v="14707"/>
    <n v="127"/>
    <n v="133.16666666666666"/>
    <n v="41912"/>
    <n v="266"/>
    <n v="362.5"/>
    <n v="17501"/>
    <n v="4100"/>
    <n v="18977"/>
    <n v="477"/>
    <n v="615"/>
    <n v="150"/>
    <n v="92"/>
    <m/>
    <n v="266"/>
    <n v="27205"/>
    <n v="139"/>
    <n v="229.33333333333334"/>
    <n v="1568"/>
    <n v="4"/>
    <n v="4.666666666666667"/>
    <n v="489"/>
    <n v="6.768558951965066E-2"/>
    <n v="1.8055532834771907E-2"/>
    <n v="31"/>
    <n v="12.5"/>
    <n v="71"/>
    <n v="-5.3333333333333337E-2"/>
    <n v="-9.0525573913429142E-4"/>
    <n v="0"/>
    <n v="1.5"/>
    <n v="1498"/>
    <n v="378073"/>
    <n v="31310"/>
    <n v="334663"/>
    <m/>
    <n v="767"/>
    <n v="564"/>
    <n v="653"/>
    <n v="920"/>
    <n v="791"/>
    <n v="3288"/>
    <n v="2814"/>
    <n v="3527"/>
    <n v="3150"/>
    <n v="3902"/>
    <n v="3080"/>
    <n v="3835"/>
    <n v="2755"/>
    <n v="2298"/>
    <n v="2016"/>
    <n v="1605"/>
    <n v="1419"/>
    <n v="3563"/>
    <n v="1704"/>
    <n v="0.36"/>
    <n v="0.28000000000000003"/>
    <n v="0.1"/>
    <n v="0.2"/>
    <n v="0.2"/>
    <n v="0.14000000000000001"/>
    <n v="23515"/>
    <n v="18397"/>
    <n v="817"/>
    <n v="248"/>
    <n v="468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20"/>
    <n v="1"/>
    <n v="182"/>
    <n v="0"/>
    <n v="595"/>
    <n v="2"/>
    <n v="456"/>
    <n v="1"/>
    <n v="786"/>
    <n v="782"/>
    <n v="15"/>
    <n v="13"/>
    <n v="13139"/>
  </r>
  <r>
    <x v="125"/>
    <d v="2020-06-30T00:00:00"/>
    <n v="14666"/>
    <n v="-41"/>
    <n v="107.5"/>
    <n v="42171"/>
    <n v="259"/>
    <n v="344.5"/>
    <n v="17521"/>
    <n v="4110"/>
    <n v="19195"/>
    <n v="484"/>
    <n v="618"/>
    <n v="150"/>
    <n v="93"/>
    <m/>
    <n v="259"/>
    <n v="27505"/>
    <n v="300"/>
    <n v="237"/>
    <n v="1576"/>
    <n v="8"/>
    <n v="5.5"/>
    <n v="491"/>
    <n v="4.0899795501022499E-3"/>
    <n v="2.3272343485412534E-2"/>
    <n v="2"/>
    <n v="12.833333333333334"/>
    <n v="73"/>
    <n v="2.8169014084507043E-2"/>
    <n v="1.4747651268020665E-3"/>
    <n v="2"/>
    <n v="1.6666666666666667"/>
    <n v="1454"/>
    <n v="380506"/>
    <n v="31414"/>
    <n v="336881"/>
    <m/>
    <n v="767"/>
    <n v="572"/>
    <n v="661"/>
    <n v="928"/>
    <n v="798"/>
    <n v="3315"/>
    <n v="2839"/>
    <n v="3554"/>
    <n v="3172"/>
    <n v="3919"/>
    <n v="3096"/>
    <n v="3851"/>
    <n v="2771"/>
    <n v="2313"/>
    <n v="2029"/>
    <n v="1613"/>
    <n v="1428"/>
    <n v="3569"/>
    <n v="1714"/>
    <n v="0.37"/>
    <n v="0.28000000000000003"/>
    <n v="0.1"/>
    <n v="0.2"/>
    <n v="0.21"/>
    <n v="0.15"/>
    <n v="23647"/>
    <n v="18524"/>
    <n v="818"/>
    <n v="248"/>
    <n v="473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1"/>
    <n v="121"/>
    <n v="1"/>
    <n v="183"/>
    <n v="1"/>
    <n v="598"/>
    <n v="3"/>
    <n v="458"/>
    <n v="2"/>
    <n v="790"/>
    <n v="786"/>
    <n v="16"/>
    <n v="13"/>
    <n v="13090"/>
  </r>
  <r>
    <x v="126"/>
    <d v="2020-07-01T00:00:00"/>
    <n v="14725"/>
    <n v="59"/>
    <n v="115.33333333333333"/>
    <n v="42523"/>
    <n v="352"/>
    <n v="351.33333333333331"/>
    <n v="17585"/>
    <n v="4121"/>
    <n v="19452"/>
    <n v="491"/>
    <n v="632"/>
    <n v="150"/>
    <n v="92"/>
    <m/>
    <n v="352"/>
    <n v="27798"/>
    <n v="293"/>
    <n v="236"/>
    <n v="1579"/>
    <n v="3"/>
    <n v="5"/>
    <n v="503"/>
    <n v="2.4439918533604887E-2"/>
    <n v="2.4626160521510631E-2"/>
    <n v="12"/>
    <n v="13.666666666666666"/>
    <n v="79"/>
    <n v="8.2191780821917804E-2"/>
    <n v="2.8872025400774669E-2"/>
    <n v="6"/>
    <n v="2.6666666666666665"/>
    <n v="1450"/>
    <n v="382887"/>
    <n v="31389"/>
    <n v="338914"/>
    <m/>
    <n v="767"/>
    <n v="573"/>
    <n v="674"/>
    <n v="941"/>
    <n v="804"/>
    <n v="3355"/>
    <n v="2875"/>
    <n v="3598"/>
    <n v="3206"/>
    <n v="3936"/>
    <n v="3126"/>
    <n v="3870"/>
    <n v="2791"/>
    <n v="2328"/>
    <n v="2053"/>
    <n v="1619"/>
    <n v="1439"/>
    <n v="3582"/>
    <n v="1719"/>
    <n v="0.37"/>
    <n v="0.28000000000000003"/>
    <n v="0.1"/>
    <n v="0.2"/>
    <n v="0.21"/>
    <n v="0.15"/>
    <n v="23817"/>
    <n v="18706"/>
    <n v="819"/>
    <n v="248"/>
    <n v="475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0"/>
    <n v="121"/>
    <n v="0"/>
    <n v="183"/>
    <n v="0"/>
    <n v="600"/>
    <n v="2"/>
    <n v="459"/>
    <n v="1"/>
    <n v="792"/>
    <n v="787"/>
    <n v="19"/>
    <n v="15"/>
    <n v="13146"/>
  </r>
  <r>
    <x v="127"/>
    <d v="2020-07-02T00:00:00"/>
    <n v="14804"/>
    <n v="79"/>
    <n v="95.166666666666671"/>
    <n v="42901"/>
    <n v="378"/>
    <n v="339.16666666666669"/>
    <n v="17624"/>
    <n v="4121"/>
    <n v="19775"/>
    <n v="499"/>
    <n v="639"/>
    <n v="151"/>
    <n v="92"/>
    <m/>
    <n v="378"/>
    <n v="28097"/>
    <n v="299"/>
    <n v="244"/>
    <n v="1587"/>
    <n v="8"/>
    <n v="5.333333333333333"/>
    <n v="510"/>
    <n v="1.3916500994035786E-2"/>
    <n v="1.8918054418070106E-2"/>
    <n v="7"/>
    <n v="11.333333333333334"/>
    <n v="77"/>
    <n v="-2.5316455696202531E-2"/>
    <n v="2.4652616118074247E-2"/>
    <n v="0"/>
    <n v="2.6666666666666665"/>
    <n v="1380"/>
    <n v="385092"/>
    <n v="31274"/>
    <n v="340811"/>
    <m/>
    <n v="767"/>
    <n v="581"/>
    <n v="690"/>
    <n v="955"/>
    <n v="819"/>
    <n v="3389"/>
    <n v="2909"/>
    <n v="3640"/>
    <n v="3242"/>
    <n v="3966"/>
    <n v="3152"/>
    <n v="3893"/>
    <n v="2809"/>
    <n v="2349"/>
    <n v="2067"/>
    <n v="1635"/>
    <n v="1447"/>
    <n v="3602"/>
    <n v="1722"/>
    <n v="0.37"/>
    <n v="0.28000000000000003"/>
    <n v="0.1"/>
    <n v="0.2"/>
    <n v="0.21"/>
    <n v="0.15"/>
    <n v="24025"/>
    <n v="18876"/>
    <n v="819"/>
    <n v="249"/>
    <n v="480"/>
    <n v="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1"/>
    <n v="10"/>
    <n v="0"/>
    <n v="16"/>
    <n v="1"/>
    <n v="35"/>
    <n v="0"/>
    <n v="46"/>
    <n v="0"/>
    <n v="98"/>
    <n v="0"/>
    <n v="121"/>
    <n v="0"/>
    <n v="185"/>
    <n v="2"/>
    <n v="603"/>
    <n v="3"/>
    <n v="460"/>
    <n v="1"/>
    <n v="797"/>
    <n v="790"/>
    <n v="19"/>
    <n v="15"/>
    <n v="13217"/>
  </r>
  <r>
    <x v="128"/>
    <d v="2020-07-03T00:00:00"/>
    <n v="14932"/>
    <n v="128"/>
    <n v="101.16666666666667"/>
    <n v="43356"/>
    <n v="455"/>
    <n v="361.16666666666669"/>
    <n v="17664"/>
    <n v="4137"/>
    <n v="20156"/>
    <n v="507"/>
    <n v="649"/>
    <n v="151"/>
    <n v="92"/>
    <m/>
    <n v="455"/>
    <n v="28424"/>
    <n v="327"/>
    <n v="260"/>
    <n v="1598"/>
    <n v="11"/>
    <n v="6.166666666666667"/>
    <n v="495"/>
    <n v="-2.9411764705882353E-2"/>
    <n v="1.9486553152355941E-2"/>
    <n v="0"/>
    <n v="11.333333333333334"/>
    <n v="72"/>
    <n v="-6.4935064935064929E-2"/>
    <n v="6.3674187283992434E-3"/>
    <n v="0"/>
    <n v="2.1666666666666665"/>
    <n v="879"/>
    <n v="387126"/>
    <n v="31433"/>
    <n v="342891"/>
    <m/>
    <n v="767"/>
    <n v="598"/>
    <n v="700"/>
    <n v="964"/>
    <n v="837"/>
    <n v="3431"/>
    <n v="2943"/>
    <n v="3680"/>
    <n v="3276"/>
    <n v="4005"/>
    <n v="3192"/>
    <n v="3922"/>
    <n v="2827"/>
    <n v="2372"/>
    <n v="2092"/>
    <n v="1646"/>
    <n v="1458"/>
    <n v="3648"/>
    <n v="1731"/>
    <n v="0.37"/>
    <n v="0.28000000000000003"/>
    <n v="0.1"/>
    <n v="0.2"/>
    <n v="0.21"/>
    <n v="0.15"/>
    <n v="24281"/>
    <n v="19075"/>
    <n v="819"/>
    <n v="248"/>
    <n v="491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0"/>
    <n v="10"/>
    <n v="0"/>
    <n v="15"/>
    <n v="-1"/>
    <n v="37"/>
    <n v="2"/>
    <n v="46"/>
    <n v="0"/>
    <n v="99"/>
    <n v="1"/>
    <n v="122"/>
    <n v="1"/>
    <n v="187"/>
    <n v="2"/>
    <n v="605"/>
    <n v="2"/>
    <n v="464"/>
    <n v="4"/>
    <n v="799"/>
    <n v="799"/>
    <n v="19"/>
    <n v="15"/>
    <n v="13334"/>
  </r>
  <r>
    <x v="129"/>
    <d v="2020-07-04T00:00:00"/>
    <n v="14997"/>
    <n v="65"/>
    <n v="69.5"/>
    <n v="43769"/>
    <n v="413"/>
    <n v="353.83333333333331"/>
    <n v="17723"/>
    <n v="4157"/>
    <n v="20473"/>
    <n v="520"/>
    <n v="653"/>
    <n v="151"/>
    <n v="92"/>
    <m/>
    <n v="413"/>
    <n v="28772"/>
    <n v="348"/>
    <n v="284.33333333333331"/>
    <n v="1605"/>
    <n v="7"/>
    <n v="6.833333333333333"/>
    <n v="489"/>
    <n v="-1.2121212121212121E-2"/>
    <n v="1.1433168628383186E-2"/>
    <n v="0"/>
    <n v="8.6666666666666661"/>
    <n v="73"/>
    <n v="1.3888888888888888E-2"/>
    <n v="-3.2225283615478439E-3"/>
    <n v="1"/>
    <n v="1.5"/>
    <n v="1103"/>
    <n v="389169"/>
    <n v="31486"/>
    <n v="344297"/>
    <m/>
    <n v="767"/>
    <n v="606"/>
    <n v="718"/>
    <n v="986"/>
    <n v="851"/>
    <n v="3475"/>
    <n v="2982"/>
    <n v="3709"/>
    <n v="3307"/>
    <n v="4037"/>
    <n v="3224"/>
    <n v="3961"/>
    <n v="2840"/>
    <n v="2391"/>
    <n v="2109"/>
    <n v="1660"/>
    <n v="1469"/>
    <n v="3667"/>
    <n v="1742"/>
    <n v="0.37"/>
    <n v="0.28000000000000003"/>
    <n v="0.1"/>
    <n v="0.2"/>
    <n v="0.21"/>
    <n v="0.15"/>
    <n v="24508"/>
    <n v="19261"/>
    <n v="819"/>
    <n v="248"/>
    <n v="498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1"/>
    <n v="10"/>
    <n v="0"/>
    <n v="15"/>
    <n v="0"/>
    <n v="37"/>
    <n v="0"/>
    <n v="46"/>
    <n v="0"/>
    <n v="100"/>
    <n v="1"/>
    <n v="122"/>
    <n v="0"/>
    <n v="187"/>
    <n v="0"/>
    <n v="608"/>
    <n v="3"/>
    <n v="466"/>
    <n v="2"/>
    <n v="803"/>
    <n v="802"/>
    <n v="19"/>
    <n v="16"/>
    <n v="13392"/>
  </r>
  <r>
    <x v="130"/>
    <d v="2020-07-05T00:00:00"/>
    <n v="15080"/>
    <n v="83"/>
    <n v="62.166666666666664"/>
    <n v="44097"/>
    <n v="328"/>
    <n v="364.16666666666669"/>
    <n v="17748"/>
    <n v="4189"/>
    <n v="20727"/>
    <n v="527"/>
    <n v="662"/>
    <n v="151"/>
    <n v="93"/>
    <m/>
    <n v="328"/>
    <n v="29017"/>
    <n v="245"/>
    <n v="302"/>
    <n v="1614"/>
    <n v="9"/>
    <n v="7.666666666666667"/>
    <n v="504"/>
    <n v="3.0674846625766871E-2"/>
    <n v="5.2647114794025533E-3"/>
    <n v="15"/>
    <n v="6"/>
    <n v="73"/>
    <n v="0"/>
    <n v="5.6663605273410472E-3"/>
    <n v="0"/>
    <n v="1.5"/>
    <n v="1167"/>
    <n v="390600"/>
    <n v="31457"/>
    <n v="345336"/>
    <m/>
    <n v="767"/>
    <n v="622"/>
    <n v="742"/>
    <n v="993"/>
    <n v="865"/>
    <n v="3508"/>
    <n v="3011"/>
    <n v="3747"/>
    <n v="3335"/>
    <n v="4068"/>
    <n v="3235"/>
    <n v="3971"/>
    <n v="2860"/>
    <n v="2405"/>
    <n v="2120"/>
    <n v="1668"/>
    <n v="1474"/>
    <n v="3685"/>
    <n v="1752"/>
    <n v="0.37"/>
    <n v="0.28000000000000003"/>
    <n v="0.1"/>
    <n v="0.2"/>
    <n v="0.21"/>
    <n v="0.15"/>
    <n v="24684"/>
    <n v="19413"/>
    <n v="819"/>
    <n v="248"/>
    <n v="504"/>
    <n v="1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7"/>
    <n v="0"/>
    <n v="46"/>
    <n v="0"/>
    <n v="100"/>
    <n v="0"/>
    <n v="123"/>
    <n v="1"/>
    <n v="187"/>
    <n v="0"/>
    <n v="615"/>
    <n v="7"/>
    <n v="467"/>
    <n v="1"/>
    <n v="811"/>
    <n v="803"/>
    <n v="19"/>
    <n v="17"/>
    <n v="13466"/>
  </r>
  <r>
    <x v="131"/>
    <d v="2020-07-06T00:00:00"/>
    <n v="15163"/>
    <n v="83"/>
    <n v="82.833333333333329"/>
    <n v="44329"/>
    <n v="232"/>
    <n v="359.66666666666669"/>
    <n v="17766"/>
    <n v="4195"/>
    <n v="20922"/>
    <n v="539"/>
    <n v="663"/>
    <n v="151"/>
    <n v="93"/>
    <m/>
    <n v="232"/>
    <n v="29166"/>
    <n v="149"/>
    <n v="276.83333333333331"/>
    <n v="1620"/>
    <n v="6"/>
    <n v="7.333333333333333"/>
    <n v="513"/>
    <n v="1.7857142857142856E-2"/>
    <n v="7.5592386972426545E-3"/>
    <n v="9"/>
    <n v="7.166666666666667"/>
    <n v="74"/>
    <n v="1.3698630136986301E-2"/>
    <n v="3.2546298694209226E-3"/>
    <n v="1"/>
    <n v="1.3333333333333333"/>
    <n v="1182"/>
    <n v="391851"/>
    <n v="31485"/>
    <n v="346340"/>
    <m/>
    <n v="767"/>
    <n v="625"/>
    <n v="751"/>
    <n v="1001"/>
    <n v="872"/>
    <n v="3538"/>
    <n v="3033"/>
    <n v="3761"/>
    <n v="3350"/>
    <n v="4082"/>
    <n v="3255"/>
    <n v="3986"/>
    <n v="2879"/>
    <n v="2417"/>
    <n v="2129"/>
    <n v="1676"/>
    <n v="1483"/>
    <n v="3697"/>
    <n v="1757"/>
    <n v="0.37"/>
    <n v="0.28000000000000003"/>
    <n v="0.1"/>
    <n v="0.2"/>
    <n v="0.21"/>
    <n v="0.15"/>
    <n v="24800"/>
    <n v="19529"/>
    <n v="820"/>
    <n v="248"/>
    <n v="507"/>
    <n v="1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1"/>
    <n v="46"/>
    <n v="0"/>
    <n v="102"/>
    <n v="2"/>
    <n v="123"/>
    <n v="0"/>
    <n v="187"/>
    <n v="0"/>
    <n v="616"/>
    <n v="1"/>
    <n v="469"/>
    <n v="2"/>
    <n v="812"/>
    <n v="808"/>
    <n v="20"/>
    <n v="17"/>
    <n v="13543"/>
  </r>
  <r>
    <x v="132"/>
    <d v="2020-07-07T00:00:00"/>
    <n v="15171"/>
    <n v="8"/>
    <n v="74.333333333333329"/>
    <n v="44616"/>
    <n v="287"/>
    <n v="348.83333333333331"/>
    <n v="17823"/>
    <n v="4211"/>
    <n v="21129"/>
    <n v="544"/>
    <n v="663"/>
    <n v="151"/>
    <n v="95"/>
    <m/>
    <n v="287"/>
    <n v="29445"/>
    <n v="279"/>
    <n v="274.5"/>
    <n v="1629"/>
    <n v="9"/>
    <n v="8.3333333333333339"/>
    <n v="511"/>
    <n v="-3.8986354775828458E-3"/>
    <n v="2.8361463620446992E-3"/>
    <n v="0"/>
    <n v="5.166666666666667"/>
    <n v="76"/>
    <n v="2.7027027027027029E-2"/>
    <n v="-5.9394957630608718E-3"/>
    <n v="2"/>
    <n v="0.66666666666666663"/>
    <n v="1308"/>
    <n v="394334"/>
    <n v="33134"/>
    <n v="348410"/>
    <m/>
    <n v="767"/>
    <n v="634"/>
    <n v="761"/>
    <n v="1008"/>
    <n v="881"/>
    <n v="3565"/>
    <n v="3057"/>
    <n v="3794"/>
    <n v="3369"/>
    <n v="4109"/>
    <n v="3279"/>
    <n v="4005"/>
    <n v="2893"/>
    <n v="2429"/>
    <n v="2142"/>
    <n v="1683"/>
    <n v="1493"/>
    <n v="3715"/>
    <n v="1762"/>
    <n v="0.36"/>
    <n v="0.28000000000000003"/>
    <n v="0.1"/>
    <n v="0.2"/>
    <n v="0.21"/>
    <n v="0.14000000000000001"/>
    <n v="24959"/>
    <n v="19657"/>
    <n v="821"/>
    <n v="248"/>
    <n v="513"/>
    <n v="1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0"/>
    <n v="46"/>
    <n v="0"/>
    <n v="102"/>
    <n v="0"/>
    <n v="125"/>
    <n v="2"/>
    <n v="189"/>
    <n v="2"/>
    <n v="618"/>
    <n v="2"/>
    <n v="472"/>
    <n v="3"/>
    <n v="816"/>
    <n v="813"/>
    <n v="20"/>
    <n v="17"/>
    <n v="13542"/>
  </r>
  <r>
    <x v="133"/>
    <d v="2020-07-08T00:00:00"/>
    <n v="15345"/>
    <n v="174"/>
    <n v="90.166666666666671"/>
    <n v="45059"/>
    <n v="443"/>
    <n v="359.66666666666669"/>
    <n v="17900"/>
    <n v="4232"/>
    <n v="21456"/>
    <n v="551"/>
    <n v="676"/>
    <n v="149"/>
    <n v="95"/>
    <m/>
    <n v="443"/>
    <n v="29714"/>
    <n v="269"/>
    <n v="269.5"/>
    <n v="1631"/>
    <n v="2"/>
    <n v="7.333333333333333"/>
    <n v="512"/>
    <n v="1.9569471624266144E-3"/>
    <n v="8.4288739010983675E-4"/>
    <n v="1"/>
    <n v="4.166666666666667"/>
    <n v="74"/>
    <n v="-2.6315789473684209E-2"/>
    <n v="-6.1060513926411535E-3"/>
    <n v="0"/>
    <n v="0.66666666666666663"/>
    <n v="1496"/>
    <n v="396721"/>
    <n v="33225"/>
    <n v="350166"/>
    <m/>
    <n v="767"/>
    <n v="641"/>
    <n v="777"/>
    <n v="1014"/>
    <n v="895"/>
    <n v="3622"/>
    <n v="3092"/>
    <n v="3837"/>
    <n v="3420"/>
    <n v="4136"/>
    <n v="3307"/>
    <n v="4048"/>
    <n v="2918"/>
    <n v="2445"/>
    <n v="2156"/>
    <n v="1700"/>
    <n v="1503"/>
    <n v="3732"/>
    <n v="1779"/>
    <n v="0.36"/>
    <n v="0.28000000000000003"/>
    <n v="0.1"/>
    <n v="0.2"/>
    <n v="0.21"/>
    <n v="0.14000000000000001"/>
    <n v="25191"/>
    <n v="19868"/>
    <n v="821"/>
    <n v="248"/>
    <n v="514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6"/>
    <n v="1"/>
    <n v="38"/>
    <n v="0"/>
    <n v="46"/>
    <n v="0"/>
    <n v="102"/>
    <n v="0"/>
    <n v="125"/>
    <n v="0"/>
    <n v="190"/>
    <n v="1"/>
    <n v="618"/>
    <n v="0"/>
    <n v="472"/>
    <n v="0"/>
    <n v="817"/>
    <n v="814"/>
    <n v="21"/>
    <n v="16"/>
    <n v="13714"/>
  </r>
  <r>
    <x v="134"/>
    <d v="2020-07-09T00:00:00"/>
    <n v="15428"/>
    <n v="83"/>
    <n v="82.666666666666671"/>
    <n v="45477"/>
    <n v="418"/>
    <n v="353.5"/>
    <n v="17957"/>
    <n v="4245"/>
    <n v="21784"/>
    <n v="562"/>
    <n v="683"/>
    <n v="151"/>
    <n v="95"/>
    <m/>
    <n v="418"/>
    <n v="30049"/>
    <n v="335"/>
    <n v="270.83333333333331"/>
    <n v="1644"/>
    <n v="13"/>
    <n v="7.666666666666667"/>
    <n v="487"/>
    <n v="-4.8828125E-2"/>
    <n v="-2.3931726589097708E-3"/>
    <n v="0"/>
    <n v="4.166666666666667"/>
    <n v="73"/>
    <n v="-1.3513513513513514E-2"/>
    <n v="2.4642071776174155E-3"/>
    <n v="0"/>
    <n v="0.66666666666666663"/>
    <n v="1480"/>
    <n v="399122"/>
    <n v="34102"/>
    <n v="352165"/>
    <m/>
    <n v="767"/>
    <n v="654"/>
    <n v="781"/>
    <n v="1034"/>
    <n v="907"/>
    <n v="3667"/>
    <n v="3122"/>
    <n v="3870"/>
    <n v="3459"/>
    <n v="4177"/>
    <n v="3332"/>
    <n v="4082"/>
    <n v="2943"/>
    <n v="2459"/>
    <n v="2181"/>
    <n v="1722"/>
    <n v="1517"/>
    <n v="3745"/>
    <n v="1788"/>
    <n v="0.36"/>
    <n v="0.28000000000000003"/>
    <n v="0.1"/>
    <n v="0.2"/>
    <n v="0.21"/>
    <n v="0.14000000000000001"/>
    <n v="25426"/>
    <n v="20051"/>
    <n v="821"/>
    <n v="248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1"/>
    <n v="38"/>
    <n v="0"/>
    <n v="46"/>
    <n v="0"/>
    <n v="102"/>
    <n v="0"/>
    <n v="125"/>
    <n v="0"/>
    <n v="190"/>
    <n v="0"/>
    <n v="625"/>
    <n v="7"/>
    <n v="477"/>
    <n v="5"/>
    <n v="825"/>
    <n v="819"/>
    <n v="21"/>
    <n v="16"/>
    <n v="13784"/>
  </r>
  <r>
    <x v="135"/>
    <d v="2020-07-10T00:00:00"/>
    <n v="15529"/>
    <n v="101"/>
    <n v="88.666666666666671"/>
    <n v="45879"/>
    <n v="402"/>
    <n v="351.66666666666669"/>
    <n v="18001"/>
    <n v="4254"/>
    <n v="22126"/>
    <n v="562"/>
    <n v="688"/>
    <n v="153"/>
    <n v="95"/>
    <m/>
    <n v="402"/>
    <n v="30350"/>
    <n v="301"/>
    <n v="263"/>
    <n v="1646"/>
    <n v="2"/>
    <n v="6.833333333333333"/>
    <n v="471"/>
    <n v="-3.2854209445585217E-2"/>
    <n v="-5.8486722129719544E-3"/>
    <n v="0"/>
    <n v="4.166666666666667"/>
    <n v="66"/>
    <n v="-9.5890410958904104E-2"/>
    <n v="-1.5832342797014749E-2"/>
    <n v="0"/>
    <n v="0.5"/>
    <n v="1626"/>
    <n v="401496"/>
    <n v="34082"/>
    <n v="353991"/>
    <m/>
    <n v="767"/>
    <n v="661"/>
    <n v="794"/>
    <n v="1055"/>
    <n v="923"/>
    <n v="3708"/>
    <n v="3169"/>
    <n v="3911"/>
    <n v="3497"/>
    <n v="4212"/>
    <n v="3356"/>
    <n v="4106"/>
    <n v="2975"/>
    <n v="2477"/>
    <n v="2194"/>
    <n v="1730"/>
    <n v="1525"/>
    <n v="3754"/>
    <n v="1795"/>
    <n v="0.36"/>
    <n v="0.28000000000000003"/>
    <n v="0.1"/>
    <n v="0.2"/>
    <n v="0.21"/>
    <n v="0.14000000000000001"/>
    <n v="25630"/>
    <n v="20249"/>
    <n v="821"/>
    <n v="250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6"/>
    <n v="0"/>
    <n v="102"/>
    <n v="0"/>
    <n v="125"/>
    <n v="0"/>
    <n v="190"/>
    <n v="0"/>
    <n v="626"/>
    <n v="1"/>
    <n v="478"/>
    <n v="1"/>
    <n v="826"/>
    <n v="820"/>
    <n v="21"/>
    <n v="16"/>
    <n v="13883"/>
  </r>
  <r>
    <x v="136"/>
    <d v="2020-07-11T00:00:00"/>
    <n v="15566"/>
    <n v="37"/>
    <n v="81"/>
    <n v="46221"/>
    <n v="342"/>
    <n v="354"/>
    <n v="18068"/>
    <n v="4255"/>
    <n v="22385"/>
    <n v="570"/>
    <n v="695"/>
    <n v="153"/>
    <n v="95"/>
    <m/>
    <n v="342"/>
    <n v="30655"/>
    <n v="305"/>
    <n v="273"/>
    <n v="1654"/>
    <n v="8"/>
    <n v="6.666666666666667"/>
    <n v="459"/>
    <n v="-2.5477707006369428E-2"/>
    <n v="-1.5207431151661335E-2"/>
    <n v="0"/>
    <n v="1.6666666666666667"/>
    <n v="68"/>
    <n v="3.0303030303030304E-2"/>
    <n v="-1.0781837746509699E-2"/>
    <n v="2"/>
    <n v="0.83333333333333337"/>
    <n v="1705"/>
    <n v="403748"/>
    <n v="34303"/>
    <n v="355822"/>
    <m/>
    <n v="767"/>
    <n v="676"/>
    <n v="802"/>
    <n v="1068"/>
    <n v="938"/>
    <n v="3737"/>
    <n v="3200"/>
    <n v="3940"/>
    <n v="3538"/>
    <n v="4244"/>
    <n v="3380"/>
    <n v="4129"/>
    <n v="2997"/>
    <n v="2492"/>
    <n v="2198"/>
    <n v="1738"/>
    <n v="1534"/>
    <n v="3770"/>
    <n v="1802"/>
    <n v="0.36"/>
    <n v="0.28000000000000003"/>
    <n v="0.1"/>
    <n v="0.2"/>
    <n v="0.21"/>
    <n v="0.14000000000000001"/>
    <n v="25811"/>
    <n v="20410"/>
    <n v="821"/>
    <n v="250"/>
    <n v="535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7"/>
    <n v="1"/>
    <n v="102"/>
    <n v="0"/>
    <n v="125"/>
    <n v="0"/>
    <n v="193"/>
    <n v="3"/>
    <n v="627"/>
    <n v="1"/>
    <n v="481"/>
    <n v="3"/>
    <n v="828"/>
    <n v="826"/>
    <n v="21"/>
    <n v="17"/>
    <n v="13912"/>
  </r>
  <r>
    <x v="137"/>
    <d v="2020-07-12T00:00:00"/>
    <n v="15605"/>
    <n v="39"/>
    <n v="73.666666666666671"/>
    <n v="46512"/>
    <n v="291"/>
    <n v="363.83333333333331"/>
    <n v="18109"/>
    <n v="4267"/>
    <n v="22611"/>
    <n v="572"/>
    <n v="704"/>
    <n v="152"/>
    <n v="97"/>
    <m/>
    <n v="291"/>
    <n v="30907"/>
    <n v="252"/>
    <n v="290.16666666666669"/>
    <n v="1660"/>
    <n v="6"/>
    <n v="6.666666666666667"/>
    <n v="462"/>
    <n v="6.5359477124183009E-3"/>
    <n v="-1.7094297009115429E-2"/>
    <n v="3"/>
    <n v="0.66666666666666663"/>
    <n v="64"/>
    <n v="-5.8823529411764705E-2"/>
    <n v="-2.2868864337968198E-2"/>
    <n v="0"/>
    <n v="0.66666666666666663"/>
    <n v="1638"/>
    <n v="405110"/>
    <n v="34512"/>
    <n v="356960"/>
    <m/>
    <n v="767"/>
    <n v="690"/>
    <n v="809"/>
    <n v="1080"/>
    <n v="947"/>
    <n v="3758"/>
    <n v="3219"/>
    <n v="3958"/>
    <n v="3573"/>
    <n v="4269"/>
    <n v="3402"/>
    <n v="4133"/>
    <n v="3022"/>
    <n v="2509"/>
    <n v="2218"/>
    <n v="1749"/>
    <n v="1540"/>
    <n v="3781"/>
    <n v="1807"/>
    <n v="0.36"/>
    <n v="0.28000000000000003"/>
    <n v="0.1"/>
    <n v="0.2"/>
    <n v="0.21"/>
    <n v="0.14000000000000001"/>
    <n v="25946"/>
    <n v="20566"/>
    <n v="822"/>
    <n v="250"/>
    <n v="540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8"/>
    <n v="1"/>
    <n v="102"/>
    <n v="0"/>
    <n v="126"/>
    <n v="1"/>
    <n v="194"/>
    <n v="1"/>
    <n v="627"/>
    <n v="0"/>
    <n v="484"/>
    <n v="3"/>
    <n v="830"/>
    <n v="830"/>
    <n v="29"/>
    <n v="19"/>
    <n v="13945"/>
  </r>
  <r>
    <x v="138"/>
    <d v="2020-07-13T00:00:00"/>
    <n v="15753"/>
    <n v="148"/>
    <n v="97"/>
    <n v="46818"/>
    <n v="306"/>
    <n v="367"/>
    <n v="18142"/>
    <n v="4276"/>
    <n v="22865"/>
    <n v="576"/>
    <n v="708"/>
    <n v="152"/>
    <n v="99"/>
    <m/>
    <n v="306"/>
    <n v="31065"/>
    <n v="158"/>
    <n v="270"/>
    <n v="1662"/>
    <n v="2"/>
    <n v="5.5"/>
    <n v="467"/>
    <n v="1.0822510822510822E-2"/>
    <n v="-1.4640772625766485E-2"/>
    <n v="5"/>
    <n v="1.5"/>
    <n v="63"/>
    <n v="-1.5625E-2"/>
    <n v="-2.9977535509139369E-2"/>
    <n v="0"/>
    <n v="0.33333333333333331"/>
    <n v="1291"/>
    <n v="406412"/>
    <n v="34301"/>
    <n v="358303"/>
    <m/>
    <n v="767"/>
    <n v="702"/>
    <n v="822"/>
    <n v="1084"/>
    <n v="959"/>
    <n v="3785"/>
    <n v="3255"/>
    <n v="3983"/>
    <n v="3604"/>
    <n v="4284"/>
    <n v="3428"/>
    <n v="4151"/>
    <n v="3047"/>
    <n v="2524"/>
    <n v="2235"/>
    <n v="1757"/>
    <n v="1548"/>
    <n v="3791"/>
    <n v="1811"/>
    <n v="0.36"/>
    <n v="0.28000000000000003"/>
    <n v="0.1"/>
    <n v="0.2"/>
    <n v="0.21"/>
    <n v="0.14000000000000001"/>
    <n v="26080"/>
    <n v="20738"/>
    <n v="823"/>
    <n v="250"/>
    <n v="541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1"/>
    <n v="1"/>
    <n v="0"/>
    <n v="10"/>
    <n v="0"/>
    <n v="10"/>
    <n v="0"/>
    <n v="17"/>
    <n v="0"/>
    <n v="38"/>
    <n v="0"/>
    <n v="48"/>
    <n v="0"/>
    <n v="102"/>
    <n v="0"/>
    <n v="126"/>
    <n v="0"/>
    <n v="195"/>
    <n v="1"/>
    <n v="627"/>
    <n v="0"/>
    <n v="484"/>
    <n v="0"/>
    <n v="831"/>
    <n v="831"/>
    <n v="29"/>
    <n v="19"/>
    <n v="14091"/>
  </r>
  <r>
    <x v="139"/>
    <d v="2020-07-14T00:00:00"/>
    <n v="15501"/>
    <n v="-252"/>
    <n v="26"/>
    <n v="47051"/>
    <n v="233"/>
    <n v="332"/>
    <n v="18184"/>
    <n v="4297"/>
    <n v="23008"/>
    <n v="586"/>
    <n v="725"/>
    <n v="152"/>
    <n v="99"/>
    <m/>
    <n v="233"/>
    <n v="31550"/>
    <n v="485"/>
    <n v="306"/>
    <n v="1668"/>
    <n v="6"/>
    <n v="6.166666666666667"/>
    <n v="472"/>
    <n v="1.0706638115631691E-2"/>
    <n v="-1.3182490800232307E-2"/>
    <n v="5"/>
    <n v="2.1666666666666665"/>
    <n v="69"/>
    <n v="9.5238095238095233E-2"/>
    <n v="-9.7185547238428007E-3"/>
    <n v="6"/>
    <n v="1.3333333333333333"/>
    <n v="1472"/>
    <n v="408951"/>
    <n v="34641"/>
    <n v="360428"/>
    <m/>
    <n v="767"/>
    <n v="707"/>
    <n v="827"/>
    <n v="1090"/>
    <n v="964"/>
    <n v="3813"/>
    <n v="3284"/>
    <n v="3996"/>
    <n v="3627"/>
    <n v="4303"/>
    <n v="3455"/>
    <n v="4168"/>
    <n v="3060"/>
    <n v="2534"/>
    <n v="2248"/>
    <n v="1762"/>
    <n v="1553"/>
    <n v="3798"/>
    <n v="1813"/>
    <n v="0.36"/>
    <n v="0.28000000000000003"/>
    <n v="0.1"/>
    <n v="0.2"/>
    <n v="0.21"/>
    <n v="0.14000000000000001"/>
    <n v="26191"/>
    <n v="20860"/>
    <n v="823"/>
    <n v="250"/>
    <n v="54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2"/>
    <n v="196"/>
    <n v="1"/>
    <n v="630"/>
    <n v="3"/>
    <n v="484"/>
    <n v="0"/>
    <n v="836"/>
    <n v="832"/>
    <n v="29"/>
    <n v="20"/>
    <n v="13833"/>
  </r>
  <r>
    <x v="140"/>
    <d v="2020-07-15T00:00:00"/>
    <n v="15316"/>
    <n v="-185"/>
    <n v="-18.666666666666668"/>
    <n v="47426"/>
    <n v="375"/>
    <n v="324.83333333333331"/>
    <n v="18215"/>
    <n v="4319"/>
    <n v="23296"/>
    <n v="596"/>
    <n v="750"/>
    <n v="151"/>
    <n v="99"/>
    <m/>
    <n v="375"/>
    <n v="32110"/>
    <n v="560"/>
    <n v="343.5"/>
    <n v="1676"/>
    <n v="8"/>
    <n v="5.333333333333333"/>
    <n v="478"/>
    <n v="1.2711864406779662E-2"/>
    <n v="-2.925825899102362E-3"/>
    <n v="6"/>
    <n v="3.1666666666666665"/>
    <n v="68"/>
    <n v="-1.4492753623188406E-2"/>
    <n v="-9.8817614087886117E-3"/>
    <n v="0"/>
    <n v="1.3333333333333333"/>
    <n v="1550"/>
    <n v="411293"/>
    <n v="35316"/>
    <n v="362317"/>
    <m/>
    <n v="767"/>
    <n v="715"/>
    <n v="843"/>
    <n v="1105"/>
    <n v="975"/>
    <n v="3833"/>
    <n v="3320"/>
    <n v="4036"/>
    <n v="3659"/>
    <n v="4345"/>
    <n v="3494"/>
    <n v="4191"/>
    <n v="3084"/>
    <n v="2548"/>
    <n v="2259"/>
    <n v="1770"/>
    <n v="1567"/>
    <n v="3802"/>
    <n v="1824"/>
    <n v="0.36"/>
    <n v="0.28000000000000003"/>
    <n v="0.1"/>
    <n v="0.2"/>
    <n v="0.21"/>
    <n v="0.14000000000000001"/>
    <n v="26366"/>
    <n v="21060"/>
    <n v="826"/>
    <n v="251"/>
    <n v="55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6"/>
    <n v="0"/>
    <n v="636"/>
    <n v="6"/>
    <n v="486"/>
    <n v="2"/>
    <n v="842"/>
    <n v="834"/>
    <n v="35"/>
    <n v="21"/>
    <n v="13640"/>
  </r>
  <r>
    <x v="141"/>
    <d v="2020-07-16T00:00:00"/>
    <n v="15289"/>
    <n v="-27"/>
    <n v="-40"/>
    <n v="47765"/>
    <n v="339"/>
    <n v="314.33333333333331"/>
    <n v="18253"/>
    <n v="4330"/>
    <n v="23570"/>
    <n v="605"/>
    <n v="757"/>
    <n v="151"/>
    <n v="99"/>
    <m/>
    <n v="339"/>
    <n v="32476"/>
    <n v="366"/>
    <n v="354.33333333333331"/>
    <n v="1679"/>
    <n v="3"/>
    <n v="5.5"/>
    <n v="476"/>
    <n v="-4.1841004184100415E-3"/>
    <n v="1.8525256054268344E-3"/>
    <n v="0"/>
    <n v="3.1666666666666665"/>
    <n v="72"/>
    <n v="5.8823529411764705E-2"/>
    <n v="1.5903895319656188E-2"/>
    <n v="4"/>
    <n v="2"/>
    <n v="1542"/>
    <n v="413498"/>
    <n v="34898"/>
    <n v="364191"/>
    <m/>
    <n v="767"/>
    <n v="727"/>
    <n v="853"/>
    <n v="1122"/>
    <n v="984"/>
    <n v="3861"/>
    <n v="3353"/>
    <n v="4076"/>
    <n v="3691"/>
    <n v="4376"/>
    <n v="3520"/>
    <n v="4212"/>
    <n v="3103"/>
    <n v="2555"/>
    <n v="2273"/>
    <n v="1779"/>
    <n v="1579"/>
    <n v="3815"/>
    <n v="1828"/>
    <n v="0.36"/>
    <n v="0.28000000000000003"/>
    <n v="0.1"/>
    <n v="0.2"/>
    <n v="0.21"/>
    <n v="0.14000000000000001"/>
    <n v="26546"/>
    <n v="21219"/>
    <n v="826"/>
    <n v="251"/>
    <n v="553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1"/>
    <n v="637"/>
    <n v="1"/>
    <n v="487"/>
    <n v="1"/>
    <n v="843"/>
    <n v="836"/>
    <n v="35"/>
    <n v="23"/>
    <n v="13610"/>
  </r>
  <r>
    <x v="142"/>
    <d v="2020-07-17T00:00:00"/>
    <n v="15287"/>
    <n v="-2"/>
    <n v="-46.5"/>
    <n v="48077"/>
    <n v="312"/>
    <n v="309.33333333333331"/>
    <n v="18293"/>
    <n v="4340"/>
    <n v="23806"/>
    <n v="623"/>
    <n v="764"/>
    <n v="152"/>
    <n v="99"/>
    <m/>
    <n v="312"/>
    <n v="32790"/>
    <n v="314"/>
    <n v="355.83333333333331"/>
    <n v="1682"/>
    <n v="3"/>
    <n v="4.666666666666667"/>
    <n v="447"/>
    <n v="-6.0924369747899158E-2"/>
    <n v="-4.055251518161454E-3"/>
    <n v="0"/>
    <n v="3.1666666666666665"/>
    <n v="67"/>
    <n v="-6.9444444444444448E-2"/>
    <n v="-7.2068380492293588E-4"/>
    <n v="0"/>
    <n v="1.6666666666666667"/>
    <n v="1735"/>
    <n v="415851"/>
    <n v="35150"/>
    <n v="366039"/>
    <m/>
    <n v="767"/>
    <n v="735"/>
    <n v="869"/>
    <n v="1129"/>
    <n v="995"/>
    <n v="3904"/>
    <n v="3376"/>
    <n v="4112"/>
    <n v="3715"/>
    <n v="4406"/>
    <n v="3539"/>
    <n v="4233"/>
    <n v="3123"/>
    <n v="2567"/>
    <n v="2282"/>
    <n v="1788"/>
    <n v="1586"/>
    <n v="3821"/>
    <n v="1833"/>
    <n v="0.36"/>
    <n v="0.28000000000000003"/>
    <n v="0.1"/>
    <n v="0.2"/>
    <n v="0.21"/>
    <n v="0.14000000000000001"/>
    <n v="26719"/>
    <n v="21358"/>
    <n v="827"/>
    <n v="251"/>
    <n v="555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39"/>
    <n v="2"/>
    <n v="488"/>
    <n v="1"/>
    <n v="845"/>
    <n v="837"/>
    <n v="40"/>
    <n v="24"/>
    <n v="13605"/>
  </r>
  <r>
    <x v="143"/>
    <d v="2020-07-18T00:00:00"/>
    <n v="15237"/>
    <n v="-50"/>
    <n v="-61.333333333333336"/>
    <n v="48390"/>
    <n v="313"/>
    <n v="313"/>
    <n v="18328"/>
    <n v="4354"/>
    <n v="24047"/>
    <n v="627"/>
    <n v="780"/>
    <n v="153"/>
    <n v="101"/>
    <m/>
    <n v="313"/>
    <n v="33153"/>
    <n v="363"/>
    <n v="374.33333333333331"/>
    <n v="1684"/>
    <n v="2"/>
    <n v="4"/>
    <n v="452"/>
    <n v="1.1185682326621925E-2"/>
    <n v="-3.2802957491275173E-3"/>
    <n v="5"/>
    <n v="3.5"/>
    <n v="65"/>
    <n v="-2.9850746268656716E-2"/>
    <n v="4.108113385595062E-3"/>
    <n v="0"/>
    <n v="1.6666666666666667"/>
    <n v="1617"/>
    <n v="417996"/>
    <n v="35113"/>
    <n v="367989"/>
    <m/>
    <n v="767"/>
    <n v="744"/>
    <n v="883"/>
    <n v="1139"/>
    <n v="1004"/>
    <n v="3938"/>
    <n v="3403"/>
    <n v="4141"/>
    <n v="3733"/>
    <n v="4437"/>
    <n v="3561"/>
    <n v="4254"/>
    <n v="3143"/>
    <n v="2585"/>
    <n v="2296"/>
    <n v="1797"/>
    <n v="1596"/>
    <n v="3835"/>
    <n v="1837"/>
    <n v="0.35"/>
    <n v="0.28000000000000003"/>
    <n v="0.1"/>
    <n v="0.2"/>
    <n v="0.21"/>
    <n v="0.14000000000000001"/>
    <n v="26894"/>
    <n v="21496"/>
    <n v="827"/>
    <n v="251"/>
    <n v="557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40"/>
    <n v="1"/>
    <n v="489"/>
    <n v="1"/>
    <n v="846"/>
    <n v="838"/>
    <n v="40"/>
    <n v="24"/>
    <n v="13553"/>
  </r>
  <r>
    <x v="144"/>
    <d v="2020-07-19T00:00:00"/>
    <n v="15267"/>
    <n v="30"/>
    <n v="-81"/>
    <n v="48636"/>
    <n v="246"/>
    <n v="303"/>
    <n v="18338"/>
    <n v="4357"/>
    <n v="24261"/>
    <n v="630"/>
    <n v="790"/>
    <n v="158"/>
    <n v="102"/>
    <m/>
    <n v="246"/>
    <n v="33369"/>
    <n v="216"/>
    <n v="384"/>
    <n v="1689"/>
    <n v="5"/>
    <n v="4.5"/>
    <n v="439"/>
    <n v="-2.8761061946902654E-2"/>
    <n v="-9.8775578773630957E-3"/>
    <n v="0"/>
    <n v="2.6666666666666665"/>
    <n v="61"/>
    <n v="-6.1538461538461542E-2"/>
    <n v="-3.5441302041485287E-3"/>
    <n v="0"/>
    <n v="1.6666666666666667"/>
    <n v="1620"/>
    <n v="419408"/>
    <n v="35081"/>
    <n v="369152"/>
    <m/>
    <n v="767"/>
    <n v="755"/>
    <n v="891"/>
    <n v="1148"/>
    <n v="1014"/>
    <n v="3968"/>
    <n v="3410"/>
    <n v="4159"/>
    <n v="3760"/>
    <n v="4464"/>
    <n v="3578"/>
    <n v="4269"/>
    <n v="3165"/>
    <n v="2593"/>
    <n v="2308"/>
    <n v="1805"/>
    <n v="1602"/>
    <n v="3843"/>
    <n v="1840"/>
    <n v="0.35"/>
    <n v="0.28000000000000003"/>
    <n v="0.1"/>
    <n v="0.2"/>
    <n v="0.21"/>
    <n v="0.14000000000000001"/>
    <n v="27028"/>
    <n v="21608"/>
    <n v="827"/>
    <n v="251"/>
    <n v="562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1"/>
    <n v="642"/>
    <n v="2"/>
    <n v="491"/>
    <n v="2"/>
    <n v="848"/>
    <n v="841"/>
    <n v="40"/>
    <n v="24"/>
    <n v="13578"/>
  </r>
  <r>
    <x v="145"/>
    <d v="2020-07-20T00:00:00"/>
    <n v="15224"/>
    <n v="-43"/>
    <n v="-46.166666666666664"/>
    <n v="48771"/>
    <n v="135"/>
    <n v="286.66666666666669"/>
    <n v="18356"/>
    <n v="4361"/>
    <n v="24369"/>
    <n v="635"/>
    <n v="790"/>
    <n v="158"/>
    <n v="102"/>
    <m/>
    <n v="135"/>
    <n v="33547"/>
    <n v="178"/>
    <n v="332.83333333333331"/>
    <n v="1691"/>
    <n v="2"/>
    <n v="3.8333333333333335"/>
    <n v="454"/>
    <n v="3.4168564920273349E-2"/>
    <n v="-5.9672367432561527E-3"/>
    <n v="15"/>
    <n v="4.333333333333333"/>
    <n v="61"/>
    <n v="0"/>
    <n v="-1.94171460771644E-2"/>
    <n v="0"/>
    <n v="0.66666666666666663"/>
    <n v="1560"/>
    <n v="420635"/>
    <n v="35073"/>
    <n v="370304"/>
    <m/>
    <n v="767"/>
    <n v="756"/>
    <n v="898"/>
    <n v="1152"/>
    <n v="1018"/>
    <n v="3979"/>
    <n v="3423"/>
    <n v="4175"/>
    <n v="3768"/>
    <n v="4473"/>
    <n v="3589"/>
    <n v="4276"/>
    <n v="3174"/>
    <n v="2601"/>
    <n v="2316"/>
    <n v="1809"/>
    <n v="1605"/>
    <n v="3849"/>
    <n v="1846"/>
    <n v="0.35"/>
    <n v="0.28000000000000003"/>
    <n v="0.1"/>
    <n v="0.2"/>
    <n v="0.21"/>
    <n v="0.14000000000000001"/>
    <n v="27094"/>
    <n v="21677"/>
    <n v="827"/>
    <n v="251"/>
    <n v="56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0"/>
    <n v="643"/>
    <n v="1"/>
    <n v="492"/>
    <n v="1"/>
    <n v="849"/>
    <n v="842"/>
    <n v="40"/>
    <n v="24"/>
    <n v="13533"/>
  </r>
  <r>
    <x v="146"/>
    <d v="2020-07-21T00:00:00"/>
    <n v="15129"/>
    <n v="-95"/>
    <n v="-31.166666666666668"/>
    <n v="48898"/>
    <n v="127"/>
    <n v="245.33333333333334"/>
    <n v="18372"/>
    <n v="4367"/>
    <n v="24470"/>
    <n v="636"/>
    <n v="792"/>
    <n v="159"/>
    <n v="102"/>
    <m/>
    <n v="127"/>
    <n v="33769"/>
    <n v="222"/>
    <n v="276.5"/>
    <n v="1697"/>
    <n v="6"/>
    <n v="3.5"/>
    <n v="439"/>
    <n v="-3.3039647577092511E-2"/>
    <n v="-1.3592488740568183E-2"/>
    <n v="0"/>
    <n v="3.3333333333333335"/>
    <n v="62"/>
    <n v="1.6393442622950821E-2"/>
    <n v="-1.4269446702807864E-2"/>
    <n v="1"/>
    <n v="0.83333333333333337"/>
    <n v="1616"/>
    <n v="423040"/>
    <n v="35077"/>
    <n v="372526"/>
    <m/>
    <n v="767"/>
    <n v="758"/>
    <n v="902"/>
    <n v="1155"/>
    <n v="1021"/>
    <n v="3995"/>
    <n v="3434"/>
    <n v="4191"/>
    <n v="3777"/>
    <n v="4482"/>
    <n v="3595"/>
    <n v="4282"/>
    <n v="3184"/>
    <n v="2607"/>
    <n v="2325"/>
    <n v="1815"/>
    <n v="1608"/>
    <n v="3855"/>
    <n v="1848"/>
    <n v="0.35"/>
    <n v="0.28000000000000003"/>
    <n v="0.1"/>
    <n v="0.2"/>
    <n v="0.21"/>
    <n v="0.14000000000000001"/>
    <n v="27164"/>
    <n v="21734"/>
    <n v="827"/>
    <n v="251"/>
    <n v="57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3"/>
    <n v="1"/>
    <n v="128"/>
    <n v="0"/>
    <n v="199"/>
    <n v="1"/>
    <n v="647"/>
    <n v="4"/>
    <n v="492"/>
    <n v="0"/>
    <n v="853"/>
    <n v="844"/>
    <n v="40"/>
    <n v="24"/>
    <n v="13432"/>
  </r>
  <r>
    <x v="147"/>
    <d v="2020-07-22T00:00:00"/>
    <n v="15151"/>
    <n v="22"/>
    <n v="-23"/>
    <n v="49150"/>
    <n v="252"/>
    <n v="230.83333333333334"/>
    <n v="18390"/>
    <n v="4379"/>
    <n v="24685"/>
    <n v="639"/>
    <n v="796"/>
    <n v="159"/>
    <n v="102"/>
    <m/>
    <n v="252"/>
    <n v="33999"/>
    <n v="230"/>
    <n v="253.83333333333334"/>
    <n v="1702"/>
    <n v="5"/>
    <n v="3.8333333333333335"/>
    <n v="439"/>
    <n v="0"/>
    <n v="-1.2895138670833174E-2"/>
    <n v="0"/>
    <n v="3.3333333333333335"/>
    <n v="59"/>
    <n v="-4.8387096774193547E-2"/>
    <n v="-3.2137884400467574E-2"/>
    <n v="0"/>
    <n v="0.16666666666666666"/>
    <n v="1606"/>
    <n v="425124"/>
    <n v="35040"/>
    <n v="374368"/>
    <m/>
    <n v="767"/>
    <n v="770"/>
    <n v="912"/>
    <n v="1172"/>
    <n v="1028"/>
    <n v="4024"/>
    <n v="3447"/>
    <n v="4214"/>
    <n v="3798"/>
    <n v="4507"/>
    <n v="3618"/>
    <n v="4291"/>
    <n v="3198"/>
    <n v="2616"/>
    <n v="2335"/>
    <n v="1827"/>
    <n v="1618"/>
    <n v="3858"/>
    <n v="1852"/>
    <n v="0.35"/>
    <n v="0.28000000000000003"/>
    <n v="0.1"/>
    <n v="0.2"/>
    <n v="0.21"/>
    <n v="0.14000000000000001"/>
    <n v="27303"/>
    <n v="21847"/>
    <n v="827"/>
    <n v="252"/>
    <n v="57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1"/>
    <n v="128"/>
    <n v="0"/>
    <n v="199"/>
    <n v="0"/>
    <n v="648"/>
    <n v="1"/>
    <n v="495"/>
    <n v="3"/>
    <n v="854"/>
    <n v="848"/>
    <n v="41"/>
    <n v="24"/>
    <n v="13449"/>
  </r>
  <r>
    <x v="148"/>
    <d v="2020-07-23T00:00:00"/>
    <n v="15010"/>
    <n v="-141"/>
    <n v="-46.166666666666664"/>
    <n v="49379"/>
    <n v="229"/>
    <n v="217"/>
    <n v="18415"/>
    <n v="4387"/>
    <n v="24857"/>
    <n v="653"/>
    <n v="806"/>
    <n v="159"/>
    <n v="102"/>
    <m/>
    <n v="229"/>
    <n v="34369"/>
    <n v="370"/>
    <n v="263.16666666666669"/>
    <n v="1705"/>
    <n v="3"/>
    <n v="3.8333333333333335"/>
    <n v="431"/>
    <n v="-1.8223234624145785E-2"/>
    <n v="-5.7782828168742792E-3"/>
    <n v="0"/>
    <n v="3.3333333333333335"/>
    <n v="59"/>
    <n v="0"/>
    <n v="-2.0563810326393497E-2"/>
    <n v="0"/>
    <n v="0.16666666666666666"/>
    <n v="1545"/>
    <n v="427203"/>
    <n v="34966"/>
    <n v="376279"/>
    <m/>
    <n v="767"/>
    <n v="773"/>
    <n v="922"/>
    <n v="1183"/>
    <n v="1036"/>
    <n v="4043"/>
    <n v="3471"/>
    <n v="4234"/>
    <n v="3811"/>
    <n v="4525"/>
    <n v="3645"/>
    <n v="4299"/>
    <n v="3216"/>
    <n v="2623"/>
    <n v="2345"/>
    <n v="1837"/>
    <n v="1626"/>
    <n v="3867"/>
    <n v="1856"/>
    <n v="0.35"/>
    <n v="0.28000000000000003"/>
    <n v="0.1"/>
    <n v="0.2"/>
    <n v="0.21"/>
    <n v="0.14000000000000001"/>
    <n v="27409"/>
    <n v="21970"/>
    <n v="828"/>
    <n v="252"/>
    <n v="576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8"/>
    <n v="0"/>
    <n v="199"/>
    <n v="0"/>
    <n v="649"/>
    <n v="1"/>
    <n v="497"/>
    <n v="2"/>
    <n v="855"/>
    <n v="850"/>
    <n v="42"/>
    <n v="25"/>
    <n v="13305"/>
  </r>
  <r>
    <x v="149"/>
    <d v="2020-07-24T00:00:00"/>
    <n v="15005"/>
    <n v="-5"/>
    <n v="-38.666666666666664"/>
    <n v="49692"/>
    <n v="313"/>
    <n v="217"/>
    <n v="18441"/>
    <n v="4392"/>
    <n v="25110"/>
    <n v="667"/>
    <n v="817"/>
    <n v="160"/>
    <n v="105"/>
    <m/>
    <n v="313"/>
    <n v="34687"/>
    <n v="318"/>
    <n v="255.66666666666666"/>
    <n v="1712"/>
    <n v="7"/>
    <n v="4.666666666666667"/>
    <n v="420"/>
    <n v="-2.5522041763341066E-2"/>
    <n v="-1.1896236831868112E-2"/>
    <n v="0"/>
    <n v="2.5"/>
    <n v="52"/>
    <n v="-0.11864406779661017"/>
    <n v="-3.5362697247719073E-2"/>
    <n v="0"/>
    <n v="0.16666666666666666"/>
    <n v="1544"/>
    <n v="429254"/>
    <n v="34870"/>
    <n v="378018"/>
    <m/>
    <n v="767"/>
    <n v="784"/>
    <n v="929"/>
    <n v="1195"/>
    <n v="1048"/>
    <n v="4072"/>
    <n v="3496"/>
    <n v="4259"/>
    <n v="3851"/>
    <n v="4551"/>
    <n v="3668"/>
    <n v="4312"/>
    <n v="3237"/>
    <n v="2633"/>
    <n v="2366"/>
    <n v="1842"/>
    <n v="1632"/>
    <n v="3889"/>
    <n v="1861"/>
    <n v="0.35"/>
    <n v="0.28000000000000003"/>
    <n v="0.1"/>
    <n v="0.2"/>
    <n v="0.21"/>
    <n v="0.14000000000000001"/>
    <n v="27563"/>
    <n v="22129"/>
    <n v="828"/>
    <n v="252"/>
    <n v="582"/>
    <n v="2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1"/>
    <n v="201"/>
    <n v="2"/>
    <n v="651"/>
    <n v="2"/>
    <n v="499"/>
    <n v="2"/>
    <n v="858"/>
    <n v="854"/>
    <n v="41"/>
    <n v="26"/>
    <n v="13293"/>
  </r>
  <r>
    <x v="150"/>
    <d v="2020-07-25T00:00:00"/>
    <n v="14945"/>
    <n v="-60"/>
    <n v="-53.666666666666664"/>
    <n v="49955"/>
    <n v="263"/>
    <n v="219.83333333333334"/>
    <n v="18487"/>
    <n v="4401"/>
    <n v="25293"/>
    <n v="671"/>
    <n v="838"/>
    <n v="160"/>
    <n v="105"/>
    <m/>
    <n v="263"/>
    <n v="35010"/>
    <n v="323"/>
    <n v="273.5"/>
    <n v="1716"/>
    <n v="4"/>
    <n v="4.5"/>
    <n v="410"/>
    <n v="-2.3809523809523808E-2"/>
    <n v="-1.1070980475638302E-2"/>
    <n v="0"/>
    <n v="2.5"/>
    <n v="50"/>
    <n v="-3.8461538461538464E-2"/>
    <n v="-3.1516543401565227E-2"/>
    <n v="0"/>
    <n v="0.16666666666666666"/>
    <n v="1564"/>
    <n v="431111"/>
    <n v="34980"/>
    <n v="379592"/>
    <m/>
    <n v="767"/>
    <n v="791"/>
    <n v="936"/>
    <n v="1203"/>
    <n v="1060"/>
    <n v="4096"/>
    <n v="3521"/>
    <n v="4280"/>
    <n v="3887"/>
    <n v="4573"/>
    <n v="3690"/>
    <n v="4329"/>
    <n v="3249"/>
    <n v="2645"/>
    <n v="2380"/>
    <n v="1850"/>
    <n v="1640"/>
    <n v="3893"/>
    <n v="1865"/>
    <n v="0.35"/>
    <n v="0.28000000000000003"/>
    <n v="0.1"/>
    <n v="0.2"/>
    <n v="0.21"/>
    <n v="0.14000000000000001"/>
    <n v="27686"/>
    <n v="22269"/>
    <n v="828"/>
    <n v="252"/>
    <n v="585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2"/>
    <n v="1"/>
    <n v="653"/>
    <n v="2"/>
    <n v="500"/>
    <n v="1"/>
    <n v="860"/>
    <n v="856"/>
    <n v="41"/>
    <n v="26"/>
    <n v="13229"/>
  </r>
  <r>
    <x v="151"/>
    <d v="2020-07-26T00:00:00"/>
    <n v="14947"/>
    <n v="2"/>
    <n v="-46.166666666666664"/>
    <n v="50164"/>
    <n v="209"/>
    <n v="232.16666666666666"/>
    <n v="18503"/>
    <n v="4407"/>
    <n v="25448"/>
    <n v="688"/>
    <n v="853"/>
    <n v="160"/>
    <n v="105"/>
    <m/>
    <n v="209"/>
    <n v="35217"/>
    <n v="207"/>
    <n v="278.33333333333331"/>
    <n v="1717"/>
    <n v="1"/>
    <n v="4.333333333333333"/>
    <n v="403"/>
    <n v="-1.7073170731707318E-2"/>
    <n v="-1.9611269750968417E-2"/>
    <n v="0"/>
    <n v="0"/>
    <n v="48"/>
    <n v="-0.04"/>
    <n v="-3.8183210068231895E-2"/>
    <n v="0"/>
    <n v="0.16666666666666666"/>
    <n v="1429"/>
    <n v="432390"/>
    <n v="35157"/>
    <n v="380797"/>
    <m/>
    <n v="767"/>
    <n v="800"/>
    <n v="949"/>
    <n v="1207"/>
    <n v="1063"/>
    <n v="4117"/>
    <n v="3543"/>
    <n v="4292"/>
    <n v="3907"/>
    <n v="4588"/>
    <n v="3706"/>
    <n v="4345"/>
    <n v="3265"/>
    <n v="2656"/>
    <n v="2385"/>
    <n v="1857"/>
    <n v="1643"/>
    <n v="3905"/>
    <n v="1868"/>
    <n v="0.35"/>
    <n v="0.28000000000000003"/>
    <n v="0.1"/>
    <n v="0.2"/>
    <n v="0.21"/>
    <n v="0.14000000000000001"/>
    <n v="27793"/>
    <n v="22371"/>
    <n v="828"/>
    <n v="252"/>
    <n v="58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1"/>
    <n v="653"/>
    <n v="0"/>
    <n v="500"/>
    <n v="0"/>
    <n v="860"/>
    <n v="857"/>
    <n v="42"/>
    <n v="26"/>
    <n v="13230"/>
  </r>
  <r>
    <x v="152"/>
    <d v="2020-07-27T00:00:00"/>
    <n v="14924"/>
    <n v="-23"/>
    <n v="-34.166666666666664"/>
    <n v="50299"/>
    <n v="135"/>
    <n v="233.5"/>
    <n v="18525"/>
    <n v="4411"/>
    <n v="25549"/>
    <n v="691"/>
    <n v="853"/>
    <n v="165"/>
    <n v="105"/>
    <m/>
    <n v="135"/>
    <n v="35375"/>
    <n v="158"/>
    <n v="267.66666666666669"/>
    <n v="1719"/>
    <n v="2"/>
    <n v="3.6666666666666665"/>
    <n v="414"/>
    <n v="2.729528535980149E-2"/>
    <n v="-9.5554475948194141E-3"/>
    <n v="11"/>
    <n v="1.8333333333333333"/>
    <n v="45"/>
    <n v="-6.25E-2"/>
    <n v="-5.1332117172057025E-2"/>
    <n v="0"/>
    <n v="0"/>
    <n v="1397"/>
    <n v="433461"/>
    <n v="35120"/>
    <n v="381765"/>
    <m/>
    <n v="767"/>
    <n v="804"/>
    <n v="949"/>
    <n v="1213"/>
    <n v="1068"/>
    <n v="4131"/>
    <n v="3551"/>
    <n v="4305"/>
    <n v="3922"/>
    <n v="4601"/>
    <n v="3720"/>
    <n v="4356"/>
    <n v="3272"/>
    <n v="2667"/>
    <n v="2386"/>
    <n v="1858"/>
    <n v="1647"/>
    <n v="3912"/>
    <n v="1869"/>
    <n v="0.35"/>
    <n v="0.28000000000000003"/>
    <n v="0.1"/>
    <n v="0.2"/>
    <n v="0.21"/>
    <n v="0.14000000000000001"/>
    <n v="27873"/>
    <n v="22426"/>
    <n v="828"/>
    <n v="252"/>
    <n v="588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0"/>
    <n v="654"/>
    <n v="1"/>
    <n v="501"/>
    <n v="1"/>
    <n v="861"/>
    <n v="858"/>
    <n v="42"/>
    <n v="26"/>
    <n v="13205"/>
  </r>
  <r>
    <x v="153"/>
    <d v="2020-07-28T00:00:00"/>
    <n v="14784"/>
    <n v="-140"/>
    <n v="-61.166666666666664"/>
    <n v="50410"/>
    <n v="111"/>
    <n v="210"/>
    <n v="18549"/>
    <n v="4422"/>
    <n v="25617"/>
    <n v="697"/>
    <n v="853"/>
    <n v="167"/>
    <n v="105"/>
    <m/>
    <n v="111"/>
    <n v="35626"/>
    <n v="251"/>
    <n v="271.16666666666669"/>
    <n v="1722"/>
    <n v="3"/>
    <n v="3.3333333333333335"/>
    <n v="402"/>
    <n v="-2.8985507246376812E-2"/>
    <n v="-1.4386365469215548E-2"/>
    <n v="0"/>
    <n v="1.8333333333333333"/>
    <n v="41"/>
    <n v="-8.8888888888888892E-2"/>
    <n v="-5.8082415857839596E-2"/>
    <n v="0"/>
    <n v="0"/>
    <n v="1596"/>
    <n v="435789"/>
    <n v="35335"/>
    <n v="383783"/>
    <m/>
    <n v="767"/>
    <n v="808"/>
    <n v="953"/>
    <n v="1216"/>
    <n v="1070"/>
    <n v="4144"/>
    <n v="3560"/>
    <n v="4312"/>
    <n v="3924"/>
    <n v="4607"/>
    <n v="3726"/>
    <n v="4364"/>
    <n v="3278"/>
    <n v="2677"/>
    <n v="2393"/>
    <n v="1860"/>
    <n v="1653"/>
    <n v="3914"/>
    <n v="1879"/>
    <n v="0.35"/>
    <n v="0.28000000000000003"/>
    <n v="0.1"/>
    <n v="0.2"/>
    <n v="0.21"/>
    <n v="0.14000000000000001"/>
    <n v="27930"/>
    <n v="22480"/>
    <n v="828"/>
    <n v="252"/>
    <n v="591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1"/>
    <n v="130"/>
    <n v="1"/>
    <n v="203"/>
    <n v="0"/>
    <n v="655"/>
    <n v="1"/>
    <n v="501"/>
    <n v="0"/>
    <n v="863"/>
    <n v="859"/>
    <n v="44"/>
    <n v="28"/>
    <n v="13062"/>
  </r>
  <r>
    <x v="154"/>
    <d v="2020-07-29T00:00:00"/>
    <n v="14738"/>
    <n v="-46"/>
    <n v="-45.333333333333336"/>
    <n v="50613"/>
    <n v="203"/>
    <n v="205.66666666666666"/>
    <n v="18585"/>
    <n v="4429"/>
    <n v="25763"/>
    <n v="706"/>
    <n v="858"/>
    <n v="167"/>
    <n v="105"/>
    <m/>
    <n v="203"/>
    <n v="35875"/>
    <n v="249"/>
    <n v="251"/>
    <n v="1725"/>
    <n v="3"/>
    <n v="3.3333333333333335"/>
    <n v="403"/>
    <n v="2.4875621890547263E-3"/>
    <n v="-1.0934566000348797E-2"/>
    <n v="1"/>
    <n v="2"/>
    <n v="43"/>
    <n v="4.878048780487805E-2"/>
    <n v="-4.9952334557026586E-2"/>
    <n v="2"/>
    <n v="0.33333333333333331"/>
    <n v="1600"/>
    <n v="437976"/>
    <n v="35339"/>
    <n v="385763"/>
    <m/>
    <n v="767"/>
    <n v="821"/>
    <n v="962"/>
    <n v="1222"/>
    <n v="1073"/>
    <n v="4168"/>
    <n v="3586"/>
    <n v="4324"/>
    <n v="3934"/>
    <n v="4628"/>
    <n v="3742"/>
    <n v="4384"/>
    <n v="3294"/>
    <n v="2678"/>
    <n v="2402"/>
    <n v="1865"/>
    <n v="1657"/>
    <n v="3917"/>
    <n v="1882"/>
    <n v="0.35"/>
    <n v="0.28000000000000003"/>
    <n v="0.1"/>
    <n v="0.2"/>
    <n v="0.21"/>
    <n v="0.14000000000000001"/>
    <n v="28037"/>
    <n v="22576"/>
    <n v="828"/>
    <n v="252"/>
    <n v="59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3"/>
    <n v="0"/>
    <n v="657"/>
    <n v="2"/>
    <n v="502"/>
    <n v="1"/>
    <n v="865"/>
    <n v="860"/>
    <n v="44"/>
    <n v="30"/>
    <n v="13013"/>
  </r>
  <r>
    <x v="155"/>
    <d v="2020-07-30T00:00:00"/>
    <n v="14728"/>
    <n v="-10"/>
    <n v="-46.166666666666664"/>
    <n v="50868"/>
    <n v="255"/>
    <n v="196"/>
    <n v="18626"/>
    <n v="4435"/>
    <n v="25939"/>
    <n v="717"/>
    <n v="878"/>
    <n v="167"/>
    <n v="106"/>
    <m/>
    <n v="255"/>
    <n v="36140"/>
    <n v="265"/>
    <n v="242.16666666666666"/>
    <n v="1727"/>
    <n v="2"/>
    <n v="2.5"/>
    <n v="403"/>
    <n v="0"/>
    <n v="-6.6808923731252858E-3"/>
    <n v="0"/>
    <n v="2"/>
    <n v="42"/>
    <n v="-2.3255813953488372E-2"/>
    <n v="-3.4054292249839614E-2"/>
    <n v="0"/>
    <n v="0.33333333333333331"/>
    <n v="1616"/>
    <n v="440046"/>
    <n v="35741"/>
    <n v="387562"/>
    <m/>
    <n v="767"/>
    <n v="830"/>
    <n v="966"/>
    <n v="1227"/>
    <n v="1079"/>
    <n v="4187"/>
    <n v="3606"/>
    <n v="4356"/>
    <n v="3956"/>
    <n v="4657"/>
    <n v="3771"/>
    <n v="4404"/>
    <n v="3305"/>
    <n v="2690"/>
    <n v="2412"/>
    <n v="1870"/>
    <n v="1664"/>
    <n v="3925"/>
    <n v="1889"/>
    <n v="0.35"/>
    <n v="0.28000000000000003"/>
    <n v="0.1"/>
    <n v="0.2"/>
    <n v="0.21"/>
    <n v="0.14000000000000001"/>
    <n v="28176"/>
    <n v="22692"/>
    <n v="828"/>
    <n v="252"/>
    <n v="59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4"/>
    <n v="1"/>
    <n v="657"/>
    <n v="0"/>
    <n v="503"/>
    <n v="1"/>
    <n v="865"/>
    <n v="862"/>
    <n v="44"/>
    <n v="30"/>
    <n v="13001"/>
  </r>
  <r>
    <x v="156"/>
    <d v="2020-07-31T00:00:00"/>
    <n v="14589"/>
    <n v="-139"/>
    <n v="-59.333333333333336"/>
    <n v="51072"/>
    <n v="204"/>
    <n v="186.16666666666666"/>
    <n v="18675"/>
    <n v="4439"/>
    <n v="26067"/>
    <n v="734"/>
    <n v="883"/>
    <n v="168"/>
    <n v="106"/>
    <m/>
    <n v="204"/>
    <n v="36483"/>
    <n v="343"/>
    <n v="245.5"/>
    <n v="1735"/>
    <n v="8"/>
    <n v="3.1666666666666665"/>
    <n v="381"/>
    <n v="-5.4590570719602979E-2"/>
    <n v="-1.1811066858138481E-2"/>
    <n v="0"/>
    <n v="2"/>
    <n v="41"/>
    <n v="-2.3809523809523808E-2"/>
    <n v="-3.1612289807837167E-2"/>
    <n v="0"/>
    <n v="0.33333333333333331"/>
    <n v="1650"/>
    <n v="442088"/>
    <n v="35757"/>
    <n v="389366"/>
    <m/>
    <n v="767"/>
    <n v="838"/>
    <n v="977"/>
    <n v="1236"/>
    <n v="1088"/>
    <n v="4196"/>
    <n v="3623"/>
    <n v="4379"/>
    <n v="3959"/>
    <n v="4679"/>
    <n v="3792"/>
    <n v="4413"/>
    <n v="3322"/>
    <n v="2700"/>
    <n v="2419"/>
    <n v="1877"/>
    <n v="1671"/>
    <n v="3935"/>
    <n v="1892"/>
    <n v="0.35"/>
    <n v="0.27"/>
    <n v="0.1"/>
    <n v="0.2"/>
    <n v="0.21"/>
    <n v="0.14000000000000001"/>
    <n v="28285"/>
    <n v="22787"/>
    <n v="828"/>
    <n v="252"/>
    <n v="60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1"/>
    <n v="1"/>
    <n v="0"/>
    <n v="10"/>
    <n v="0"/>
    <n v="10"/>
    <n v="0"/>
    <n v="17"/>
    <n v="0"/>
    <n v="38"/>
    <n v="0"/>
    <n v="48"/>
    <n v="0"/>
    <n v="106"/>
    <n v="1"/>
    <n v="130"/>
    <n v="0"/>
    <n v="207"/>
    <n v="3"/>
    <n v="659"/>
    <n v="2"/>
    <n v="504"/>
    <n v="1"/>
    <n v="868"/>
    <n v="867"/>
    <n v="44"/>
    <n v="32"/>
    <n v="12854"/>
  </r>
  <r>
    <x v="157"/>
    <d v="2020-08-01T00:00:00"/>
    <n v="14527"/>
    <n v="-62"/>
    <n v="-70"/>
    <n v="51310"/>
    <n v="238"/>
    <n v="191"/>
    <n v="18742"/>
    <n v="4449"/>
    <n v="26231"/>
    <n v="736"/>
    <n v="879"/>
    <n v="167"/>
    <n v="106"/>
    <m/>
    <n v="238"/>
    <n v="36783"/>
    <n v="300"/>
    <n v="261"/>
    <n v="1737"/>
    <n v="2"/>
    <n v="3.3333333333333335"/>
    <n v="375"/>
    <n v="-1.5748031496062992E-2"/>
    <n v="-1.159021031886443E-2"/>
    <n v="0"/>
    <n v="2"/>
    <n v="40"/>
    <n v="-2.4390243902439025E-2"/>
    <n v="-2.9010663791577008E-2"/>
    <n v="0"/>
    <n v="0.33333333333333331"/>
    <n v="1631"/>
    <n v="443975"/>
    <n v="35661"/>
    <n v="391034"/>
    <m/>
    <n v="767"/>
    <n v="850"/>
    <n v="989"/>
    <n v="1249"/>
    <n v="1094"/>
    <n v="4211"/>
    <n v="3640"/>
    <n v="4397"/>
    <n v="3978"/>
    <n v="4698"/>
    <n v="3809"/>
    <n v="4426"/>
    <n v="3336"/>
    <n v="2716"/>
    <n v="2426"/>
    <n v="1882"/>
    <n v="1679"/>
    <n v="3952"/>
    <n v="1902"/>
    <n v="0.35"/>
    <n v="0.27"/>
    <n v="0.1"/>
    <n v="0.2"/>
    <n v="0.21"/>
    <n v="0.14000000000000001"/>
    <n v="28413"/>
    <n v="22897"/>
    <n v="828"/>
    <n v="252"/>
    <n v="605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6"/>
    <n v="0"/>
    <n v="130"/>
    <n v="0"/>
    <n v="207"/>
    <n v="0"/>
    <n v="660"/>
    <n v="1"/>
    <n v="505"/>
    <n v="1"/>
    <n v="869"/>
    <n v="868"/>
    <n v="44"/>
    <n v="32"/>
    <n v="12790"/>
  </r>
  <r>
    <x v="158"/>
    <d v="2020-08-02T00:00:00"/>
    <n v="14479"/>
    <n v="-48"/>
    <n v="-74.166666666666671"/>
    <n v="51463"/>
    <n v="153"/>
    <n v="194"/>
    <n v="18780"/>
    <n v="4455"/>
    <n v="26323"/>
    <n v="743"/>
    <n v="887"/>
    <n v="167"/>
    <n v="108"/>
    <m/>
    <n v="153"/>
    <n v="36984"/>
    <n v="201"/>
    <n v="268.16666666666669"/>
    <n v="1738"/>
    <n v="1"/>
    <n v="3.1666666666666665"/>
    <n v="378"/>
    <n v="8.0000000000000002E-3"/>
    <n v="-1.4806091212164677E-2"/>
    <n v="3"/>
    <n v="0.66666666666666663"/>
    <n v="41"/>
    <n v="2.5000000000000001E-2"/>
    <n v="-1.4427330458243676E-2"/>
    <n v="1"/>
    <n v="0.5"/>
    <n v="1547"/>
    <n v="445193"/>
    <n v="36148"/>
    <n v="392183"/>
    <m/>
    <n v="767"/>
    <n v="856"/>
    <n v="999"/>
    <n v="1257"/>
    <n v="1104"/>
    <n v="4224"/>
    <n v="3653"/>
    <n v="4412"/>
    <n v="3993"/>
    <n v="4705"/>
    <n v="3819"/>
    <n v="4436"/>
    <n v="3345"/>
    <n v="2723"/>
    <n v="2427"/>
    <n v="1886"/>
    <n v="1681"/>
    <n v="3962"/>
    <n v="1905"/>
    <n v="0.35"/>
    <n v="0.27"/>
    <n v="0.1"/>
    <n v="0.2"/>
    <n v="0.21"/>
    <n v="0.14000000000000001"/>
    <n v="28493"/>
    <n v="22970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1"/>
    <n v="130"/>
    <n v="0"/>
    <n v="207"/>
    <n v="0"/>
    <n v="660"/>
    <n v="0"/>
    <n v="505"/>
    <n v="0"/>
    <n v="869"/>
    <n v="869"/>
    <n v="44"/>
    <n v="32"/>
    <n v="12741"/>
  </r>
  <r>
    <x v="159"/>
    <d v="2020-08-03T00:00:00"/>
    <n v="14458"/>
    <n v="-21"/>
    <n v="-54.333333333333336"/>
    <n v="51569"/>
    <n v="106"/>
    <n v="193.16666666666666"/>
    <n v="18797"/>
    <n v="4465"/>
    <n v="26389"/>
    <n v="745"/>
    <n v="892"/>
    <n v="168"/>
    <n v="113"/>
    <m/>
    <n v="106"/>
    <n v="37111"/>
    <n v="127"/>
    <n v="247.5"/>
    <n v="1738"/>
    <n v="0"/>
    <n v="2.6666666666666665"/>
    <n v="390"/>
    <n v="3.1746031746031744E-2"/>
    <n v="-4.6841680467632494E-3"/>
    <n v="12"/>
    <n v="2.6666666666666665"/>
    <n v="42"/>
    <n v="2.4390243902439025E-2"/>
    <n v="4.4525250069776456E-3"/>
    <n v="1"/>
    <n v="0.66666666666666663"/>
    <n v="1423"/>
    <n v="446342"/>
    <n v="36481"/>
    <n v="393350"/>
    <m/>
    <n v="767"/>
    <n v="864"/>
    <n v="1000"/>
    <n v="1260"/>
    <n v="1106"/>
    <n v="4228"/>
    <n v="3664"/>
    <n v="4425"/>
    <n v="4002"/>
    <n v="4715"/>
    <n v="3827"/>
    <n v="4440"/>
    <n v="3353"/>
    <n v="2729"/>
    <n v="2431"/>
    <n v="1893"/>
    <n v="1686"/>
    <n v="3964"/>
    <n v="1906"/>
    <n v="0.35"/>
    <n v="0.27"/>
    <n v="0.1"/>
    <n v="0.2"/>
    <n v="0.21"/>
    <n v="0.14000000000000001"/>
    <n v="28550"/>
    <n v="23019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0"/>
    <n v="0"/>
    <n v="207"/>
    <n v="0"/>
    <n v="660"/>
    <n v="0"/>
    <n v="505"/>
    <n v="0"/>
    <n v="869"/>
    <n v="869"/>
    <n v="44"/>
    <n v="32"/>
    <n v="12720"/>
  </r>
  <r>
    <x v="160"/>
    <d v="2020-08-04T00:00:00"/>
    <n v="14363"/>
    <n v="-95"/>
    <n v="-62.5"/>
    <n v="51681"/>
    <n v="112"/>
    <n v="178"/>
    <n v="18816"/>
    <n v="4475"/>
    <n v="26457"/>
    <n v="746"/>
    <n v="901"/>
    <n v="169"/>
    <n v="117"/>
    <m/>
    <n v="112"/>
    <n v="37318"/>
    <n v="207"/>
    <n v="240.5"/>
    <n v="1739"/>
    <n v="1"/>
    <n v="2.3333333333333335"/>
    <n v="401"/>
    <n v="2.8205128205128206E-2"/>
    <n v="-3.979070440843369E-4"/>
    <n v="11"/>
    <n v="4.333333333333333"/>
    <n v="44"/>
    <n v="4.7619047619047616E-2"/>
    <n v="4.2589516426725718E-3"/>
    <n v="2"/>
    <n v="0.66666666666666663"/>
    <n v="1451"/>
    <n v="448517"/>
    <n v="36946"/>
    <n v="395385"/>
    <m/>
    <n v="767"/>
    <n v="868"/>
    <n v="1003"/>
    <n v="1263"/>
    <n v="1112"/>
    <n v="4236"/>
    <n v="3671"/>
    <n v="4433"/>
    <n v="4011"/>
    <n v="4726"/>
    <n v="3838"/>
    <n v="4444"/>
    <n v="3357"/>
    <n v="2735"/>
    <n v="2442"/>
    <n v="1896"/>
    <n v="1690"/>
    <n v="3968"/>
    <n v="1910"/>
    <n v="0.35"/>
    <n v="0.27"/>
    <n v="0.1"/>
    <n v="0.2"/>
    <n v="0.21"/>
    <n v="0.14000000000000001"/>
    <n v="28602"/>
    <n v="23079"/>
    <n v="829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1"/>
    <n v="1"/>
    <n v="207"/>
    <n v="0"/>
    <n v="660"/>
    <n v="0"/>
    <n v="505"/>
    <n v="0"/>
    <n v="870"/>
    <n v="869"/>
    <n v="45"/>
    <n v="33"/>
    <n v="12624"/>
  </r>
  <r>
    <x v="161"/>
    <d v="2020-08-05T00:00:00"/>
    <n v="14283"/>
    <n v="-80"/>
    <n v="-74.166666666666671"/>
    <n v="51848"/>
    <n v="167"/>
    <n v="163.33333333333334"/>
    <n v="18854"/>
    <n v="4478"/>
    <n v="26573"/>
    <n v="753"/>
    <n v="902"/>
    <n v="170"/>
    <n v="118"/>
    <m/>
    <n v="167"/>
    <n v="37565"/>
    <n v="247"/>
    <n v="237.5"/>
    <n v="1740"/>
    <n v="1"/>
    <n v="2.1666666666666665"/>
    <n v="384"/>
    <n v="-4.2394014962593519E-2"/>
    <n v="-7.4635762045165907E-3"/>
    <n v="0"/>
    <n v="4.333333333333333"/>
    <n v="41"/>
    <n v="-6.8181818181818177E-2"/>
    <n v="-3.228715728715728E-3"/>
    <n v="0"/>
    <n v="0.66666666666666663"/>
    <n v="1437"/>
    <n v="450524"/>
    <n v="37369"/>
    <n v="397239"/>
    <m/>
    <n v="767"/>
    <n v="873"/>
    <n v="1010"/>
    <n v="1270"/>
    <n v="1121"/>
    <n v="4244"/>
    <n v="3685"/>
    <n v="4445"/>
    <n v="4026"/>
    <n v="4737"/>
    <n v="3852"/>
    <n v="4457"/>
    <n v="3372"/>
    <n v="2744"/>
    <n v="2453"/>
    <n v="1900"/>
    <n v="1696"/>
    <n v="3973"/>
    <n v="1912"/>
    <n v="0.35"/>
    <n v="0.27"/>
    <n v="0.1"/>
    <n v="0.2"/>
    <n v="0.21"/>
    <n v="0.14000000000000001"/>
    <n v="28676"/>
    <n v="23172"/>
    <n v="829"/>
    <n v="252"/>
    <n v="607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9"/>
    <n v="1"/>
    <n v="48"/>
    <n v="0"/>
    <n v="107"/>
    <n v="0"/>
    <n v="131"/>
    <n v="0"/>
    <n v="207"/>
    <n v="0"/>
    <n v="660"/>
    <n v="0"/>
    <n v="505"/>
    <n v="0"/>
    <n v="870"/>
    <n v="870"/>
    <n v="45"/>
    <n v="33"/>
    <n v="12543"/>
  </r>
  <r>
    <x v="162"/>
    <d v="2020-08-06T00:00:00"/>
    <n v="14221"/>
    <n v="-62"/>
    <n v="-61.333333333333336"/>
    <n v="52061"/>
    <n v="213"/>
    <n v="164.83333333333334"/>
    <n v="18891"/>
    <n v="4494"/>
    <n v="26720"/>
    <n v="762"/>
    <n v="905"/>
    <n v="170"/>
    <n v="119"/>
    <m/>
    <n v="213"/>
    <n v="37840"/>
    <n v="275"/>
    <n v="226.16666666666666"/>
    <n v="1743"/>
    <n v="3"/>
    <n v="1.3333333333333333"/>
    <n v="369"/>
    <n v="-3.90625E-2"/>
    <n v="-4.875564417916093E-3"/>
    <n v="0"/>
    <n v="4.333333333333333"/>
    <n v="42"/>
    <n v="2.4390243902439025E-2"/>
    <n v="4.8045788899447432E-3"/>
    <n v="1"/>
    <n v="0.83333333333333337"/>
    <n v="1317"/>
    <n v="452453"/>
    <n v="37783"/>
    <n v="399075"/>
    <m/>
    <n v="767"/>
    <n v="880"/>
    <n v="1013"/>
    <n v="1282"/>
    <n v="1128"/>
    <n v="4264"/>
    <n v="3703"/>
    <n v="4467"/>
    <n v="4041"/>
    <n v="4753"/>
    <n v="3861"/>
    <n v="4473"/>
    <n v="3387"/>
    <n v="2754"/>
    <n v="2460"/>
    <n v="1911"/>
    <n v="1701"/>
    <n v="3985"/>
    <n v="1920"/>
    <n v="0.35"/>
    <n v="0.27"/>
    <n v="0.09"/>
    <n v="0.2"/>
    <n v="0.21"/>
    <n v="0.14000000000000001"/>
    <n v="28802"/>
    <n v="23259"/>
    <n v="831"/>
    <n v="252"/>
    <n v="608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1"/>
    <n v="48"/>
    <n v="0"/>
    <n v="107"/>
    <n v="0"/>
    <n v="131"/>
    <n v="0"/>
    <n v="208"/>
    <n v="1"/>
    <n v="660"/>
    <n v="0"/>
    <n v="506"/>
    <n v="1"/>
    <n v="870"/>
    <n v="873"/>
    <n v="45"/>
    <n v="33"/>
    <n v="12478"/>
  </r>
  <r>
    <x v="163"/>
    <d v="2020-08-07T00:00:00"/>
    <n v="14264"/>
    <n v="43"/>
    <n v="-43.833333333333336"/>
    <n v="52351"/>
    <n v="290"/>
    <n v="173.5"/>
    <n v="18952"/>
    <n v="4508"/>
    <n v="26928"/>
    <n v="761"/>
    <n v="911"/>
    <n v="170"/>
    <n v="121"/>
    <m/>
    <n v="290"/>
    <n v="38087"/>
    <n v="247"/>
    <n v="217.33333333333334"/>
    <n v="1746"/>
    <n v="3"/>
    <n v="1.5"/>
    <n v="356"/>
    <n v="-3.5230352303523033E-2"/>
    <n v="-8.1226178858261004E-3"/>
    <n v="0"/>
    <n v="4.333333333333333"/>
    <n v="36"/>
    <n v="-0.14285714285714285"/>
    <n v="-1.4939904269172558E-2"/>
    <n v="0"/>
    <n v="0.83333333333333337"/>
    <n v="1425"/>
    <n v="454380"/>
    <n v="37729"/>
    <n v="400604"/>
    <m/>
    <n v="767"/>
    <n v="885"/>
    <n v="1016"/>
    <n v="1289"/>
    <n v="1141"/>
    <n v="4290"/>
    <n v="3729"/>
    <n v="4499"/>
    <n v="4061"/>
    <n v="4772"/>
    <n v="3874"/>
    <n v="4495"/>
    <n v="3400"/>
    <n v="2767"/>
    <n v="2469"/>
    <n v="1926"/>
    <n v="1712"/>
    <n v="4012"/>
    <n v="1936"/>
    <n v="0.34"/>
    <n v="0.27"/>
    <n v="0.09"/>
    <n v="0.2"/>
    <n v="0.21"/>
    <n v="0.14000000000000001"/>
    <n v="28968"/>
    <n v="23383"/>
    <n v="831"/>
    <n v="252"/>
    <n v="611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7"/>
    <n v="0"/>
    <n v="133"/>
    <n v="2"/>
    <n v="208"/>
    <n v="0"/>
    <n v="660"/>
    <n v="0"/>
    <n v="507"/>
    <n v="1"/>
    <n v="872"/>
    <n v="874"/>
    <n v="45"/>
    <n v="33"/>
    <n v="12518"/>
  </r>
  <r>
    <x v="164"/>
    <d v="2020-08-08T00:00:00"/>
    <n v="14173"/>
    <n v="-91"/>
    <n v="-51"/>
    <n v="52537"/>
    <n v="186"/>
    <n v="179"/>
    <n v="19001"/>
    <n v="4513"/>
    <n v="27041"/>
    <n v="762"/>
    <n v="926"/>
    <n v="172"/>
    <n v="122"/>
    <m/>
    <n v="186"/>
    <n v="38364"/>
    <n v="277"/>
    <n v="230"/>
    <n v="1750"/>
    <n v="4"/>
    <n v="2"/>
    <n v="357"/>
    <n v="2.8089887640449437E-3"/>
    <n v="-8.9877864251519442E-3"/>
    <n v="1"/>
    <n v="4"/>
    <n v="33"/>
    <n v="-8.3333333333333329E-2"/>
    <n v="-3.2995459824728117E-2"/>
    <n v="0"/>
    <n v="0.66666666666666663"/>
    <n v="1475"/>
    <n v="456256"/>
    <n v="37579"/>
    <n v="402244"/>
    <m/>
    <n v="767"/>
    <n v="895"/>
    <n v="1022"/>
    <n v="1306"/>
    <n v="1145"/>
    <n v="4303"/>
    <n v="3746"/>
    <n v="4509"/>
    <n v="4078"/>
    <n v="4786"/>
    <n v="3893"/>
    <n v="4502"/>
    <n v="3412"/>
    <n v="2778"/>
    <n v="2482"/>
    <n v="1929"/>
    <n v="1717"/>
    <n v="4015"/>
    <n v="1941"/>
    <n v="0.34"/>
    <n v="0.27"/>
    <n v="0.09"/>
    <n v="0.2"/>
    <n v="0.21"/>
    <n v="0.14000000000000001"/>
    <n v="29056"/>
    <n v="23481"/>
    <n v="831"/>
    <n v="253"/>
    <n v="613"/>
    <n v="22"/>
    <n v="16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1"/>
    <n v="134"/>
    <n v="1"/>
    <n v="209"/>
    <n v="1"/>
    <n v="660"/>
    <n v="0"/>
    <n v="508"/>
    <n v="1"/>
    <n v="873"/>
    <n v="877"/>
    <n v="45"/>
    <n v="33"/>
    <n v="12423"/>
  </r>
  <r>
    <x v="165"/>
    <d v="2020-08-09T00:00:00"/>
    <n v="14157"/>
    <n v="-16"/>
    <n v="-50.166666666666664"/>
    <n v="52668"/>
    <n v="131"/>
    <n v="183.16666666666666"/>
    <n v="19049"/>
    <n v="4514"/>
    <n v="27110"/>
    <n v="764"/>
    <n v="929"/>
    <n v="179"/>
    <n v="123"/>
    <m/>
    <n v="131"/>
    <n v="38511"/>
    <n v="147"/>
    <n v="233.33333333333334"/>
    <n v="1756"/>
    <n v="6"/>
    <n v="3"/>
    <n v="366"/>
    <n v="2.5210084033613446E-2"/>
    <n v="-1.0077111043888327E-2"/>
    <n v="9"/>
    <n v="3.5"/>
    <n v="33"/>
    <n v="0"/>
    <n v="-3.7060500475134622E-2"/>
    <n v="0"/>
    <n v="0.5"/>
    <n v="1458"/>
    <n v="457462"/>
    <n v="37496"/>
    <n v="403336"/>
    <m/>
    <n v="767"/>
    <n v="898"/>
    <n v="1024"/>
    <n v="1309"/>
    <n v="1152"/>
    <n v="4316"/>
    <n v="3757"/>
    <n v="4521"/>
    <n v="4087"/>
    <n v="4800"/>
    <n v="3900"/>
    <n v="4514"/>
    <n v="3423"/>
    <n v="2782"/>
    <n v="2490"/>
    <n v="1938"/>
    <n v="1723"/>
    <n v="4015"/>
    <n v="1941"/>
    <n v="0.34"/>
    <n v="0.27"/>
    <n v="0.09"/>
    <n v="0.2"/>
    <n v="0.21"/>
    <n v="0.14000000000000001"/>
    <n v="29126"/>
    <n v="23542"/>
    <n v="832"/>
    <n v="253"/>
    <n v="61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0"/>
    <n v="134"/>
    <n v="0"/>
    <n v="211"/>
    <n v="2"/>
    <n v="661"/>
    <n v="1"/>
    <n v="511"/>
    <n v="3"/>
    <n v="874"/>
    <n v="882"/>
    <n v="45"/>
    <n v="33"/>
    <n v="12401"/>
  </r>
  <r>
    <x v="166"/>
    <d v="2020-08-10T00:00:00"/>
    <n v="14225"/>
    <n v="68"/>
    <n v="-23"/>
    <n v="52825"/>
    <n v="157"/>
    <n v="190.66666666666666"/>
    <n v="19094"/>
    <n v="4520"/>
    <n v="27209"/>
    <n v="767"/>
    <n v="931"/>
    <n v="181"/>
    <n v="123"/>
    <m/>
    <n v="157"/>
    <n v="38600"/>
    <n v="89"/>
    <n v="213.66666666666666"/>
    <n v="1759"/>
    <n v="3"/>
    <n v="3.3333333333333335"/>
    <n v="374"/>
    <n v="2.185792349726776E-2"/>
    <n v="-1.11349784951984E-2"/>
    <n v="8"/>
    <n v="3"/>
    <n v="29"/>
    <n v="-0.12121212121212122"/>
    <n v="-6.5199028613662766E-2"/>
    <n v="0"/>
    <n v="0.16666666666666666"/>
    <n v="1280"/>
    <n v="458607"/>
    <n v="37810"/>
    <n v="404502"/>
    <m/>
    <n v="767"/>
    <n v="904"/>
    <n v="1030"/>
    <n v="1313"/>
    <n v="1156"/>
    <n v="4335"/>
    <n v="3773"/>
    <n v="4534"/>
    <n v="4097"/>
    <n v="4818"/>
    <n v="3913"/>
    <n v="4524"/>
    <n v="3437"/>
    <n v="2790"/>
    <n v="2495"/>
    <n v="1941"/>
    <n v="1726"/>
    <n v="4019"/>
    <n v="1942"/>
    <n v="0.34"/>
    <n v="0.27"/>
    <n v="0.09"/>
    <n v="0.2"/>
    <n v="0.21"/>
    <n v="0.14000000000000001"/>
    <n v="29211"/>
    <n v="23614"/>
    <n v="832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1"/>
    <n v="134"/>
    <n v="0"/>
    <n v="211"/>
    <n v="0"/>
    <n v="661"/>
    <n v="0"/>
    <n v="513"/>
    <n v="2"/>
    <n v="874"/>
    <n v="885"/>
    <n v="45"/>
    <n v="33"/>
    <n v="12466"/>
  </r>
  <r>
    <x v="167"/>
    <d v="2020-08-11T00:00:00"/>
    <n v="14185"/>
    <n v="-40"/>
    <n v="-16.333333333333332"/>
    <n v="52945"/>
    <n v="120"/>
    <n v="182.83333333333334"/>
    <n v="19128"/>
    <n v="4526"/>
    <n v="27281"/>
    <n v="770"/>
    <n v="934"/>
    <n v="183"/>
    <n v="123"/>
    <m/>
    <n v="120"/>
    <n v="38760"/>
    <n v="160"/>
    <n v="199.16666666666666"/>
    <n v="1761"/>
    <n v="2"/>
    <n v="3.5"/>
    <n v="365"/>
    <n v="-2.4064171122994651E-2"/>
    <n v="-8.0800045219319213E-3"/>
    <n v="0"/>
    <n v="3"/>
    <n v="35"/>
    <n v="0.20689655172413793"/>
    <n v="-1.9352633629336743E-2"/>
    <n v="6"/>
    <n v="1.1666666666666667"/>
    <n v="1368"/>
    <n v="460663"/>
    <n v="37767"/>
    <n v="406350"/>
    <m/>
    <n v="767"/>
    <n v="906"/>
    <n v="1033"/>
    <n v="1315"/>
    <n v="1159"/>
    <n v="4343"/>
    <n v="3789"/>
    <n v="4546"/>
    <n v="4114"/>
    <n v="4824"/>
    <n v="3924"/>
    <n v="4527"/>
    <n v="3444"/>
    <n v="2796"/>
    <n v="2497"/>
    <n v="1941"/>
    <n v="1731"/>
    <n v="4029"/>
    <n v="1948"/>
    <n v="0.34"/>
    <n v="0.27"/>
    <n v="0.09"/>
    <n v="0.2"/>
    <n v="0.21"/>
    <n v="0.14000000000000001"/>
    <n v="29260"/>
    <n v="23685"/>
    <n v="834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1"/>
    <n v="0"/>
    <n v="515"/>
    <n v="2"/>
    <n v="874"/>
    <n v="887"/>
    <n v="46"/>
    <n v="33"/>
    <n v="12424"/>
  </r>
  <r>
    <x v="168"/>
    <d v="2020-08-12T00:00:00"/>
    <n v="14283"/>
    <n v="98"/>
    <n v="10.333333333333334"/>
    <n v="53223"/>
    <n v="278"/>
    <n v="193.66666666666666"/>
    <n v="19217"/>
    <n v="4538"/>
    <n v="27441"/>
    <n v="780"/>
    <n v="938"/>
    <n v="184"/>
    <n v="125"/>
    <m/>
    <n v="278"/>
    <n v="38940"/>
    <n v="180"/>
    <n v="183.33333333333334"/>
    <n v="1764"/>
    <n v="3"/>
    <n v="3.5"/>
    <n v="367"/>
    <n v="5.4794520547945206E-3"/>
    <n v="-6.5634584613283569E-4"/>
    <n v="2"/>
    <n v="3.3333333333333335"/>
    <n v="40"/>
    <n v="0.14285714285714285"/>
    <n v="3.9184952978056631E-4"/>
    <n v="5"/>
    <n v="1.8333333333333333"/>
    <n v="1292"/>
    <n v="462450"/>
    <n v="36377"/>
    <n v="407935"/>
    <m/>
    <n v="767"/>
    <n v="915"/>
    <n v="1040"/>
    <n v="1326"/>
    <n v="1166"/>
    <n v="4377"/>
    <n v="3811"/>
    <n v="4570"/>
    <n v="4140"/>
    <n v="4839"/>
    <n v="3946"/>
    <n v="4545"/>
    <n v="3459"/>
    <n v="2808"/>
    <n v="2510"/>
    <n v="1946"/>
    <n v="1743"/>
    <n v="4047"/>
    <n v="1959"/>
    <n v="0.34"/>
    <n v="0.27"/>
    <n v="0.09"/>
    <n v="0.2"/>
    <n v="0.21"/>
    <n v="0.14000000000000001"/>
    <n v="29406"/>
    <n v="23817"/>
    <n v="836"/>
    <n v="253"/>
    <n v="62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4"/>
    <n v="3"/>
    <n v="515"/>
    <n v="0"/>
    <n v="877"/>
    <n v="887"/>
    <n v="43"/>
    <n v="33"/>
    <n v="12519"/>
  </r>
  <r>
    <x v="169"/>
    <d v="2020-08-13T00:00:00"/>
    <n v="14371"/>
    <n v="88"/>
    <n v="17.833333333333332"/>
    <n v="53548"/>
    <n v="325"/>
    <n v="199.5"/>
    <n v="19301"/>
    <n v="4560"/>
    <n v="27645"/>
    <n v="786"/>
    <n v="946"/>
    <n v="184"/>
    <n v="126"/>
    <m/>
    <n v="325"/>
    <n v="39177"/>
    <n v="237"/>
    <n v="181.66666666666666"/>
    <n v="1770"/>
    <n v="6"/>
    <n v="4"/>
    <n v="358"/>
    <n v="-2.4523160762942781E-2"/>
    <n v="1.1281860772972055E-3"/>
    <n v="0"/>
    <n v="3.3333333333333335"/>
    <n v="39"/>
    <n v="-2.5000000000000001E-2"/>
    <n v="2.0034706672637709E-2"/>
    <n v="0"/>
    <n v="1.8333333333333333"/>
    <n v="1248"/>
    <n v="464365"/>
    <n v="36530"/>
    <n v="409569"/>
    <m/>
    <n v="767"/>
    <n v="917"/>
    <n v="1044"/>
    <n v="1341"/>
    <n v="1174"/>
    <n v="4404"/>
    <n v="3836"/>
    <n v="4590"/>
    <n v="4170"/>
    <n v="4860"/>
    <n v="3971"/>
    <n v="4572"/>
    <n v="3480"/>
    <n v="2824"/>
    <n v="2524"/>
    <n v="1958"/>
    <n v="1754"/>
    <n v="4081"/>
    <n v="1972"/>
    <n v="0.34"/>
    <n v="0.27"/>
    <n v="0.09"/>
    <n v="0.2"/>
    <n v="0.21"/>
    <n v="0.14000000000000001"/>
    <n v="29580"/>
    <n v="23968"/>
    <n v="838"/>
    <n v="253"/>
    <n v="625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5"/>
    <n v="1"/>
    <n v="212"/>
    <n v="1"/>
    <n v="666"/>
    <n v="2"/>
    <n v="517"/>
    <n v="2"/>
    <n v="880"/>
    <n v="890"/>
    <n v="43"/>
    <n v="33"/>
    <n v="12601"/>
  </r>
  <r>
    <x v="170"/>
    <d v="2020-08-14T00:00:00"/>
    <n v="14409"/>
    <n v="38"/>
    <n v="39.333333333333336"/>
    <n v="53783"/>
    <n v="235"/>
    <n v="207.66666666666666"/>
    <n v="19353"/>
    <n v="4568"/>
    <n v="27794"/>
    <n v="799"/>
    <n v="957"/>
    <n v="184"/>
    <n v="128"/>
    <m/>
    <n v="235"/>
    <n v="39374"/>
    <n v="197"/>
    <n v="168.33333333333334"/>
    <n v="1772"/>
    <n v="2"/>
    <n v="3.6666666666666665"/>
    <n v="348"/>
    <n v="-2.7932960893854747E-2"/>
    <n v="-3.9954721990194085E-3"/>
    <n v="0"/>
    <n v="3.1666666666666665"/>
    <n v="41"/>
    <n v="5.128205128205128E-2"/>
    <n v="4.2470604108535141E-2"/>
    <n v="2"/>
    <n v="2.1666666666666665"/>
    <n v="1298"/>
    <n v="466096"/>
    <n v="36345"/>
    <n v="411015"/>
    <m/>
    <n v="767"/>
    <n v="927"/>
    <n v="1059"/>
    <n v="1346"/>
    <n v="1187"/>
    <n v="4434"/>
    <n v="3873"/>
    <n v="4616"/>
    <n v="4187"/>
    <n v="4878"/>
    <n v="3987"/>
    <n v="4583"/>
    <n v="3490"/>
    <n v="2830"/>
    <n v="2534"/>
    <n v="1961"/>
    <n v="1757"/>
    <n v="4083"/>
    <n v="1976"/>
    <n v="0.34"/>
    <n v="0.27"/>
    <n v="0.09"/>
    <n v="0.2"/>
    <n v="0.21"/>
    <n v="0.14000000000000001"/>
    <n v="29690"/>
    <n v="24093"/>
    <n v="838"/>
    <n v="253"/>
    <n v="62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1"/>
    <n v="109"/>
    <n v="0"/>
    <n v="135"/>
    <n v="0"/>
    <n v="212"/>
    <n v="0"/>
    <n v="666"/>
    <n v="0"/>
    <n v="518"/>
    <n v="1"/>
    <n v="881"/>
    <n v="891"/>
    <n v="43"/>
    <n v="32"/>
    <n v="12637"/>
  </r>
  <r>
    <x v="171"/>
    <d v="2020-08-15T00:00:00"/>
    <n v="14396"/>
    <n v="-13"/>
    <n v="39.833333333333336"/>
    <n v="53981"/>
    <n v="198"/>
    <n v="218.83333333333334"/>
    <n v="19419"/>
    <n v="4584"/>
    <n v="27888"/>
    <n v="812"/>
    <n v="965"/>
    <n v="184"/>
    <n v="129"/>
    <m/>
    <n v="198"/>
    <n v="39585"/>
    <n v="211"/>
    <n v="179"/>
    <n v="1775"/>
    <n v="3"/>
    <n v="3.1666666666666665"/>
    <n v="320"/>
    <n v="-8.0459770114942528E-2"/>
    <n v="-2.1607114557112072E-2"/>
    <n v="0"/>
    <n v="1.6666666666666667"/>
    <n v="37"/>
    <n v="-9.7560975609756101E-2"/>
    <n v="2.6210441506909123E-2"/>
    <n v="0"/>
    <n v="2.1666666666666665"/>
    <n v="1263"/>
    <n v="467868"/>
    <n v="36268"/>
    <n v="412624"/>
    <m/>
    <n v="767"/>
    <n v="929"/>
    <n v="1069"/>
    <n v="1354"/>
    <n v="1195"/>
    <n v="4457"/>
    <n v="3888"/>
    <n v="4632"/>
    <n v="4200"/>
    <n v="4897"/>
    <n v="4017"/>
    <n v="4594"/>
    <n v="3503"/>
    <n v="2836"/>
    <n v="2542"/>
    <n v="1966"/>
    <n v="1759"/>
    <n v="4088"/>
    <n v="1979"/>
    <n v="0.34"/>
    <n v="0.27"/>
    <n v="0.09"/>
    <n v="0.2"/>
    <n v="0.21"/>
    <n v="0.14000000000000001"/>
    <n v="29785"/>
    <n v="24196"/>
    <n v="839"/>
    <n v="253"/>
    <n v="629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0"/>
    <n v="109"/>
    <n v="0"/>
    <n v="135"/>
    <n v="0"/>
    <n v="212"/>
    <n v="0"/>
    <n v="668"/>
    <n v="2"/>
    <n v="519"/>
    <n v="1"/>
    <n v="883"/>
    <n v="892"/>
    <n v="44"/>
    <n v="32"/>
    <n v="12621"/>
  </r>
  <r>
    <x v="172"/>
    <d v="2020-08-16T00:00:00"/>
    <n v="14405"/>
    <n v="9"/>
    <n v="30"/>
    <n v="54102"/>
    <n v="121"/>
    <n v="212.83333333333334"/>
    <n v="19473"/>
    <n v="4585"/>
    <n v="27931"/>
    <n v="823"/>
    <n v="975"/>
    <n v="185"/>
    <n v="130"/>
    <m/>
    <n v="121"/>
    <n v="39697"/>
    <n v="112"/>
    <n v="182.83333333333334"/>
    <n v="1778"/>
    <n v="3"/>
    <n v="3.1666666666666665"/>
    <n v="325"/>
    <n v="1.5625E-2"/>
    <n v="-2.2645935139990036E-2"/>
    <n v="5"/>
    <n v="1.1666666666666667"/>
    <n v="39"/>
    <n v="5.4054054054054057E-2"/>
    <n v="5.5421470717938327E-2"/>
    <n v="2"/>
    <n v="2.5"/>
    <n v="1226"/>
    <n v="468937"/>
    <n v="35742"/>
    <n v="413609"/>
    <m/>
    <n v="767"/>
    <n v="932"/>
    <n v="1073"/>
    <n v="1357"/>
    <n v="1199"/>
    <n v="4467"/>
    <n v="3897"/>
    <n v="4640"/>
    <n v="4214"/>
    <n v="4904"/>
    <n v="4028"/>
    <n v="4601"/>
    <n v="3515"/>
    <n v="2842"/>
    <n v="2550"/>
    <n v="1972"/>
    <n v="1761"/>
    <n v="4092"/>
    <n v="1982"/>
    <n v="0.34"/>
    <n v="0.27"/>
    <n v="0.09"/>
    <n v="0.2"/>
    <n v="0.2"/>
    <n v="0.14000000000000001"/>
    <n v="29839"/>
    <n v="24263"/>
    <n v="840"/>
    <n v="253"/>
    <n v="63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1"/>
    <n v="17"/>
    <n v="0"/>
    <n v="40"/>
    <n v="0"/>
    <n v="49"/>
    <n v="0"/>
    <n v="110"/>
    <n v="1"/>
    <n v="135"/>
    <n v="0"/>
    <n v="212"/>
    <n v="0"/>
    <n v="668"/>
    <n v="0"/>
    <n v="520"/>
    <n v="1"/>
    <n v="883"/>
    <n v="895"/>
    <n v="44"/>
    <n v="32"/>
    <n v="12627"/>
  </r>
  <r>
    <x v="173"/>
    <d v="2020-08-17T00:00:00"/>
    <n v="14434"/>
    <n v="29"/>
    <n v="41.5"/>
    <n v="54234"/>
    <n v="132"/>
    <n v="214.83333333333334"/>
    <n v="19514"/>
    <n v="4591"/>
    <n v="27997"/>
    <n v="836"/>
    <n v="980"/>
    <n v="186"/>
    <n v="130"/>
    <m/>
    <n v="132"/>
    <n v="39800"/>
    <n v="103"/>
    <n v="173.33333333333334"/>
    <n v="1779"/>
    <n v="1"/>
    <n v="3"/>
    <n v="336"/>
    <n v="3.3846153846153845E-2"/>
    <n v="-1.2994214311798617E-2"/>
    <n v="11"/>
    <n v="3"/>
    <n v="39"/>
    <n v="0"/>
    <n v="2.0938712097248683E-2"/>
    <n v="0"/>
    <n v="1.5"/>
    <m/>
    <m/>
    <n v="35568"/>
    <m/>
    <m/>
    <m/>
    <n v="935"/>
    <n v="1077"/>
    <n v="1360"/>
    <n v="1205"/>
    <n v="4477"/>
    <n v="3906"/>
    <n v="4651"/>
    <n v="4225"/>
    <n v="4911"/>
    <n v="4045"/>
    <n v="4604"/>
    <n v="3528"/>
    <n v="2854"/>
    <n v="2553"/>
    <n v="1976"/>
    <n v="1766"/>
    <n v="4099"/>
    <n v="1986"/>
    <m/>
    <m/>
    <m/>
    <m/>
    <m/>
    <m/>
    <n v="29899"/>
    <n v="24335"/>
    <n v="840"/>
    <n v="253"/>
    <n v="632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5"/>
    <n v="0"/>
    <n v="212"/>
    <n v="0"/>
    <n v="668"/>
    <n v="0"/>
    <n v="521"/>
    <n v="1"/>
    <n v="883"/>
    <n v="896"/>
    <m/>
    <m/>
    <n v="12655"/>
  </r>
  <r>
    <x v="174"/>
    <d v="2020-08-18T00:00:00"/>
    <n v="14512"/>
    <n v="78"/>
    <n v="38.166666666666664"/>
    <n v="54448"/>
    <n v="214"/>
    <n v="204.16666666666666"/>
    <n v="19572"/>
    <n v="4603"/>
    <n v="28125"/>
    <n v="844"/>
    <n v="983"/>
    <n v="187"/>
    <n v="134"/>
    <m/>
    <n v="214"/>
    <n v="39936"/>
    <n v="136"/>
    <n v="166"/>
    <n v="1784"/>
    <n v="5"/>
    <n v="3.3333333333333335"/>
    <n v="336"/>
    <n v="0"/>
    <n v="-1.3907456320931037E-2"/>
    <n v="0"/>
    <n v="2.6666666666666665"/>
    <n v="38"/>
    <n v="-2.564102564102564E-2"/>
    <n v="-7.1443159857794017E-3"/>
    <n v="0"/>
    <n v="0.66666666666666663"/>
    <m/>
    <m/>
    <n v="35107"/>
    <m/>
    <m/>
    <m/>
    <n v="937"/>
    <n v="1080"/>
    <n v="1367"/>
    <n v="1209"/>
    <n v="4491"/>
    <n v="3923"/>
    <n v="4666"/>
    <n v="4243"/>
    <n v="4927"/>
    <n v="4061"/>
    <n v="4621"/>
    <n v="3546"/>
    <n v="2863"/>
    <n v="2562"/>
    <n v="1982"/>
    <n v="1771"/>
    <n v="4130"/>
    <n v="1993"/>
    <m/>
    <m/>
    <m/>
    <m/>
    <m/>
    <m/>
    <n v="30016"/>
    <n v="24432"/>
    <n v="840"/>
    <n v="253"/>
    <n v="63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1"/>
    <n v="212"/>
    <n v="0"/>
    <n v="672"/>
    <n v="4"/>
    <n v="521"/>
    <n v="0"/>
    <n v="888"/>
    <n v="896"/>
    <m/>
    <m/>
    <n v="12728"/>
  </r>
  <r>
    <x v="175"/>
    <d v="2020-08-19T00:00:00"/>
    <n v="14572"/>
    <n v="60"/>
    <n v="33.5"/>
    <n v="54701"/>
    <n v="253"/>
    <n v="192.16666666666666"/>
    <n v="19637"/>
    <n v="4620"/>
    <n v="28284"/>
    <n v="851"/>
    <n v="987"/>
    <n v="187"/>
    <n v="135"/>
    <m/>
    <n v="253"/>
    <n v="40129"/>
    <n v="193"/>
    <n v="158.66666666666666"/>
    <n v="1786"/>
    <n v="2"/>
    <n v="2.6666666666666665"/>
    <n v="329"/>
    <n v="-2.0833333333333332E-2"/>
    <n v="-1.3292485082662793E-2"/>
    <n v="0"/>
    <n v="2.6666666666666665"/>
    <n v="35"/>
    <n v="-7.8947368421052627E-2"/>
    <n v="-1.613554405595484E-2"/>
    <n v="0"/>
    <n v="0.66666666666666663"/>
    <m/>
    <m/>
    <n v="34772"/>
    <m/>
    <m/>
    <m/>
    <n v="944"/>
    <n v="1080"/>
    <n v="1379"/>
    <n v="1214"/>
    <n v="4516"/>
    <n v="3944"/>
    <n v="4688"/>
    <n v="4270"/>
    <n v="4948"/>
    <n v="4087"/>
    <n v="4640"/>
    <n v="3557"/>
    <n v="2873"/>
    <n v="2574"/>
    <n v="1991"/>
    <n v="1779"/>
    <n v="4141"/>
    <n v="2000"/>
    <m/>
    <m/>
    <m/>
    <m/>
    <m/>
    <m/>
    <n v="30152"/>
    <n v="24549"/>
    <n v="840"/>
    <n v="253"/>
    <n v="639"/>
    <n v="22"/>
    <n v="17"/>
    <n v="15"/>
    <n v="0"/>
    <m/>
    <m/>
    <m/>
    <m/>
    <m/>
    <m/>
    <m/>
    <m/>
    <m/>
    <n v="1"/>
    <n v="1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2"/>
    <n v="0"/>
    <n v="672"/>
    <n v="0"/>
    <n v="522"/>
    <n v="1"/>
    <n v="889"/>
    <n v="897"/>
    <m/>
    <m/>
    <n v="12786"/>
  </r>
  <r>
    <x v="176"/>
    <d v="2020-08-20T00:00:00"/>
    <n v="14728"/>
    <n v="156"/>
    <n v="53.166666666666664"/>
    <n v="54992"/>
    <n v="291"/>
    <n v="201.5"/>
    <n v="19730"/>
    <n v="4626"/>
    <n v="28454"/>
    <n v="863"/>
    <n v="996"/>
    <n v="188"/>
    <n v="135"/>
    <m/>
    <n v="291"/>
    <n v="40264"/>
    <n v="135"/>
    <n v="148.33333333333334"/>
    <n v="1788"/>
    <n v="2"/>
    <n v="2.6666666666666665"/>
    <n v="334"/>
    <n v="1.5197568389057751E-2"/>
    <n v="-6.1040635355107094E-3"/>
    <n v="5"/>
    <n v="3.5"/>
    <n v="39"/>
    <n v="0.11428571428571428"/>
    <n v="-5.6349335553443373E-3"/>
    <n v="4"/>
    <n v="1"/>
    <m/>
    <m/>
    <n v="34422"/>
    <m/>
    <m/>
    <m/>
    <n v="947"/>
    <n v="1085"/>
    <n v="1382"/>
    <n v="1227"/>
    <n v="4546"/>
    <n v="3969"/>
    <n v="4718"/>
    <n v="4297"/>
    <n v="4966"/>
    <n v="4116"/>
    <n v="4659"/>
    <n v="3574"/>
    <n v="2895"/>
    <n v="2593"/>
    <n v="1994"/>
    <n v="1793"/>
    <n v="4150"/>
    <n v="2005"/>
    <m/>
    <m/>
    <m/>
    <m/>
    <m/>
    <m/>
    <n v="30289"/>
    <n v="24703"/>
    <n v="841"/>
    <n v="253"/>
    <n v="64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3"/>
    <n v="1"/>
    <n v="672"/>
    <n v="0"/>
    <n v="523"/>
    <n v="1"/>
    <n v="889"/>
    <n v="899"/>
    <m/>
    <m/>
    <n v="12940"/>
  </r>
  <r>
    <x v="177"/>
    <d v="2020-08-21T00:00:00"/>
    <n v="14738"/>
    <n v="10"/>
    <n v="57"/>
    <n v="55211"/>
    <n v="219"/>
    <n v="205"/>
    <n v="19793"/>
    <n v="4634"/>
    <n v="28579"/>
    <n v="868"/>
    <n v="1007"/>
    <n v="192"/>
    <n v="138"/>
    <m/>
    <n v="219"/>
    <n v="40473"/>
    <n v="209"/>
    <n v="148"/>
    <n v="1792"/>
    <n v="4"/>
    <n v="2.8333333333333335"/>
    <n v="321"/>
    <n v="-3.8922155688622756E-2"/>
    <n v="8.1887220220925108E-4"/>
    <n v="0"/>
    <n v="3.5"/>
    <n v="41"/>
    <n v="5.128205128205128E-2"/>
    <n v="1.9172237593290224E-2"/>
    <n v="2"/>
    <n v="1.3333333333333333"/>
    <m/>
    <m/>
    <n v="34233"/>
    <m/>
    <m/>
    <m/>
    <n v="954"/>
    <n v="1089"/>
    <n v="1385"/>
    <n v="1236"/>
    <n v="4566"/>
    <n v="3996"/>
    <n v="4740"/>
    <n v="4313"/>
    <n v="4978"/>
    <n v="4143"/>
    <n v="4673"/>
    <n v="3583"/>
    <n v="2909"/>
    <n v="2600"/>
    <n v="2002"/>
    <n v="1803"/>
    <n v="4156"/>
    <n v="2009"/>
    <m/>
    <m/>
    <m/>
    <m/>
    <m/>
    <m/>
    <n v="30395"/>
    <n v="24816"/>
    <n v="842"/>
    <n v="253"/>
    <n v="64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1"/>
    <n v="49"/>
    <n v="0"/>
    <n v="110"/>
    <n v="0"/>
    <n v="136"/>
    <n v="0"/>
    <n v="213"/>
    <n v="0"/>
    <n v="674"/>
    <n v="2"/>
    <n v="524"/>
    <n v="1"/>
    <n v="891"/>
    <n v="901"/>
    <m/>
    <m/>
    <n v="12946"/>
  </r>
  <r>
    <x v="178"/>
    <d v="2020-08-22T00:00:00"/>
    <n v="14800"/>
    <n v="62"/>
    <n v="65.833333333333329"/>
    <n v="55452"/>
    <n v="241"/>
    <n v="225"/>
    <n v="19860"/>
    <n v="4648"/>
    <n v="28706"/>
    <n v="885"/>
    <n v="1014"/>
    <n v="199"/>
    <n v="140"/>
    <m/>
    <n v="241"/>
    <n v="40652"/>
    <n v="179"/>
    <n v="159.16666666666666"/>
    <n v="1794"/>
    <n v="2"/>
    <n v="2.6666666666666665"/>
    <n v="316"/>
    <n v="-1.5576323987538941E-2"/>
    <n v="-4.3813484623805724E-3"/>
    <n v="0"/>
    <n v="2.6666666666666665"/>
    <n v="42"/>
    <n v="2.4390243902439025E-2"/>
    <n v="1.4228269234687721E-2"/>
    <n v="1"/>
    <n v="1.1666666666666667"/>
    <m/>
    <m/>
    <n v="34182"/>
    <m/>
    <m/>
    <m/>
    <n v="960"/>
    <n v="1095"/>
    <n v="1393"/>
    <n v="1240"/>
    <n v="4593"/>
    <n v="4017"/>
    <n v="4755"/>
    <n v="4340"/>
    <n v="4993"/>
    <n v="4163"/>
    <n v="4689"/>
    <n v="3600"/>
    <n v="2920"/>
    <n v="2614"/>
    <n v="2011"/>
    <n v="1806"/>
    <n v="4167"/>
    <n v="2019"/>
    <m/>
    <m/>
    <m/>
    <m/>
    <m/>
    <m/>
    <n v="30513"/>
    <n v="24939"/>
    <n v="842"/>
    <n v="253"/>
    <n v="645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1"/>
    <n v="674"/>
    <n v="0"/>
    <n v="525"/>
    <n v="1"/>
    <n v="891"/>
    <n v="903"/>
    <m/>
    <m/>
    <n v="13006"/>
  </r>
  <r>
    <x v="179"/>
    <d v="2020-08-23T00:00:00"/>
    <n v="14823"/>
    <n v="23"/>
    <n v="64.833333333333329"/>
    <n v="55597"/>
    <n v="145"/>
    <n v="227.16666666666666"/>
    <n v="19929"/>
    <n v="4661"/>
    <n v="28753"/>
    <n v="887"/>
    <n v="1028"/>
    <n v="199"/>
    <n v="140"/>
    <m/>
    <n v="145"/>
    <n v="40774"/>
    <n v="122"/>
    <n v="162.33333333333334"/>
    <n v="1796"/>
    <n v="2"/>
    <n v="2.8333333333333335"/>
    <n v="317"/>
    <n v="3.1645569620253164E-3"/>
    <n v="-9.4949479430686597E-3"/>
    <n v="1"/>
    <n v="1"/>
    <n v="47"/>
    <n v="0.11904761904761904"/>
    <n v="3.4069539075957563E-2"/>
    <n v="5"/>
    <n v="2"/>
    <m/>
    <m/>
    <n v="34413"/>
    <m/>
    <m/>
    <m/>
    <n v="967"/>
    <n v="1098"/>
    <n v="1395"/>
    <n v="1248"/>
    <n v="4616"/>
    <n v="4030"/>
    <n v="4772"/>
    <n v="4352"/>
    <n v="5000"/>
    <n v="4178"/>
    <n v="4699"/>
    <n v="3608"/>
    <n v="2922"/>
    <n v="2621"/>
    <n v="2015"/>
    <n v="1809"/>
    <n v="4172"/>
    <n v="2018"/>
    <m/>
    <m/>
    <m/>
    <m/>
    <m/>
    <m/>
    <n v="30590"/>
    <n v="25007"/>
    <n v="843"/>
    <n v="253"/>
    <n v="64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0"/>
    <n v="675"/>
    <n v="1"/>
    <n v="526"/>
    <n v="1"/>
    <n v="892"/>
    <n v="904"/>
    <m/>
    <m/>
    <n v="13027"/>
  </r>
  <r>
    <x v="180"/>
    <d v="2020-08-24T00:00:00"/>
    <n v="14840"/>
    <n v="17"/>
    <n v="54.666666666666664"/>
    <n v="55720"/>
    <n v="123"/>
    <n v="212"/>
    <n v="19972"/>
    <n v="4669"/>
    <n v="28816"/>
    <n v="887"/>
    <n v="1034"/>
    <n v="202"/>
    <n v="140"/>
    <m/>
    <n v="123"/>
    <n v="40880"/>
    <n v="106"/>
    <n v="157.33333333333334"/>
    <n v="1801"/>
    <n v="5"/>
    <n v="2.8333333333333335"/>
    <n v="321"/>
    <n v="1.2618296529968454E-2"/>
    <n v="-7.3918985214072516E-3"/>
    <n v="4"/>
    <n v="1.6666666666666667"/>
    <n v="44"/>
    <n v="-6.3829787234042548E-2"/>
    <n v="2.7704745477121411E-2"/>
    <n v="0"/>
    <n v="2"/>
    <m/>
    <m/>
    <n v="34388"/>
    <m/>
    <m/>
    <m/>
    <n v="969"/>
    <n v="1099"/>
    <n v="1399"/>
    <n v="1254"/>
    <n v="4627"/>
    <n v="4045"/>
    <n v="4786"/>
    <n v="4363"/>
    <n v="5014"/>
    <n v="4180"/>
    <n v="4705"/>
    <n v="3613"/>
    <n v="2929"/>
    <n v="2625"/>
    <n v="2019"/>
    <n v="1812"/>
    <n v="4182"/>
    <n v="2022"/>
    <m/>
    <m/>
    <m/>
    <m/>
    <m/>
    <m/>
    <n v="30662"/>
    <n v="25058"/>
    <n v="845"/>
    <n v="253"/>
    <n v="64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7"/>
    <n v="3"/>
    <n v="677"/>
    <n v="2"/>
    <n v="526"/>
    <n v="0"/>
    <n v="894"/>
    <n v="907"/>
    <m/>
    <m/>
    <n v="13039"/>
  </r>
  <r>
    <x v="181"/>
    <d v="2020-08-25T00:00:00"/>
    <n v="14891"/>
    <n v="51"/>
    <n v="53.166666666666664"/>
    <n v="55912"/>
    <n v="192"/>
    <n v="201.83333333333334"/>
    <n v="20021"/>
    <n v="4677"/>
    <n v="28932"/>
    <n v="898"/>
    <n v="1039"/>
    <n v="204"/>
    <n v="141"/>
    <m/>
    <n v="192"/>
    <n v="41021"/>
    <n v="141"/>
    <n v="148.66666666666666"/>
    <n v="1805"/>
    <n v="4"/>
    <n v="3.1666666666666665"/>
    <n v="325"/>
    <n v="1.2461059190031152E-2"/>
    <n v="-1.8428331008465036E-3"/>
    <n v="4"/>
    <n v="2.3333333333333335"/>
    <n v="41"/>
    <n v="-6.8181818181818177E-2"/>
    <n v="2.9499003850327155E-2"/>
    <n v="0"/>
    <n v="2"/>
    <m/>
    <m/>
    <n v="33821"/>
    <m/>
    <m/>
    <m/>
    <n v="975"/>
    <n v="1107"/>
    <n v="1405"/>
    <n v="1258"/>
    <n v="4641"/>
    <n v="4059"/>
    <n v="4803"/>
    <n v="4380"/>
    <n v="5031"/>
    <n v="4199"/>
    <n v="4716"/>
    <n v="3620"/>
    <n v="2943"/>
    <n v="2636"/>
    <n v="2026"/>
    <n v="1818"/>
    <n v="4189"/>
    <n v="2029"/>
    <m/>
    <m/>
    <m/>
    <m/>
    <m/>
    <m/>
    <n v="30761"/>
    <n v="25151"/>
    <n v="846"/>
    <n v="253"/>
    <n v="65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1"/>
    <n v="219"/>
    <n v="2"/>
    <n v="677"/>
    <n v="0"/>
    <n v="527"/>
    <n v="1"/>
    <n v="895"/>
    <n v="910"/>
    <m/>
    <m/>
    <n v="13086"/>
  </r>
  <r>
    <x v="182"/>
    <d v="2020-08-26T00:00:00"/>
    <n v="15090"/>
    <n v="199"/>
    <n v="60.333333333333336"/>
    <n v="56274"/>
    <n v="362"/>
    <n v="213.66666666666666"/>
    <n v="20130"/>
    <n v="4702"/>
    <n v="29146"/>
    <n v="906"/>
    <n v="1044"/>
    <n v="205"/>
    <n v="141"/>
    <m/>
    <n v="362"/>
    <n v="41184"/>
    <n v="163"/>
    <n v="153.33333333333334"/>
    <n v="1807"/>
    <n v="2"/>
    <n v="3.1666666666666665"/>
    <n v="311"/>
    <n v="-4.3076923076923075E-2"/>
    <n v="-1.1555248345176641E-2"/>
    <n v="0"/>
    <n v="1.5"/>
    <n v="38"/>
    <n v="-7.3170731707317069E-2"/>
    <n v="-1.7437371485114091E-3"/>
    <n v="0"/>
    <n v="1.3333333333333333"/>
    <m/>
    <m/>
    <n v="33782"/>
    <m/>
    <m/>
    <m/>
    <n v="981"/>
    <n v="1113"/>
    <n v="1417"/>
    <n v="1265"/>
    <n v="4690"/>
    <n v="4081"/>
    <n v="4842"/>
    <n v="4401"/>
    <n v="5065"/>
    <n v="4209"/>
    <n v="4743"/>
    <n v="3639"/>
    <n v="2964"/>
    <n v="2656"/>
    <n v="2047"/>
    <n v="1826"/>
    <n v="4217"/>
    <n v="2040"/>
    <m/>
    <m/>
    <m/>
    <m/>
    <m/>
    <m/>
    <n v="30998"/>
    <n v="25276"/>
    <n v="846"/>
    <n v="253"/>
    <n v="654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8"/>
    <n v="1"/>
    <n v="528"/>
    <n v="1"/>
    <n v="896"/>
    <n v="911"/>
    <m/>
    <m/>
    <n v="13283"/>
  </r>
  <r>
    <x v="183"/>
    <d v="2020-08-27T00:00:00"/>
    <n v="15314"/>
    <n v="224"/>
    <n v="96"/>
    <n v="56671"/>
    <n v="397"/>
    <n v="243.33333333333334"/>
    <n v="20291"/>
    <n v="4728"/>
    <n v="29332"/>
    <n v="912"/>
    <n v="1052"/>
    <n v="208"/>
    <n v="148"/>
    <m/>
    <n v="397"/>
    <n v="41357"/>
    <n v="173"/>
    <n v="147.33333333333334"/>
    <n v="1809"/>
    <n v="2"/>
    <n v="2.8333333333333335"/>
    <n v="317"/>
    <n v="1.9292604501607719E-2"/>
    <n v="-1.8527883134715623E-3"/>
    <n v="6"/>
    <n v="2.5"/>
    <n v="35"/>
    <n v="-7.8947368421052627E-2"/>
    <n v="-2.3448640432362059E-2"/>
    <n v="0"/>
    <n v="1"/>
    <m/>
    <m/>
    <n v="33866"/>
    <m/>
    <m/>
    <m/>
    <n v="988"/>
    <n v="1120"/>
    <n v="1433"/>
    <n v="1285"/>
    <n v="4732"/>
    <n v="4125"/>
    <n v="4879"/>
    <n v="4431"/>
    <n v="5102"/>
    <n v="4232"/>
    <n v="4766"/>
    <n v="3663"/>
    <n v="2980"/>
    <n v="2677"/>
    <n v="2063"/>
    <n v="1838"/>
    <n v="4234"/>
    <n v="2047"/>
    <m/>
    <m/>
    <m/>
    <m/>
    <m/>
    <m/>
    <n v="31209"/>
    <n v="25464"/>
    <n v="846"/>
    <n v="253"/>
    <n v="65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9"/>
    <n v="1"/>
    <n v="529"/>
    <n v="1"/>
    <n v="897"/>
    <n v="912"/>
    <m/>
    <m/>
    <n v="13507"/>
  </r>
  <r>
    <x v="184"/>
    <d v="2020-08-28T00:00:00"/>
    <n v="15518"/>
    <n v="204"/>
    <n v="119.66666666666667"/>
    <n v="57074"/>
    <n v="403"/>
    <n v="270.33333333333331"/>
    <n v="20457"/>
    <n v="4757"/>
    <n v="29514"/>
    <n v="923"/>
    <n v="1062"/>
    <n v="208"/>
    <n v="153"/>
    <m/>
    <n v="403"/>
    <n v="41556"/>
    <n v="199"/>
    <n v="150.66666666666666"/>
    <n v="1815"/>
    <n v="6"/>
    <n v="3.5"/>
    <n v="334"/>
    <n v="5.362776025236593E-2"/>
    <n v="9.6812257265125826E-3"/>
    <n v="17"/>
    <n v="5.333333333333333"/>
    <n v="38"/>
    <n v="8.5714285714285715E-2"/>
    <n v="-1.3227966797054277E-2"/>
    <n v="3"/>
    <n v="1.3333333333333333"/>
    <m/>
    <m/>
    <n v="33930"/>
    <m/>
    <m/>
    <m/>
    <n v="998"/>
    <n v="1133"/>
    <n v="1455"/>
    <n v="1301"/>
    <n v="4761"/>
    <n v="4161"/>
    <n v="4911"/>
    <n v="4473"/>
    <n v="5149"/>
    <n v="4255"/>
    <n v="4810"/>
    <n v="3685"/>
    <n v="2997"/>
    <n v="2694"/>
    <n v="2072"/>
    <n v="1846"/>
    <n v="4243"/>
    <n v="2052"/>
    <m/>
    <m/>
    <m/>
    <m/>
    <m/>
    <m/>
    <n v="31428"/>
    <n v="25646"/>
    <n v="848"/>
    <n v="253"/>
    <n v="66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1"/>
    <n v="220"/>
    <n v="1"/>
    <n v="681"/>
    <n v="2"/>
    <n v="531"/>
    <n v="2"/>
    <n v="900"/>
    <n v="915"/>
    <m/>
    <m/>
    <n v="13703"/>
  </r>
  <r>
    <x v="185"/>
    <d v="2020-08-29T00:00:00"/>
    <n v="15682"/>
    <n v="164"/>
    <n v="143.16666666666666"/>
    <n v="57448"/>
    <n v="374"/>
    <n v="308.5"/>
    <n v="20614"/>
    <n v="4780"/>
    <n v="29663"/>
    <n v="926"/>
    <n v="1099"/>
    <n v="209"/>
    <n v="157"/>
    <m/>
    <n v="374"/>
    <n v="41766"/>
    <n v="210"/>
    <n v="165.33333333333334"/>
    <n v="1818"/>
    <n v="3"/>
    <n v="3.6666666666666665"/>
    <n v="324"/>
    <n v="-2.9940119760479042E-2"/>
    <n v="4.1637796060951899E-3"/>
    <n v="0"/>
    <n v="5.166666666666667"/>
    <n v="40"/>
    <n v="5.2631578947368418E-2"/>
    <n v="-2.4297306813762718E-2"/>
    <n v="2"/>
    <n v="0.83333333333333337"/>
    <m/>
    <m/>
    <n v="33965"/>
    <m/>
    <m/>
    <m/>
    <n v="1008"/>
    <n v="1149"/>
    <n v="1464"/>
    <n v="1318"/>
    <n v="4788"/>
    <n v="4220"/>
    <n v="4954"/>
    <n v="4497"/>
    <n v="5185"/>
    <n v="4283"/>
    <n v="4835"/>
    <n v="3705"/>
    <n v="3014"/>
    <n v="2709"/>
    <n v="2076"/>
    <n v="1851"/>
    <n v="4255"/>
    <n v="2059"/>
    <m/>
    <m/>
    <m/>
    <m/>
    <m/>
    <m/>
    <n v="31611"/>
    <n v="25837"/>
    <n v="848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0"/>
    <n v="220"/>
    <n v="0"/>
    <n v="683"/>
    <n v="2"/>
    <n v="532"/>
    <n v="1"/>
    <n v="902"/>
    <n v="916"/>
    <m/>
    <m/>
    <n v="13864"/>
  </r>
  <r>
    <x v="186"/>
    <d v="2020-08-30T00:00:00"/>
    <n v="15883"/>
    <n v="201"/>
    <n v="173.83333333333334"/>
    <n v="57768"/>
    <n v="320"/>
    <n v="341.33333333333331"/>
    <n v="20776"/>
    <n v="4800"/>
    <n v="29784"/>
    <n v="937"/>
    <n v="1105"/>
    <n v="209"/>
    <n v="157"/>
    <m/>
    <n v="320"/>
    <n v="41885"/>
    <n v="119"/>
    <n v="167.5"/>
    <n v="1819"/>
    <n v="1"/>
    <n v="3"/>
    <n v="341"/>
    <n v="5.2469135802469133E-2"/>
    <n v="1.080558615151197E-2"/>
    <n v="17"/>
    <n v="7.333333333333333"/>
    <n v="41"/>
    <n v="2.5000000000000001E-2"/>
    <n v="-9.4923422747556253E-3"/>
    <n v="1"/>
    <n v="1"/>
    <m/>
    <m/>
    <n v="34258"/>
    <m/>
    <m/>
    <m/>
    <n v="1009"/>
    <n v="1154"/>
    <n v="1471"/>
    <n v="1332"/>
    <n v="4827"/>
    <n v="4251"/>
    <n v="4990"/>
    <n v="4513"/>
    <n v="5216"/>
    <n v="4300"/>
    <n v="4860"/>
    <n v="3720"/>
    <n v="3025"/>
    <n v="2720"/>
    <n v="2087"/>
    <n v="1862"/>
    <n v="4281"/>
    <n v="2068"/>
    <m/>
    <m/>
    <m/>
    <m/>
    <m/>
    <m/>
    <n v="31800"/>
    <n v="25968"/>
    <n v="849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1"/>
    <n v="220"/>
    <n v="0"/>
    <n v="683"/>
    <n v="0"/>
    <n v="532"/>
    <n v="0"/>
    <n v="903"/>
    <n v="916"/>
    <m/>
    <m/>
    <n v="14064"/>
  </r>
  <r>
    <x v="187"/>
    <d v="2020-08-31T00:00:00"/>
    <n v="16051"/>
    <n v="168"/>
    <n v="193.33333333333334"/>
    <n v="58012"/>
    <n v="244"/>
    <n v="350"/>
    <n v="20859"/>
    <n v="4807"/>
    <n v="29921"/>
    <n v="944"/>
    <n v="1112"/>
    <n v="212"/>
    <n v="157"/>
    <m/>
    <n v="244"/>
    <n v="41961"/>
    <n v="76"/>
    <n v="156.66666666666666"/>
    <n v="1822"/>
    <n v="3"/>
    <n v="2.8333333333333335"/>
    <n v="349"/>
    <n v="2.3460410557184751E-2"/>
    <n v="1.2638811379370903E-2"/>
    <n v="8"/>
    <n v="8"/>
    <n v="41"/>
    <n v="0"/>
    <n v="1.8712940888807421E-3"/>
    <n v="0"/>
    <n v="1"/>
    <m/>
    <m/>
    <n v="34196"/>
    <m/>
    <m/>
    <m/>
    <n v="1013"/>
    <n v="1158"/>
    <n v="1473"/>
    <n v="1337"/>
    <n v="4837"/>
    <n v="4265"/>
    <n v="5015"/>
    <n v="4527"/>
    <n v="5235"/>
    <n v="4320"/>
    <n v="4883"/>
    <n v="3735"/>
    <n v="3036"/>
    <n v="2744"/>
    <n v="2099"/>
    <n v="1872"/>
    <n v="4304"/>
    <n v="2077"/>
    <m/>
    <m/>
    <m/>
    <m/>
    <m/>
    <m/>
    <n v="31929"/>
    <n v="26083"/>
    <n v="849"/>
    <n v="253"/>
    <n v="66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4"/>
    <n v="1"/>
    <n v="534"/>
    <n v="2"/>
    <n v="904"/>
    <n v="918"/>
    <m/>
    <m/>
    <n v="14229"/>
  </r>
  <r>
    <x v="188"/>
    <d v="2020-09-01T00:00:00"/>
    <n v="16139"/>
    <n v="88"/>
    <n v="174.83333333333334"/>
    <n v="58243"/>
    <n v="231"/>
    <n v="328.16666666666669"/>
    <n v="20941"/>
    <n v="4830"/>
    <n v="30040"/>
    <n v="947"/>
    <n v="1112"/>
    <n v="213"/>
    <n v="160"/>
    <m/>
    <n v="231"/>
    <n v="42104"/>
    <n v="143"/>
    <n v="153.33333333333334"/>
    <n v="1824"/>
    <n v="2"/>
    <n v="2.8333333333333335"/>
    <n v="350"/>
    <n v="2.8653295128939827E-3"/>
    <n v="2.0295853477673747E-2"/>
    <n v="1"/>
    <n v="8.1666666666666661"/>
    <n v="44"/>
    <n v="7.3170731707317069E-2"/>
    <n v="2.626153799131976E-2"/>
    <n v="3"/>
    <n v="1.5"/>
    <m/>
    <m/>
    <n v="33998"/>
    <m/>
    <m/>
    <m/>
    <n v="1016"/>
    <n v="1169"/>
    <n v="1481"/>
    <n v="1343"/>
    <n v="4865"/>
    <n v="4298"/>
    <n v="5030"/>
    <n v="4542"/>
    <n v="5255"/>
    <n v="4332"/>
    <n v="4902"/>
    <n v="3746"/>
    <n v="3053"/>
    <n v="2750"/>
    <n v="2105"/>
    <n v="1879"/>
    <n v="4312"/>
    <n v="2083"/>
    <m/>
    <m/>
    <m/>
    <m/>
    <m/>
    <m/>
    <n v="32053"/>
    <n v="26190"/>
    <n v="849"/>
    <n v="253"/>
    <n v="668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5"/>
    <n v="1"/>
    <n v="535"/>
    <n v="1"/>
    <n v="905"/>
    <n v="919"/>
    <m/>
    <m/>
    <n v="14315"/>
  </r>
  <r>
    <x v="189"/>
    <d v="2020-09-02T00:00:00"/>
    <n v="16400"/>
    <n v="261"/>
    <n v="181"/>
    <n v="58633"/>
    <n v="390"/>
    <n v="327"/>
    <n v="21125"/>
    <n v="4853"/>
    <n v="30208"/>
    <n v="949"/>
    <n v="1123"/>
    <n v="214"/>
    <n v="161"/>
    <m/>
    <n v="390"/>
    <n v="42233"/>
    <n v="129"/>
    <n v="146"/>
    <n v="1827"/>
    <n v="3"/>
    <n v="3"/>
    <n v="337"/>
    <n v="-3.7142857142857144E-2"/>
    <n v="1.0889943203596269E-2"/>
    <n v="0"/>
    <n v="7.166666666666667"/>
    <n v="41"/>
    <n v="-6.8181818181818177E-2"/>
    <n v="2.8055796364525504E-2"/>
    <n v="0"/>
    <n v="1.5"/>
    <m/>
    <m/>
    <n v="33914"/>
    <m/>
    <m/>
    <m/>
    <n v="1026"/>
    <n v="1179"/>
    <n v="1497"/>
    <n v="1356"/>
    <n v="4912"/>
    <n v="4332"/>
    <n v="5067"/>
    <n v="4573"/>
    <n v="5279"/>
    <n v="4360"/>
    <n v="4930"/>
    <n v="3771"/>
    <n v="3075"/>
    <n v="2768"/>
    <n v="2112"/>
    <n v="1889"/>
    <n v="4329"/>
    <n v="2096"/>
    <m/>
    <m/>
    <m/>
    <m/>
    <m/>
    <m/>
    <n v="32261"/>
    <n v="26372"/>
    <n v="849"/>
    <n v="253"/>
    <n v="67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40"/>
    <n v="1"/>
    <n v="222"/>
    <n v="2"/>
    <n v="685"/>
    <n v="0"/>
    <n v="535"/>
    <n v="0"/>
    <n v="906"/>
    <n v="921"/>
    <m/>
    <m/>
    <n v="14573"/>
  </r>
  <r>
    <x v="190"/>
    <d v="2020-09-03T00:00:00"/>
    <n v="16624"/>
    <n v="224"/>
    <n v="184.33333333333334"/>
    <n v="59051"/>
    <n v="418"/>
    <n v="329.5"/>
    <n v="21302"/>
    <n v="4860"/>
    <n v="30415"/>
    <n v="952"/>
    <n v="1141"/>
    <n v="216"/>
    <n v="165"/>
    <m/>
    <n v="418"/>
    <n v="42427"/>
    <n v="194"/>
    <n v="145.16666666666666"/>
    <n v="1829"/>
    <n v="2"/>
    <n v="2.3333333333333335"/>
    <n v="334"/>
    <n v="-8.9020771513353119E-3"/>
    <n v="4.6830363631272825E-4"/>
    <n v="0"/>
    <n v="4.333333333333333"/>
    <n v="44"/>
    <n v="7.3170731707317069E-2"/>
    <n v="2.596520403003073E-2"/>
    <n v="3"/>
    <n v="1.5"/>
    <m/>
    <m/>
    <n v="34197"/>
    <m/>
    <m/>
    <m/>
    <n v="1034"/>
    <n v="1191"/>
    <n v="1512"/>
    <n v="1367"/>
    <n v="4945"/>
    <n v="4371"/>
    <n v="5105"/>
    <n v="4609"/>
    <n v="5312"/>
    <n v="4391"/>
    <n v="4945"/>
    <n v="3807"/>
    <n v="3099"/>
    <n v="2796"/>
    <n v="2128"/>
    <n v="1902"/>
    <n v="4345"/>
    <n v="2110"/>
    <m/>
    <m/>
    <m/>
    <m/>
    <m/>
    <m/>
    <n v="32459"/>
    <n v="26592"/>
    <n v="849"/>
    <n v="253"/>
    <n v="67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1"/>
    <n v="110"/>
    <n v="0"/>
    <n v="140"/>
    <n v="0"/>
    <n v="222"/>
    <n v="0"/>
    <n v="686"/>
    <n v="1"/>
    <n v="535"/>
    <n v="0"/>
    <n v="908"/>
    <n v="921"/>
    <m/>
    <m/>
    <n v="14795"/>
  </r>
  <r>
    <x v="191"/>
    <d v="2020-09-04T00:00:00"/>
    <n v="16881"/>
    <n v="257"/>
    <n v="199.83333333333334"/>
    <n v="59457"/>
    <n v="406"/>
    <n v="334.83333333333331"/>
    <n v="21454"/>
    <n v="4903"/>
    <n v="30609"/>
    <n v="959"/>
    <n v="1150"/>
    <n v="216"/>
    <n v="166"/>
    <m/>
    <n v="406"/>
    <n v="42576"/>
    <n v="149"/>
    <n v="135"/>
    <n v="1833"/>
    <n v="4"/>
    <n v="2.5"/>
    <n v="339"/>
    <n v="1.4970059880239521E-2"/>
    <n v="7.9533335764324867E-3"/>
    <n v="5"/>
    <n v="5.166666666666667"/>
    <n v="40"/>
    <n v="-9.0909090909090912E-2"/>
    <n v="2.0417590539541764E-3"/>
    <n v="0"/>
    <n v="1.1666666666666667"/>
    <m/>
    <m/>
    <n v="34266"/>
    <m/>
    <m/>
    <m/>
    <n v="1047"/>
    <n v="1196"/>
    <n v="1529"/>
    <n v="1376"/>
    <n v="4986"/>
    <n v="4405"/>
    <n v="5135"/>
    <n v="4638"/>
    <n v="5350"/>
    <n v="4417"/>
    <n v="4981"/>
    <n v="3832"/>
    <n v="3118"/>
    <n v="2812"/>
    <n v="2144"/>
    <n v="1916"/>
    <n v="4374"/>
    <n v="2119"/>
    <m/>
    <m/>
    <m/>
    <m/>
    <m/>
    <m/>
    <n v="32698"/>
    <n v="26759"/>
    <n v="849"/>
    <n v="253"/>
    <n v="67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3"/>
    <n v="3"/>
    <n v="222"/>
    <n v="0"/>
    <n v="687"/>
    <n v="1"/>
    <n v="535"/>
    <n v="0"/>
    <n v="912"/>
    <n v="921"/>
    <m/>
    <m/>
    <n v="15048"/>
  </r>
  <r>
    <x v="192"/>
    <d v="2020-09-05T00:00:00"/>
    <n v="17150"/>
    <n v="269"/>
    <n v="211.16666666666666"/>
    <n v="59943"/>
    <n v="486"/>
    <n v="362.5"/>
    <n v="21654"/>
    <n v="4942"/>
    <n v="30839"/>
    <n v="964"/>
    <n v="1159"/>
    <n v="215"/>
    <n v="170"/>
    <m/>
    <n v="486"/>
    <n v="42793"/>
    <n v="217"/>
    <n v="151.33333333333334"/>
    <n v="1838"/>
    <n v="5"/>
    <n v="3.1666666666666665"/>
    <n v="345"/>
    <n v="1.7699115044247787E-2"/>
    <n v="2.1583301167289307E-3"/>
    <n v="6"/>
    <n v="3.3333333333333335"/>
    <n v="41"/>
    <n v="2.5000000000000001E-2"/>
    <n v="2.0417590539541751E-3"/>
    <n v="1"/>
    <n v="1.1666666666666667"/>
    <m/>
    <m/>
    <n v="34201"/>
    <m/>
    <m/>
    <m/>
    <n v="1068"/>
    <n v="1211"/>
    <n v="1553"/>
    <n v="1398"/>
    <n v="5028"/>
    <n v="4443"/>
    <n v="5177"/>
    <n v="4668"/>
    <n v="5399"/>
    <n v="4451"/>
    <n v="5007"/>
    <n v="3862"/>
    <n v="3143"/>
    <n v="2838"/>
    <n v="2159"/>
    <n v="1929"/>
    <n v="4390"/>
    <n v="2137"/>
    <m/>
    <m/>
    <m/>
    <m/>
    <m/>
    <m/>
    <n v="32958"/>
    <n v="26985"/>
    <n v="849"/>
    <n v="254"/>
    <n v="68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4"/>
    <n v="1"/>
    <n v="223"/>
    <n v="1"/>
    <n v="688"/>
    <n v="1"/>
    <n v="537"/>
    <n v="2"/>
    <n v="914"/>
    <n v="924"/>
    <m/>
    <m/>
    <n v="15312"/>
  </r>
  <r>
    <x v="193"/>
    <d v="2020-09-06T00:00:00"/>
    <n v="17305"/>
    <n v="155"/>
    <n v="209"/>
    <n v="60258"/>
    <n v="315"/>
    <n v="374.33333333333331"/>
    <n v="21797"/>
    <n v="4961"/>
    <n v="30963"/>
    <n v="985"/>
    <n v="1165"/>
    <n v="217"/>
    <n v="170"/>
    <m/>
    <n v="315"/>
    <n v="42953"/>
    <n v="160"/>
    <n v="165.33333333333334"/>
    <n v="1840"/>
    <n v="2"/>
    <n v="3"/>
    <n v="354"/>
    <n v="2.6086956521739129E-2"/>
    <n v="2.5960877774879941E-3"/>
    <n v="9"/>
    <n v="3.5"/>
    <n v="43"/>
    <n v="4.878048780487805E-2"/>
    <n v="1.0171840354767184E-2"/>
    <n v="2"/>
    <n v="1.5"/>
    <m/>
    <m/>
    <n v="34240"/>
    <m/>
    <m/>
    <m/>
    <n v="1073"/>
    <n v="1218"/>
    <n v="1568"/>
    <n v="1412"/>
    <n v="5048"/>
    <n v="4471"/>
    <n v="5207"/>
    <n v="4684"/>
    <n v="5426"/>
    <n v="4469"/>
    <n v="5033"/>
    <n v="3875"/>
    <n v="3157"/>
    <n v="2852"/>
    <n v="2169"/>
    <n v="1940"/>
    <n v="4415"/>
    <n v="2159"/>
    <m/>
    <m/>
    <m/>
    <m/>
    <m/>
    <m/>
    <n v="33130"/>
    <n v="27128"/>
    <n v="849"/>
    <n v="254"/>
    <n v="68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1"/>
    <n v="224"/>
    <n v="1"/>
    <n v="688"/>
    <n v="0"/>
    <n v="537"/>
    <n v="0"/>
    <n v="915"/>
    <n v="925"/>
    <m/>
    <m/>
    <n v="15465"/>
  </r>
  <r>
    <x v="194"/>
    <d v="2020-09-07T00:00:00"/>
    <n v="17491"/>
    <n v="186"/>
    <n v="225.33333333333334"/>
    <n v="60507"/>
    <n v="249"/>
    <n v="377.33333333333331"/>
    <n v="21930"/>
    <n v="4978"/>
    <n v="31048"/>
    <n v="987"/>
    <n v="1168"/>
    <n v="224"/>
    <n v="172"/>
    <m/>
    <n v="249"/>
    <n v="43016"/>
    <n v="63"/>
    <n v="152"/>
    <n v="1843"/>
    <n v="3"/>
    <n v="3.1666666666666665"/>
    <n v="381"/>
    <n v="7.6271186440677971E-2"/>
    <n v="1.4830397265451991E-2"/>
    <n v="27"/>
    <n v="7.833333333333333"/>
    <n v="49"/>
    <n v="0.13953488372093023"/>
    <n v="2.1232532357036041E-2"/>
    <n v="6"/>
    <n v="2"/>
    <m/>
    <m/>
    <n v="34336"/>
    <m/>
    <m/>
    <m/>
    <n v="1075"/>
    <n v="1226"/>
    <n v="1578"/>
    <n v="1423"/>
    <n v="5064"/>
    <n v="4487"/>
    <n v="5226"/>
    <n v="4709"/>
    <n v="5446"/>
    <n v="4483"/>
    <n v="5052"/>
    <n v="3884"/>
    <n v="3167"/>
    <n v="2871"/>
    <n v="2174"/>
    <n v="1952"/>
    <n v="4425"/>
    <n v="2163"/>
    <m/>
    <m/>
    <m/>
    <m/>
    <m/>
    <m/>
    <n v="33252"/>
    <n v="27255"/>
    <n v="849"/>
    <n v="254"/>
    <n v="68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4"/>
    <n v="0"/>
    <n v="691"/>
    <n v="3"/>
    <n v="537"/>
    <n v="0"/>
    <n v="918"/>
    <n v="925"/>
    <m/>
    <m/>
    <n v="15648"/>
  </r>
  <r>
    <x v="195"/>
    <d v="2020-09-08T00:00:00"/>
    <n v="17749"/>
    <n v="258"/>
    <n v="224.83333333333334"/>
    <n v="60895"/>
    <n v="388"/>
    <n v="377"/>
    <n v="22049"/>
    <n v="5004"/>
    <n v="31273"/>
    <n v="998"/>
    <n v="1171"/>
    <n v="227"/>
    <n v="173"/>
    <m/>
    <n v="388"/>
    <n v="43146"/>
    <n v="130"/>
    <n v="152.16666666666666"/>
    <n v="1846"/>
    <n v="3"/>
    <n v="3.1666666666666665"/>
    <n v="394"/>
    <n v="3.4120734908136482E-2"/>
    <n v="2.6707662607284261E-2"/>
    <n v="13"/>
    <n v="10"/>
    <n v="50"/>
    <n v="2.0408163265306121E-2"/>
    <n v="3.5997529264890089E-2"/>
    <n v="1"/>
    <n v="2.1666666666666665"/>
    <m/>
    <m/>
    <n v="34466"/>
    <m/>
    <m/>
    <m/>
    <n v="1082"/>
    <n v="1243"/>
    <n v="1596"/>
    <n v="1436"/>
    <n v="5095"/>
    <n v="4518"/>
    <n v="5260"/>
    <n v="4728"/>
    <n v="5475"/>
    <n v="4506"/>
    <n v="5085"/>
    <n v="3908"/>
    <n v="3193"/>
    <n v="2898"/>
    <n v="2185"/>
    <n v="1967"/>
    <n v="4441"/>
    <n v="2176"/>
    <m/>
    <m/>
    <m/>
    <m/>
    <m/>
    <m/>
    <n v="33458"/>
    <n v="27437"/>
    <n v="851"/>
    <n v="254"/>
    <n v="68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5"/>
    <n v="1"/>
    <n v="692"/>
    <n v="1"/>
    <n v="538"/>
    <n v="1"/>
    <n v="919"/>
    <n v="927"/>
    <m/>
    <m/>
    <n v="15903"/>
  </r>
  <r>
    <x v="196"/>
    <d v="2020-09-09T00:00:00"/>
    <n v="18257"/>
    <n v="508"/>
    <n v="272.16666666666669"/>
    <n v="61541"/>
    <n v="646"/>
    <n v="415"/>
    <n v="22325"/>
    <n v="5044"/>
    <n v="31563"/>
    <n v="1021"/>
    <n v="1186"/>
    <n v="228"/>
    <n v="174"/>
    <m/>
    <n v="646"/>
    <n v="43284"/>
    <n v="138"/>
    <n v="142.83333333333334"/>
    <n v="1849"/>
    <n v="3"/>
    <n v="3.3333333333333335"/>
    <n v="391"/>
    <n v="-7.6142131979695434E-3"/>
    <n v="2.6922306599511895E-2"/>
    <n v="0"/>
    <n v="10"/>
    <n v="52"/>
    <n v="0.04"/>
    <n v="3.0469073980337252E-2"/>
    <n v="2"/>
    <n v="2"/>
    <m/>
    <m/>
    <n v="35151"/>
    <m/>
    <m/>
    <m/>
    <n v="1102"/>
    <n v="1259"/>
    <n v="1635"/>
    <n v="1460"/>
    <n v="5157"/>
    <n v="4581"/>
    <n v="5312"/>
    <n v="4769"/>
    <n v="5530"/>
    <n v="4554"/>
    <n v="5135"/>
    <n v="3944"/>
    <n v="3218"/>
    <n v="2937"/>
    <n v="2206"/>
    <n v="1991"/>
    <n v="4456"/>
    <n v="2192"/>
    <m/>
    <m/>
    <m/>
    <m/>
    <m/>
    <m/>
    <n v="33797"/>
    <n v="27744"/>
    <n v="852"/>
    <n v="254"/>
    <n v="68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6"/>
    <n v="1"/>
    <n v="692"/>
    <n v="0"/>
    <n v="540"/>
    <n v="2"/>
    <n v="919"/>
    <n v="930"/>
    <m/>
    <m/>
    <n v="16408"/>
  </r>
  <r>
    <x v="197"/>
    <d v="2020-09-10T00:00:00"/>
    <n v="18685"/>
    <n v="428"/>
    <n v="300.66666666666669"/>
    <n v="62126"/>
    <n v="585"/>
    <n v="444.83333333333331"/>
    <n v="22593"/>
    <n v="5094"/>
    <n v="31802"/>
    <n v="1036"/>
    <n v="1192"/>
    <n v="229"/>
    <n v="180"/>
    <m/>
    <n v="585"/>
    <n v="43441"/>
    <n v="157"/>
    <n v="144.16666666666666"/>
    <n v="1852"/>
    <n v="3"/>
    <n v="3.1666666666666665"/>
    <n v="406"/>
    <n v="3.8363171355498722E-2"/>
    <n v="3.0821158512055094E-2"/>
    <n v="15"/>
    <n v="11.666666666666666"/>
    <n v="57"/>
    <n v="9.6153846153846159E-2"/>
    <n v="6.1646230157493424E-2"/>
    <n v="5"/>
    <n v="2.8333333333333335"/>
    <m/>
    <m/>
    <n v="35181"/>
    <m/>
    <m/>
    <m/>
    <n v="1123"/>
    <n v="1268"/>
    <n v="1654"/>
    <n v="1481"/>
    <n v="5202"/>
    <n v="4624"/>
    <n v="5377"/>
    <n v="4827"/>
    <n v="5573"/>
    <n v="4591"/>
    <n v="5180"/>
    <n v="3984"/>
    <n v="3256"/>
    <n v="2965"/>
    <n v="2221"/>
    <n v="2005"/>
    <n v="4468"/>
    <n v="2204"/>
    <m/>
    <m/>
    <m/>
    <m/>
    <m/>
    <m/>
    <n v="34109"/>
    <n v="28017"/>
    <n v="852"/>
    <n v="254"/>
    <n v="69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1"/>
    <n v="1"/>
    <n v="146"/>
    <n v="1"/>
    <n v="227"/>
    <n v="1"/>
    <n v="692"/>
    <n v="0"/>
    <n v="540"/>
    <n v="0"/>
    <n v="920"/>
    <n v="932"/>
    <m/>
    <m/>
    <n v="16833"/>
  </r>
  <r>
    <x v="198"/>
    <d v="2020-09-11T00:00:00"/>
    <n v="19169"/>
    <n v="484"/>
    <n v="336.5"/>
    <n v="62813"/>
    <n v="687"/>
    <n v="478.33333333333331"/>
    <n v="22819"/>
    <n v="5154"/>
    <n v="32170"/>
    <n v="1048"/>
    <n v="1207"/>
    <n v="234"/>
    <n v="181"/>
    <m/>
    <n v="687"/>
    <n v="43644"/>
    <n v="203"/>
    <n v="141.83333333333334"/>
    <n v="1855"/>
    <n v="3"/>
    <n v="2.8333333333333335"/>
    <n v="404"/>
    <n v="-4.9261083743842365E-3"/>
    <n v="2.7050287942283088E-2"/>
    <n v="0"/>
    <n v="10.666666666666666"/>
    <n v="54"/>
    <n v="-5.2631578947368418E-2"/>
    <n v="4.8707633666265356E-2"/>
    <n v="0"/>
    <n v="2.6666666666666665"/>
    <m/>
    <m/>
    <n v="35712"/>
    <m/>
    <m/>
    <m/>
    <n v="1135"/>
    <n v="1285"/>
    <n v="1678"/>
    <n v="1508"/>
    <n v="5270"/>
    <n v="4679"/>
    <n v="5426"/>
    <n v="4889"/>
    <n v="5637"/>
    <n v="4641"/>
    <n v="5233"/>
    <n v="4031"/>
    <n v="3283"/>
    <n v="3012"/>
    <n v="2238"/>
    <n v="2023"/>
    <n v="4497"/>
    <n v="2224"/>
    <m/>
    <m/>
    <m/>
    <m/>
    <m/>
    <m/>
    <n v="34453"/>
    <n v="28360"/>
    <n v="852"/>
    <n v="254"/>
    <n v="69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1"/>
    <n v="17"/>
    <n v="0"/>
    <n v="41"/>
    <n v="0"/>
    <n v="50"/>
    <n v="0"/>
    <n v="112"/>
    <n v="1"/>
    <n v="146"/>
    <n v="0"/>
    <n v="227"/>
    <n v="0"/>
    <n v="692"/>
    <n v="0"/>
    <n v="541"/>
    <n v="1"/>
    <n v="920"/>
    <n v="935"/>
    <m/>
    <m/>
    <n v="17314"/>
  </r>
  <r>
    <x v="199"/>
    <d v="2020-09-12T00:00:00"/>
    <n v="19416"/>
    <n v="247"/>
    <n v="351.83333333333331"/>
    <n v="63310"/>
    <n v="497"/>
    <n v="508.66666666666669"/>
    <n v="22997"/>
    <n v="5193"/>
    <n v="32413"/>
    <n v="1074"/>
    <n v="1214"/>
    <n v="236"/>
    <n v="183"/>
    <m/>
    <n v="497"/>
    <n v="43894"/>
    <n v="250"/>
    <n v="156.83333333333334"/>
    <n v="1860"/>
    <n v="5"/>
    <n v="3.3333333333333335"/>
    <n v="438"/>
    <n v="8.4158415841584164E-2"/>
    <n v="3.6728864495590596E-2"/>
    <n v="34"/>
    <n v="14.833333333333334"/>
    <n v="59"/>
    <n v="9.2592592592592587E-2"/>
    <n v="5.6009651130884443E-2"/>
    <n v="5"/>
    <n v="3.1666666666666665"/>
    <m/>
    <m/>
    <n v="36055"/>
    <m/>
    <m/>
    <m/>
    <n v="1148"/>
    <n v="1300"/>
    <n v="1702"/>
    <n v="1535"/>
    <n v="5320"/>
    <n v="4727"/>
    <n v="5461"/>
    <n v="4930"/>
    <n v="5668"/>
    <n v="4682"/>
    <n v="5279"/>
    <n v="4057"/>
    <n v="3305"/>
    <n v="3039"/>
    <n v="2249"/>
    <n v="2030"/>
    <n v="4514"/>
    <n v="2240"/>
    <m/>
    <m/>
    <m/>
    <m/>
    <m/>
    <m/>
    <n v="34702"/>
    <n v="28608"/>
    <n v="853"/>
    <n v="254"/>
    <n v="698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1"/>
    <n v="112"/>
    <n v="0"/>
    <n v="148"/>
    <n v="2"/>
    <n v="228"/>
    <n v="1"/>
    <n v="693"/>
    <n v="1"/>
    <n v="541"/>
    <n v="0"/>
    <n v="924"/>
    <n v="936"/>
    <m/>
    <m/>
    <n v="17556"/>
  </r>
  <r>
    <x v="200"/>
    <d v="2020-09-13T00:00:00"/>
    <n v="19914"/>
    <n v="498"/>
    <n v="403.83333333333331"/>
    <n v="63983"/>
    <n v="673"/>
    <n v="579.33333333333337"/>
    <n v="23233"/>
    <n v="5228"/>
    <n v="32732"/>
    <n v="1134"/>
    <n v="1234"/>
    <n v="238"/>
    <n v="184"/>
    <m/>
    <n v="673"/>
    <n v="44069"/>
    <n v="175"/>
    <n v="175.5"/>
    <n v="1867"/>
    <n v="7"/>
    <n v="4"/>
    <n v="452"/>
    <n v="3.1963470319634701E-2"/>
    <n v="2.9344245142083381E-2"/>
    <n v="14"/>
    <n v="12.666666666666666"/>
    <n v="57"/>
    <n v="-3.3898305084745763E-2"/>
    <n v="2.7104119663271781E-2"/>
    <n v="0"/>
    <n v="2.1666666666666665"/>
    <m/>
    <m/>
    <n v="36398"/>
    <m/>
    <m/>
    <m/>
    <n v="1169"/>
    <n v="1322"/>
    <n v="1728"/>
    <n v="1554"/>
    <n v="5406"/>
    <n v="4806"/>
    <n v="5516"/>
    <n v="4977"/>
    <n v="5720"/>
    <n v="4725"/>
    <n v="5314"/>
    <n v="4085"/>
    <n v="3326"/>
    <n v="3058"/>
    <n v="2273"/>
    <n v="2042"/>
    <n v="4578"/>
    <n v="2258"/>
    <m/>
    <m/>
    <m/>
    <m/>
    <m/>
    <m/>
    <n v="35089"/>
    <n v="28894"/>
    <n v="854"/>
    <n v="254"/>
    <n v="70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1"/>
    <n v="695"/>
    <n v="2"/>
    <n v="545"/>
    <n v="4"/>
    <n v="926"/>
    <n v="941"/>
    <m/>
    <m/>
    <n v="18047"/>
  </r>
  <r>
    <x v="201"/>
    <d v="2020-09-14T00:00:00"/>
    <n v="20411"/>
    <n v="497"/>
    <n v="443.66666666666669"/>
    <n v="64596"/>
    <n v="613"/>
    <n v="616.83333333333337"/>
    <n v="23411"/>
    <n v="5279"/>
    <n v="33070"/>
    <n v="1161"/>
    <n v="1244"/>
    <n v="239"/>
    <n v="192"/>
    <m/>
    <n v="613"/>
    <n v="44185"/>
    <n v="116"/>
    <n v="173.16666666666666"/>
    <n v="1871"/>
    <n v="4"/>
    <n v="4.166666666666667"/>
    <n v="477"/>
    <n v="5.5309734513274339E-2"/>
    <n v="3.2875745076273021E-2"/>
    <n v="25"/>
    <n v="14.666666666666666"/>
    <n v="61"/>
    <n v="7.0175438596491224E-2"/>
    <n v="3.5398665551802634E-2"/>
    <n v="4"/>
    <n v="2.6666666666666665"/>
    <m/>
    <m/>
    <n v="36758"/>
    <m/>
    <m/>
    <m/>
    <n v="1182"/>
    <n v="1342"/>
    <n v="1752"/>
    <n v="1575"/>
    <n v="5467"/>
    <n v="4863"/>
    <n v="5573"/>
    <n v="5020"/>
    <n v="5774"/>
    <n v="4764"/>
    <n v="5374"/>
    <n v="4127"/>
    <n v="3359"/>
    <n v="3085"/>
    <n v="2288"/>
    <n v="2061"/>
    <n v="4601"/>
    <n v="2263"/>
    <m/>
    <m/>
    <m/>
    <m/>
    <m/>
    <m/>
    <n v="35429"/>
    <n v="29167"/>
    <n v="857"/>
    <n v="254"/>
    <n v="705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8"/>
    <n v="3"/>
    <n v="546"/>
    <n v="1"/>
    <n v="929"/>
    <n v="942"/>
    <m/>
    <m/>
    <n v="18540"/>
  </r>
  <r>
    <x v="202"/>
    <d v="2020-09-15T00:00:00"/>
    <n v="20659"/>
    <n v="248"/>
    <n v="400.33333333333331"/>
    <n v="65021"/>
    <n v="425"/>
    <n v="580"/>
    <n v="23528"/>
    <n v="5330"/>
    <n v="33297"/>
    <n v="1175"/>
    <n v="1259"/>
    <n v="240"/>
    <n v="192"/>
    <m/>
    <n v="425"/>
    <n v="44362"/>
    <n v="177"/>
    <n v="179.66666666666666"/>
    <n v="1875"/>
    <n v="4"/>
    <n v="4.333333333333333"/>
    <n v="478"/>
    <n v="2.0964360587002098E-3"/>
    <n v="3.449418661905132E-2"/>
    <n v="1"/>
    <n v="14.833333333333334"/>
    <n v="59"/>
    <n v="-3.2786885245901641E-2"/>
    <n v="2.3267518010819027E-2"/>
    <n v="0"/>
    <n v="2.3333333333333335"/>
    <m/>
    <m/>
    <n v="36955"/>
    <m/>
    <m/>
    <m/>
    <n v="1187"/>
    <n v="1358"/>
    <n v="1763"/>
    <n v="1591"/>
    <n v="5513"/>
    <n v="4899"/>
    <n v="5607"/>
    <n v="5049"/>
    <n v="5807"/>
    <n v="4791"/>
    <n v="5396"/>
    <n v="4152"/>
    <n v="3383"/>
    <n v="3110"/>
    <n v="2301"/>
    <n v="2077"/>
    <n v="4628"/>
    <n v="2283"/>
    <m/>
    <m/>
    <m/>
    <m/>
    <m/>
    <m/>
    <n v="35644"/>
    <n v="29377"/>
    <n v="859"/>
    <n v="254"/>
    <n v="706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1"/>
    <n v="549"/>
    <n v="3"/>
    <n v="930"/>
    <n v="945"/>
    <m/>
    <m/>
    <n v="18784"/>
  </r>
  <r>
    <x v="203"/>
    <d v="2020-09-16T00:00:00"/>
    <n v="21098"/>
    <n v="439"/>
    <n v="402.16666666666669"/>
    <n v="65626"/>
    <n v="605"/>
    <n v="583.33333333333337"/>
    <n v="23729"/>
    <n v="5383"/>
    <n v="33587"/>
    <n v="1217"/>
    <n v="1277"/>
    <n v="240"/>
    <n v="193"/>
    <m/>
    <n v="605"/>
    <n v="44528"/>
    <n v="166"/>
    <n v="181.16666666666666"/>
    <n v="1878"/>
    <n v="3"/>
    <n v="4.333333333333333"/>
    <n v="482"/>
    <n v="8.368200836820083E-3"/>
    <n v="2.9495024865938208E-2"/>
    <n v="4"/>
    <n v="13"/>
    <n v="61"/>
    <n v="3.3898305084745763E-2"/>
    <n v="1.2891594499302293E-2"/>
    <n v="2"/>
    <n v="1.8333333333333333"/>
    <m/>
    <m/>
    <n v="37287"/>
    <m/>
    <m/>
    <m/>
    <n v="1203"/>
    <n v="1374"/>
    <n v="1783"/>
    <n v="1604"/>
    <n v="5573"/>
    <n v="4931"/>
    <n v="5664"/>
    <n v="5099"/>
    <n v="5865"/>
    <n v="4837"/>
    <n v="5442"/>
    <n v="4198"/>
    <n v="3423"/>
    <n v="3131"/>
    <n v="2319"/>
    <n v="2092"/>
    <n v="4646"/>
    <n v="2290"/>
    <m/>
    <m/>
    <m/>
    <m/>
    <m/>
    <m/>
    <n v="35989"/>
    <n v="29637"/>
    <n v="859"/>
    <n v="254"/>
    <n v="709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0"/>
    <n v="552"/>
    <n v="3"/>
    <n v="930"/>
    <n v="948"/>
    <m/>
    <m/>
    <n v="19220"/>
  </r>
  <r>
    <x v="204"/>
    <d v="2020-09-17T00:00:00"/>
    <n v="21602"/>
    <n v="504"/>
    <n v="405.5"/>
    <n v="66396"/>
    <n v="770"/>
    <n v="597.16666666666663"/>
    <n v="23984"/>
    <n v="5480"/>
    <n v="33960"/>
    <n v="1231"/>
    <n v="1304"/>
    <n v="241"/>
    <n v="196"/>
    <m/>
    <n v="770"/>
    <n v="44794"/>
    <n v="266"/>
    <n v="191.66666666666666"/>
    <n v="1888"/>
    <n v="10"/>
    <n v="5.5"/>
    <n v="480"/>
    <n v="-4.1493775933609959E-3"/>
    <n v="2.9624479996108746E-2"/>
    <n v="0"/>
    <n v="13"/>
    <n v="59"/>
    <n v="-3.2786885245901641E-2"/>
    <n v="1.6199043449546754E-2"/>
    <n v="0"/>
    <n v="1.8333333333333333"/>
    <m/>
    <m/>
    <n v="37804"/>
    <m/>
    <m/>
    <m/>
    <n v="1216"/>
    <n v="1392"/>
    <n v="1815"/>
    <n v="1635"/>
    <n v="5637"/>
    <n v="4980"/>
    <n v="5742"/>
    <n v="5178"/>
    <n v="5960"/>
    <n v="4892"/>
    <n v="5507"/>
    <n v="4248"/>
    <n v="3453"/>
    <n v="3164"/>
    <n v="2343"/>
    <n v="2109"/>
    <n v="4662"/>
    <n v="2307"/>
    <m/>
    <m/>
    <m/>
    <m/>
    <m/>
    <m/>
    <n v="36409"/>
    <n v="29987"/>
    <n v="864"/>
    <n v="256"/>
    <n v="71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3"/>
    <n v="1"/>
    <n v="148"/>
    <n v="0"/>
    <n v="230"/>
    <n v="1"/>
    <n v="705"/>
    <n v="6"/>
    <n v="554"/>
    <n v="2"/>
    <n v="936"/>
    <n v="952"/>
    <m/>
    <m/>
    <n v="19714"/>
  </r>
  <r>
    <x v="205"/>
    <d v="2020-09-18T00:00:00"/>
    <n v="22123"/>
    <n v="521"/>
    <n v="451.16666666666669"/>
    <n v="67176"/>
    <n v="780"/>
    <n v="644.33333333333337"/>
    <n v="24234"/>
    <n v="5526"/>
    <n v="34386"/>
    <n v="1267"/>
    <n v="1324"/>
    <n v="241"/>
    <n v="198"/>
    <m/>
    <n v="780"/>
    <n v="45053"/>
    <n v="259"/>
    <n v="193.16666666666666"/>
    <n v="1894"/>
    <n v="6"/>
    <n v="5.666666666666667"/>
    <n v="465"/>
    <n v="-3.125E-2"/>
    <n v="1.0389744022511388E-2"/>
    <n v="0"/>
    <n v="7.333333333333333"/>
    <n v="57"/>
    <n v="-3.3898305084745763E-2"/>
    <n v="-4.882772830009637E-3"/>
    <n v="0"/>
    <n v="1"/>
    <m/>
    <m/>
    <n v="38721"/>
    <m/>
    <m/>
    <m/>
    <n v="1242"/>
    <n v="1414"/>
    <n v="1844"/>
    <n v="1664"/>
    <n v="5719"/>
    <n v="5043"/>
    <n v="5810"/>
    <n v="5240"/>
    <n v="6014"/>
    <n v="4944"/>
    <n v="5569"/>
    <n v="4304"/>
    <n v="3498"/>
    <n v="3207"/>
    <n v="2371"/>
    <n v="2137"/>
    <n v="4696"/>
    <n v="2322"/>
    <m/>
    <m/>
    <m/>
    <m/>
    <m/>
    <m/>
    <n v="36828"/>
    <n v="30348"/>
    <n v="864"/>
    <n v="256"/>
    <n v="71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1"/>
    <n v="18"/>
    <n v="1"/>
    <n v="41"/>
    <n v="0"/>
    <n v="51"/>
    <n v="0"/>
    <n v="114"/>
    <n v="1"/>
    <n v="148"/>
    <n v="0"/>
    <n v="230"/>
    <n v="0"/>
    <n v="706"/>
    <n v="1"/>
    <n v="556"/>
    <n v="2"/>
    <n v="938"/>
    <n v="956"/>
    <m/>
    <m/>
    <n v="20229"/>
  </r>
  <r>
    <x v="206"/>
    <d v="2020-09-19T00:00:00"/>
    <n v="22621"/>
    <n v="498"/>
    <n v="451.16666666666669"/>
    <n v="68025"/>
    <n v="849"/>
    <n v="673.66666666666663"/>
    <n v="24522"/>
    <n v="5592"/>
    <n v="34825"/>
    <n v="1283"/>
    <n v="1359"/>
    <n v="241"/>
    <n v="203"/>
    <m/>
    <n v="849"/>
    <n v="45404"/>
    <n v="351"/>
    <n v="222.5"/>
    <n v="1899"/>
    <n v="5"/>
    <n v="5.333333333333333"/>
    <n v="497"/>
    <n v="6.8817204301075269E-2"/>
    <n v="1.6532033019418153E-2"/>
    <n v="32"/>
    <n v="10.333333333333334"/>
    <n v="64"/>
    <n v="0.12280701754385964"/>
    <n v="2.1234780941424596E-2"/>
    <n v="7"/>
    <n v="2.1666666666666665"/>
    <m/>
    <m/>
    <n v="39388"/>
    <m/>
    <m/>
    <m/>
    <n v="1266"/>
    <n v="1433"/>
    <n v="1879"/>
    <n v="1697"/>
    <n v="5807"/>
    <n v="5114"/>
    <n v="5879"/>
    <n v="5314"/>
    <n v="6101"/>
    <n v="5013"/>
    <n v="5636"/>
    <n v="4361"/>
    <n v="3543"/>
    <n v="3243"/>
    <n v="2394"/>
    <n v="2157"/>
    <n v="4724"/>
    <n v="2331"/>
    <m/>
    <m/>
    <m/>
    <m/>
    <m/>
    <m/>
    <n v="37290"/>
    <n v="30735"/>
    <n v="868"/>
    <n v="256"/>
    <n v="71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1"/>
    <n v="0"/>
    <n v="114"/>
    <n v="0"/>
    <n v="149"/>
    <n v="1"/>
    <n v="230"/>
    <n v="0"/>
    <n v="708"/>
    <n v="2"/>
    <n v="558"/>
    <n v="2"/>
    <n v="941"/>
    <n v="958"/>
    <m/>
    <m/>
    <n v="20722"/>
  </r>
  <r>
    <x v="207"/>
    <d v="2020-09-20T00:00:00"/>
    <n v="22981"/>
    <n v="360"/>
    <n v="428.33333333333331"/>
    <n v="68577"/>
    <n v="552"/>
    <n v="663.5"/>
    <n v="24795"/>
    <n v="5621"/>
    <n v="35004"/>
    <n v="1318"/>
    <n v="1392"/>
    <n v="243"/>
    <n v="204"/>
    <m/>
    <n v="552"/>
    <n v="45596"/>
    <n v="192"/>
    <n v="235.16666666666666"/>
    <n v="1912"/>
    <n v="13"/>
    <n v="6.833333333333333"/>
    <n v="511"/>
    <n v="2.8169014084507043E-2"/>
    <n v="1.2008579614623602E-2"/>
    <n v="14"/>
    <n v="8.5"/>
    <n v="63"/>
    <n v="-1.5625E-2"/>
    <n v="6.9347078420093937E-3"/>
    <n v="0"/>
    <n v="1.5"/>
    <m/>
    <m/>
    <n v="39362"/>
    <m/>
    <m/>
    <m/>
    <n v="1278"/>
    <n v="1441"/>
    <n v="1915"/>
    <n v="1722"/>
    <n v="5846"/>
    <n v="5154"/>
    <n v="5921"/>
    <n v="5352"/>
    <n v="6143"/>
    <n v="5054"/>
    <n v="5680"/>
    <n v="4387"/>
    <n v="3569"/>
    <n v="3269"/>
    <n v="2419"/>
    <n v="2179"/>
    <n v="4750"/>
    <n v="2345"/>
    <m/>
    <m/>
    <m/>
    <m/>
    <m/>
    <m/>
    <n v="37592"/>
    <n v="30985"/>
    <n v="871"/>
    <n v="256"/>
    <n v="72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1"/>
    <n v="115"/>
    <n v="1"/>
    <n v="150"/>
    <n v="1"/>
    <n v="231"/>
    <n v="1"/>
    <n v="714"/>
    <n v="6"/>
    <n v="561"/>
    <n v="3"/>
    <n v="949"/>
    <n v="963"/>
    <m/>
    <m/>
    <n v="21069"/>
  </r>
  <r>
    <x v="208"/>
    <d v="2020-09-21T00:00:00"/>
    <n v="23464"/>
    <n v="483"/>
    <n v="467.5"/>
    <n v="69200"/>
    <n v="623"/>
    <n v="696.5"/>
    <n v="24908"/>
    <n v="5651"/>
    <n v="35443"/>
    <n v="1340"/>
    <n v="1401"/>
    <n v="252"/>
    <n v="205"/>
    <m/>
    <n v="623"/>
    <n v="45736"/>
    <n v="140"/>
    <n v="229"/>
    <n v="1920"/>
    <n v="8"/>
    <n v="7.5"/>
    <n v="518"/>
    <n v="1.3698630136986301E-2"/>
    <n v="1.3942278627671284E-2"/>
    <n v="7"/>
    <n v="9.5"/>
    <n v="61"/>
    <n v="-3.1746031746031744E-2"/>
    <n v="7.108183425321042E-3"/>
    <n v="0"/>
    <n v="1.5"/>
    <m/>
    <m/>
    <n v="40465"/>
    <m/>
    <m/>
    <m/>
    <n v="1293"/>
    <n v="1461"/>
    <n v="1945"/>
    <n v="1748"/>
    <n v="5897"/>
    <n v="5209"/>
    <n v="5984"/>
    <n v="5414"/>
    <n v="6201"/>
    <n v="5109"/>
    <n v="5715"/>
    <n v="4428"/>
    <n v="3591"/>
    <n v="3292"/>
    <n v="2438"/>
    <n v="2193"/>
    <n v="4776"/>
    <n v="2352"/>
    <m/>
    <m/>
    <m/>
    <m/>
    <m/>
    <m/>
    <n v="37912"/>
    <n v="31288"/>
    <n v="875"/>
    <n v="257"/>
    <n v="73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1"/>
    <n v="150"/>
    <n v="0"/>
    <n v="234"/>
    <n v="3"/>
    <n v="716"/>
    <n v="2"/>
    <n v="563"/>
    <n v="2"/>
    <n v="951"/>
    <n v="969"/>
    <m/>
    <m/>
    <n v="21544"/>
  </r>
  <r>
    <x v="209"/>
    <d v="2020-09-22T00:00:00"/>
    <n v="23689"/>
    <n v="225"/>
    <n v="431.83333333333331"/>
    <n v="69663"/>
    <n v="463"/>
    <n v="672.83333333333337"/>
    <n v="25099"/>
    <n v="5687"/>
    <n v="35641"/>
    <n v="1352"/>
    <n v="1422"/>
    <n v="254"/>
    <n v="208"/>
    <m/>
    <n v="463"/>
    <n v="45974"/>
    <n v="238"/>
    <n v="241"/>
    <n v="1925"/>
    <n v="5"/>
    <n v="7.833333333333333"/>
    <n v="546"/>
    <n v="5.4054054054054057E-2"/>
    <n v="2.1556587497210278E-2"/>
    <n v="28"/>
    <n v="13.5"/>
    <n v="70"/>
    <n v="0.14754098360655737"/>
    <n v="2.6048629845622978E-2"/>
    <n v="9"/>
    <n v="2.6666666666666665"/>
    <m/>
    <m/>
    <n v="40418"/>
    <m/>
    <m/>
    <m/>
    <n v="1305"/>
    <n v="1479"/>
    <n v="1965"/>
    <n v="1759"/>
    <n v="5931"/>
    <n v="5236"/>
    <n v="6018"/>
    <n v="5450"/>
    <n v="6239"/>
    <n v="5156"/>
    <n v="5748"/>
    <n v="4455"/>
    <n v="3622"/>
    <n v="3318"/>
    <n v="2457"/>
    <n v="2207"/>
    <n v="4796"/>
    <n v="2371"/>
    <m/>
    <m/>
    <m/>
    <m/>
    <m/>
    <m/>
    <n v="38152"/>
    <n v="31511"/>
    <n v="877"/>
    <n v="257"/>
    <n v="73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1"/>
    <n v="718"/>
    <n v="2"/>
    <n v="565"/>
    <n v="2"/>
    <n v="953"/>
    <n v="972"/>
    <m/>
    <m/>
    <n v="21764"/>
  </r>
  <r>
    <x v="210"/>
    <d v="2020-09-23T00:00:00"/>
    <n v="24175"/>
    <n v="486"/>
    <n v="428.83333333333331"/>
    <n v="70465"/>
    <n v="802"/>
    <n v="678.16666666666663"/>
    <n v="25339"/>
    <n v="5760"/>
    <n v="36078"/>
    <n v="1371"/>
    <n v="1450"/>
    <n v="257"/>
    <n v="210"/>
    <m/>
    <n v="802"/>
    <n v="46290"/>
    <n v="316"/>
    <n v="249.33333333333334"/>
    <n v="1928"/>
    <n v="3"/>
    <n v="6.666666666666667"/>
    <n v="571"/>
    <n v="4.5787545787545784E-2"/>
    <n v="2.9879408060694741E-2"/>
    <n v="25"/>
    <n v="17.666666666666668"/>
    <n v="77"/>
    <n v="0.1"/>
    <n v="4.8179777386606587E-2"/>
    <n v="7"/>
    <n v="3.8333333333333335"/>
    <m/>
    <m/>
    <n v="40765"/>
    <m/>
    <m/>
    <m/>
    <n v="1328"/>
    <n v="1500"/>
    <n v="1995"/>
    <n v="1795"/>
    <n v="6009"/>
    <n v="5293"/>
    <n v="6097"/>
    <n v="5516"/>
    <n v="6304"/>
    <n v="5199"/>
    <n v="5812"/>
    <n v="4502"/>
    <n v="3661"/>
    <n v="3350"/>
    <n v="2488"/>
    <n v="2235"/>
    <n v="4833"/>
    <n v="2398"/>
    <m/>
    <m/>
    <m/>
    <m/>
    <m/>
    <m/>
    <n v="38600"/>
    <n v="31865"/>
    <n v="877"/>
    <n v="257"/>
    <n v="73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0"/>
    <n v="718"/>
    <n v="0"/>
    <n v="568"/>
    <n v="3"/>
    <n v="953"/>
    <n v="975"/>
    <m/>
    <m/>
    <n v="22247"/>
  </r>
  <r>
    <x v="211"/>
    <d v="2020-09-24T00:00:00"/>
    <n v="24480"/>
    <n v="305"/>
    <n v="392.83333333333331"/>
    <n v="71156"/>
    <n v="691"/>
    <n v="663.33333333333337"/>
    <n v="25606"/>
    <n v="5833"/>
    <n v="36399"/>
    <n v="1382"/>
    <n v="1466"/>
    <n v="259"/>
    <n v="211"/>
    <m/>
    <n v="691"/>
    <n v="46676"/>
    <n v="386"/>
    <n v="270.5"/>
    <n v="1931"/>
    <n v="3"/>
    <n v="6.166666666666667"/>
    <n v="588"/>
    <n v="2.9772329246935202E-2"/>
    <n v="4.0049796268517276E-2"/>
    <n v="17"/>
    <n v="20.5"/>
    <n v="85"/>
    <n v="0.1038961038961039"/>
    <n v="7.1145512216748197E-2"/>
    <n v="8"/>
    <n v="5.166666666666667"/>
    <m/>
    <m/>
    <n v="41696"/>
    <m/>
    <m/>
    <m/>
    <n v="1348"/>
    <n v="1517"/>
    <n v="2029"/>
    <n v="1822"/>
    <n v="6054"/>
    <n v="5342"/>
    <n v="6145"/>
    <n v="5561"/>
    <n v="6371"/>
    <n v="5259"/>
    <n v="5865"/>
    <n v="4558"/>
    <n v="3696"/>
    <n v="3387"/>
    <n v="2516"/>
    <n v="2263"/>
    <n v="4861"/>
    <n v="2411"/>
    <m/>
    <m/>
    <m/>
    <m/>
    <m/>
    <m/>
    <n v="38959"/>
    <n v="32197"/>
    <n v="877"/>
    <n v="258"/>
    <n v="73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1"/>
    <n v="116"/>
    <n v="0"/>
    <n v="150"/>
    <n v="0"/>
    <n v="235"/>
    <n v="0"/>
    <n v="719"/>
    <n v="1"/>
    <n v="569"/>
    <n v="1"/>
    <n v="955"/>
    <n v="976"/>
    <m/>
    <m/>
    <n v="22549"/>
  </r>
  <r>
    <x v="212"/>
    <d v="2020-09-25T00:00:00"/>
    <n v="25052"/>
    <n v="572"/>
    <n v="405.16666666666669"/>
    <n v="72055"/>
    <n v="899"/>
    <n v="671.66666666666663"/>
    <n v="25869"/>
    <n v="5885"/>
    <n v="36904"/>
    <n v="1412"/>
    <n v="1513"/>
    <n v="261"/>
    <n v="211"/>
    <m/>
    <n v="899"/>
    <n v="47003"/>
    <n v="327"/>
    <n v="266.5"/>
    <n v="1936"/>
    <n v="5"/>
    <n v="6.166666666666667"/>
    <n v="624"/>
    <n v="6.1224489795918366E-2"/>
    <n v="3.8784343850991131E-2"/>
    <n v="36"/>
    <n v="21.166666666666668"/>
    <n v="86"/>
    <n v="1.1764705882352941E-2"/>
    <n v="5.2638460273163747E-2"/>
    <n v="1"/>
    <n v="4.166666666666667"/>
    <m/>
    <m/>
    <n v="42785"/>
    <m/>
    <m/>
    <m/>
    <n v="1379"/>
    <n v="1549"/>
    <n v="2062"/>
    <n v="1856"/>
    <n v="6114"/>
    <n v="5431"/>
    <n v="6228"/>
    <n v="5627"/>
    <n v="6446"/>
    <n v="5321"/>
    <n v="5949"/>
    <n v="4615"/>
    <n v="3741"/>
    <n v="3432"/>
    <n v="2543"/>
    <n v="2291"/>
    <n v="4891"/>
    <n v="2431"/>
    <m/>
    <m/>
    <m/>
    <m/>
    <m/>
    <m/>
    <n v="39425"/>
    <n v="32630"/>
    <n v="878"/>
    <n v="259"/>
    <n v="742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0"/>
    <n v="116"/>
    <n v="0"/>
    <n v="151"/>
    <n v="1"/>
    <n v="235"/>
    <n v="0"/>
    <n v="721"/>
    <n v="2"/>
    <n v="571"/>
    <n v="2"/>
    <n v="958"/>
    <n v="978"/>
    <m/>
    <m/>
    <n v="23116"/>
  </r>
  <r>
    <x v="213"/>
    <d v="2020-09-26T00:00:00"/>
    <n v="25559"/>
    <n v="507"/>
    <n v="429.66666666666669"/>
    <n v="72939"/>
    <n v="884"/>
    <n v="727"/>
    <n v="26161"/>
    <n v="5947"/>
    <n v="37376"/>
    <n v="1432"/>
    <n v="1543"/>
    <n v="266"/>
    <n v="214"/>
    <m/>
    <n v="884"/>
    <n v="47380"/>
    <n v="377"/>
    <n v="297.33333333333331"/>
    <n v="1944"/>
    <n v="8"/>
    <n v="5.333333333333333"/>
    <n v="615"/>
    <n v="-1.4423076923076924E-2"/>
    <n v="3.1685662016393799E-2"/>
    <n v="0"/>
    <n v="18.833333333333332"/>
    <n v="85"/>
    <n v="-1.1627906976744186E-2"/>
    <n v="5.3304642443706383E-2"/>
    <n v="0"/>
    <n v="4.166666666666667"/>
    <m/>
    <m/>
    <n v="43583"/>
    <m/>
    <m/>
    <m/>
    <n v="1403"/>
    <n v="1577"/>
    <n v="2107"/>
    <n v="1886"/>
    <n v="6184"/>
    <n v="5499"/>
    <n v="6305"/>
    <n v="5699"/>
    <n v="6518"/>
    <n v="5375"/>
    <n v="6003"/>
    <n v="4673"/>
    <n v="3776"/>
    <n v="3470"/>
    <n v="2581"/>
    <n v="2313"/>
    <n v="4963"/>
    <n v="2458"/>
    <m/>
    <m/>
    <m/>
    <m/>
    <m/>
    <m/>
    <n v="39912"/>
    <n v="33027"/>
    <n v="879"/>
    <n v="260"/>
    <n v="74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2"/>
    <n v="116"/>
    <n v="0"/>
    <n v="151"/>
    <n v="0"/>
    <n v="235"/>
    <n v="0"/>
    <n v="726"/>
    <n v="5"/>
    <n v="572"/>
    <n v="1"/>
    <n v="965"/>
    <n v="979"/>
    <m/>
    <m/>
    <n v="23615"/>
  </r>
  <r>
    <x v="214"/>
    <d v="2020-09-27T00:00:00"/>
    <n v="25957"/>
    <n v="398"/>
    <n v="415.5"/>
    <n v="73604"/>
    <n v="665"/>
    <n v="734"/>
    <n v="26407"/>
    <n v="6017"/>
    <n v="37628"/>
    <n v="1487"/>
    <n v="1581"/>
    <n v="267"/>
    <n v="217"/>
    <m/>
    <n v="665"/>
    <n v="47647"/>
    <n v="267"/>
    <n v="318.5"/>
    <n v="1953"/>
    <n v="9"/>
    <n v="5.5"/>
    <n v="635"/>
    <n v="3.2520325203252036E-2"/>
    <n v="3.4822611194104756E-2"/>
    <n v="20"/>
    <n v="21"/>
    <n v="89"/>
    <n v="4.7058823529411764E-2"/>
    <n v="6.6438784989613628E-2"/>
    <n v="4"/>
    <n v="4.833333333333333"/>
    <m/>
    <m/>
    <n v="44274"/>
    <m/>
    <m/>
    <m/>
    <n v="1417"/>
    <n v="1600"/>
    <n v="2128"/>
    <n v="1918"/>
    <n v="6241"/>
    <n v="5558"/>
    <n v="6367"/>
    <n v="5747"/>
    <n v="6563"/>
    <n v="5423"/>
    <n v="6039"/>
    <n v="4720"/>
    <n v="3806"/>
    <n v="3498"/>
    <n v="2600"/>
    <n v="2339"/>
    <n v="4978"/>
    <n v="2470"/>
    <m/>
    <m/>
    <m/>
    <m/>
    <m/>
    <m/>
    <n v="40233"/>
    <n v="33371"/>
    <n v="881"/>
    <n v="262"/>
    <n v="753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6"/>
    <n v="1"/>
    <n v="730"/>
    <n v="4"/>
    <n v="576"/>
    <n v="4"/>
    <n v="969"/>
    <n v="984"/>
    <m/>
    <m/>
    <n v="24004"/>
  </r>
  <r>
    <x v="215"/>
    <d v="2020-09-28T00:00:00"/>
    <n v="26145"/>
    <n v="188"/>
    <n v="409.33333333333331"/>
    <n v="74029"/>
    <n v="425"/>
    <n v="727.66666666666663"/>
    <n v="26575"/>
    <n v="6060"/>
    <n v="37816"/>
    <n v="1494"/>
    <n v="1600"/>
    <n v="267"/>
    <n v="217"/>
    <m/>
    <n v="425"/>
    <n v="47884"/>
    <n v="237"/>
    <n v="318.33333333333331"/>
    <n v="1957"/>
    <n v="4"/>
    <n v="5.333333333333333"/>
    <n v="659"/>
    <n v="3.7795275590551181E-2"/>
    <n v="3.2112814783520939E-2"/>
    <n v="24"/>
    <n v="20.333333333333332"/>
    <n v="98"/>
    <n v="0.10112359550561797"/>
    <n v="5.8702553639457068E-2"/>
    <n v="9"/>
    <n v="4.833333333333333"/>
    <m/>
    <m/>
    <n v="44171"/>
    <m/>
    <m/>
    <m/>
    <n v="1437"/>
    <n v="1609"/>
    <n v="2153"/>
    <n v="1933"/>
    <n v="6274"/>
    <n v="5582"/>
    <n v="6409"/>
    <n v="5786"/>
    <n v="6610"/>
    <n v="5448"/>
    <n v="6059"/>
    <n v="4750"/>
    <n v="3826"/>
    <n v="3515"/>
    <n v="2619"/>
    <n v="2352"/>
    <n v="4996"/>
    <n v="2480"/>
    <m/>
    <m/>
    <m/>
    <m/>
    <m/>
    <m/>
    <n v="40476"/>
    <n v="33553"/>
    <n v="884"/>
    <n v="262"/>
    <n v="75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7"/>
    <n v="1"/>
    <n v="733"/>
    <n v="3"/>
    <n v="576"/>
    <n v="0"/>
    <n v="972"/>
    <n v="985"/>
    <m/>
    <m/>
    <n v="24188"/>
  </r>
  <r>
    <x v="216"/>
    <d v="2020-09-29T00:00:00"/>
    <n v="26524"/>
    <n v="379"/>
    <n v="391.5"/>
    <n v="74717"/>
    <n v="688"/>
    <n v="708.66666666666663"/>
    <n v="26735"/>
    <n v="6076"/>
    <n v="38294"/>
    <n v="1499"/>
    <n v="1622"/>
    <n v="269"/>
    <n v="222"/>
    <m/>
    <n v="688"/>
    <n v="48193"/>
    <n v="309"/>
    <n v="317.16666666666669"/>
    <n v="1963"/>
    <n v="6"/>
    <n v="5.833333333333333"/>
    <n v="661"/>
    <n v="3.0349013657056147E-3"/>
    <n v="2.4987374046547578E-2"/>
    <n v="2"/>
    <n v="16.5"/>
    <n v="99"/>
    <n v="1.020408163265306E-2"/>
    <n v="4.3736567244899244E-2"/>
    <n v="1"/>
    <n v="3.8333333333333335"/>
    <m/>
    <m/>
    <n v="44231"/>
    <m/>
    <m/>
    <m/>
    <n v="1460"/>
    <n v="1623"/>
    <n v="2180"/>
    <n v="1952"/>
    <n v="6334"/>
    <n v="5653"/>
    <n v="6472"/>
    <n v="5838"/>
    <n v="6659"/>
    <n v="5503"/>
    <n v="6090"/>
    <n v="4798"/>
    <n v="3852"/>
    <n v="3552"/>
    <n v="2643"/>
    <n v="2377"/>
    <n v="5030"/>
    <n v="2511"/>
    <m/>
    <m/>
    <m/>
    <m/>
    <m/>
    <m/>
    <n v="40812"/>
    <n v="33905"/>
    <n v="884"/>
    <n v="263"/>
    <n v="75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8"/>
    <n v="1"/>
    <n v="737"/>
    <n v="4"/>
    <n v="577"/>
    <n v="1"/>
    <n v="976"/>
    <n v="987"/>
    <m/>
    <m/>
    <n v="24561"/>
  </r>
  <r>
    <x v="217"/>
    <d v="2020-09-30T00:00:00"/>
    <n v="27012"/>
    <n v="488"/>
    <n v="422"/>
    <n v="75542"/>
    <n v="825"/>
    <n v="731"/>
    <n v="27029"/>
    <n v="6158"/>
    <n v="38692"/>
    <n v="1502"/>
    <n v="1663"/>
    <n v="274"/>
    <n v="224"/>
    <m/>
    <n v="825"/>
    <n v="48530"/>
    <n v="337"/>
    <n v="309"/>
    <n v="1971"/>
    <n v="8"/>
    <n v="6.666666666666667"/>
    <n v="666"/>
    <n v="7.5642965204236008E-3"/>
    <n v="2.1286035258795643E-2"/>
    <n v="5"/>
    <n v="14.5"/>
    <n v="105"/>
    <n v="6.0606060606060608E-2"/>
    <n v="3.6521560029892028E-2"/>
    <n v="6"/>
    <n v="3.5"/>
    <m/>
    <m/>
    <n v="44758"/>
    <m/>
    <m/>
    <m/>
    <n v="1480"/>
    <n v="1657"/>
    <n v="2225"/>
    <n v="1991"/>
    <n v="6407"/>
    <n v="5708"/>
    <n v="6544"/>
    <n v="5898"/>
    <n v="6732"/>
    <n v="5556"/>
    <n v="6154"/>
    <n v="4849"/>
    <n v="3884"/>
    <n v="3592"/>
    <n v="2677"/>
    <n v="2400"/>
    <n v="5069"/>
    <n v="2529"/>
    <m/>
    <m/>
    <m/>
    <m/>
    <m/>
    <m/>
    <n v="41264"/>
    <n v="34278"/>
    <n v="886"/>
    <n v="263"/>
    <n v="76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6"/>
    <n v="1"/>
    <n v="116"/>
    <n v="0"/>
    <n v="151"/>
    <n v="0"/>
    <n v="238"/>
    <n v="0"/>
    <n v="743"/>
    <n v="6"/>
    <n v="578"/>
    <n v="1"/>
    <n v="983"/>
    <n v="988"/>
    <m/>
    <m/>
    <n v="25041"/>
  </r>
  <r>
    <x v="218"/>
    <d v="2020-10-01T00:00:00"/>
    <n v="27459"/>
    <n v="447"/>
    <n v="401.16666666666669"/>
    <n v="76396"/>
    <n v="854"/>
    <n v="723.5"/>
    <n v="27369"/>
    <n v="6212"/>
    <n v="39107"/>
    <n v="1510"/>
    <n v="1693"/>
    <n v="275"/>
    <n v="230"/>
    <m/>
    <n v="854"/>
    <n v="48937"/>
    <n v="407"/>
    <n v="322.33333333333331"/>
    <n v="1977"/>
    <n v="6"/>
    <n v="6.833333333333333"/>
    <n v="682"/>
    <n v="2.4024024024024024E-2"/>
    <n v="1.508595763014659E-2"/>
    <n v="16"/>
    <n v="11.166666666666666"/>
    <n v="107"/>
    <n v="1.9047619047619049E-2"/>
    <n v="3.7735378890769715E-2"/>
    <n v="2"/>
    <n v="3.6666666666666665"/>
    <m/>
    <m/>
    <n v="45184"/>
    <m/>
    <m/>
    <m/>
    <n v="1507"/>
    <n v="1683"/>
    <n v="2263"/>
    <n v="2038"/>
    <n v="6468"/>
    <n v="5773"/>
    <n v="6622"/>
    <n v="5940"/>
    <n v="6827"/>
    <n v="5608"/>
    <n v="6202"/>
    <n v="4909"/>
    <n v="3923"/>
    <n v="3633"/>
    <n v="2709"/>
    <n v="2423"/>
    <n v="5115"/>
    <n v="2556"/>
    <m/>
    <m/>
    <m/>
    <m/>
    <m/>
    <m/>
    <n v="41731"/>
    <n v="34665"/>
    <n v="887"/>
    <n v="263"/>
    <n v="770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1"/>
    <n v="-2"/>
    <n v="1"/>
    <n v="0"/>
    <n v="10"/>
    <n v="0"/>
    <n v="13"/>
    <n v="0"/>
    <n v="19"/>
    <n v="1"/>
    <n v="41"/>
    <n v="0"/>
    <n v="56"/>
    <n v="0"/>
    <n v="116"/>
    <n v="0"/>
    <n v="152"/>
    <n v="1"/>
    <n v="239"/>
    <n v="1"/>
    <n v="745"/>
    <n v="2"/>
    <n v="579"/>
    <n v="1"/>
    <n v="987"/>
    <n v="990"/>
    <m/>
    <m/>
    <n v="25482"/>
  </r>
  <r>
    <x v="219"/>
    <d v="2020-10-02T00:00:00"/>
    <n v="27925"/>
    <n v="466"/>
    <n v="394.33333333333331"/>
    <n v="77284"/>
    <n v="888"/>
    <n v="724.16666666666663"/>
    <n v="27732"/>
    <n v="6294"/>
    <n v="39488"/>
    <n v="1512"/>
    <n v="1743"/>
    <n v="280"/>
    <n v="235"/>
    <m/>
    <n v="888"/>
    <n v="49359"/>
    <n v="422"/>
    <n v="329.83333333333331"/>
    <n v="1983"/>
    <n v="6"/>
    <n v="6.5"/>
    <n v="682"/>
    <n v="0"/>
    <n v="1.7489803783992744E-2"/>
    <n v="0"/>
    <n v="11.166666666666666"/>
    <n v="107"/>
    <n v="0"/>
    <n v="3.9673363386893749E-2"/>
    <n v="0"/>
    <n v="3.6666666666666665"/>
    <m/>
    <m/>
    <n v="45613"/>
    <m/>
    <m/>
    <m/>
    <n v="1529"/>
    <n v="1712"/>
    <n v="2310"/>
    <n v="2076"/>
    <n v="6541"/>
    <n v="5835"/>
    <n v="6697"/>
    <n v="5997"/>
    <n v="6897"/>
    <n v="5682"/>
    <n v="6272"/>
    <n v="4961"/>
    <n v="3971"/>
    <n v="3669"/>
    <n v="2737"/>
    <n v="2453"/>
    <n v="5174"/>
    <n v="2573"/>
    <m/>
    <m/>
    <m/>
    <m/>
    <m/>
    <m/>
    <n v="42224"/>
    <n v="35060"/>
    <n v="888"/>
    <n v="263"/>
    <n v="77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2"/>
    <n v="1"/>
    <n v="0"/>
    <n v="10"/>
    <n v="0"/>
    <n v="13"/>
    <n v="0"/>
    <n v="19"/>
    <n v="0"/>
    <n v="41"/>
    <n v="0"/>
    <n v="56"/>
    <n v="0"/>
    <n v="116"/>
    <n v="0"/>
    <n v="153"/>
    <n v="1"/>
    <n v="240"/>
    <n v="1"/>
    <n v="747"/>
    <n v="2"/>
    <n v="581"/>
    <n v="2"/>
    <n v="990"/>
    <n v="993"/>
    <m/>
    <m/>
    <n v="25942"/>
  </r>
  <r>
    <x v="220"/>
    <d v="2020-10-03T00:00:00"/>
    <n v="28402"/>
    <n v="477"/>
    <n v="407.5"/>
    <n v="78247"/>
    <n v="963"/>
    <n v="773.83333333333337"/>
    <n v="28094"/>
    <n v="6354"/>
    <n v="39928"/>
    <n v="1555"/>
    <n v="1792"/>
    <n v="282"/>
    <n v="242"/>
    <m/>
    <n v="963"/>
    <n v="49845"/>
    <n v="486"/>
    <n v="366.33333333333331"/>
    <n v="1995"/>
    <n v="12"/>
    <n v="7"/>
    <n v="668"/>
    <n v="-2.0527859237536656E-2"/>
    <n v="8.6484397105279619E-3"/>
    <n v="0"/>
    <n v="7.833333333333333"/>
    <n v="106"/>
    <n v="-9.3457943925233638E-3"/>
    <n v="3.0272593733237884E-2"/>
    <n v="0"/>
    <n v="3"/>
    <m/>
    <m/>
    <n v="46228"/>
    <m/>
    <m/>
    <m/>
    <n v="1560"/>
    <n v="1741"/>
    <n v="2348"/>
    <n v="2113"/>
    <n v="6627"/>
    <n v="5919"/>
    <n v="6784"/>
    <n v="6063"/>
    <n v="6975"/>
    <n v="5745"/>
    <n v="6355"/>
    <n v="5001"/>
    <n v="4016"/>
    <n v="3715"/>
    <n v="2769"/>
    <n v="2487"/>
    <n v="5227"/>
    <n v="2598"/>
    <m/>
    <m/>
    <m/>
    <m/>
    <m/>
    <m/>
    <n v="42760"/>
    <n v="35487"/>
    <n v="891"/>
    <n v="265"/>
    <n v="781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2"/>
    <n v="1"/>
    <n v="56"/>
    <n v="0"/>
    <n v="116"/>
    <n v="0"/>
    <n v="154"/>
    <n v="1"/>
    <n v="243"/>
    <n v="3"/>
    <n v="751"/>
    <n v="4"/>
    <n v="584"/>
    <n v="3"/>
    <n v="995"/>
    <n v="1000"/>
    <m/>
    <m/>
    <n v="26407"/>
  </r>
  <r>
    <x v="221"/>
    <d v="2020-10-04T00:00:00"/>
    <n v="28944"/>
    <n v="542"/>
    <n v="466.5"/>
    <n v="79151"/>
    <n v="904"/>
    <n v="853.66666666666663"/>
    <n v="28584"/>
    <n v="6423"/>
    <n v="40244"/>
    <n v="1566"/>
    <n v="1807"/>
    <n v="284"/>
    <n v="243"/>
    <m/>
    <n v="904"/>
    <n v="50207"/>
    <n v="362"/>
    <n v="387.16666666666669"/>
    <n v="2005"/>
    <n v="10"/>
    <n v="8"/>
    <n v="682"/>
    <n v="2.0958083832335328E-2"/>
    <n v="5.8422410841586529E-3"/>
    <n v="14"/>
    <n v="6.166666666666667"/>
    <n v="105"/>
    <n v="-9.433962264150943E-3"/>
    <n v="1.1846334104943068E-2"/>
    <n v="0"/>
    <n v="1.5"/>
    <m/>
    <m/>
    <n v="46348"/>
    <m/>
    <m/>
    <m/>
    <n v="1589"/>
    <n v="1777"/>
    <n v="2400"/>
    <n v="2150"/>
    <n v="6690"/>
    <n v="5981"/>
    <n v="6854"/>
    <n v="6117"/>
    <n v="7058"/>
    <n v="5800"/>
    <n v="6427"/>
    <n v="5065"/>
    <n v="4062"/>
    <n v="3751"/>
    <n v="2803"/>
    <n v="2511"/>
    <n v="5295"/>
    <n v="2622"/>
    <m/>
    <m/>
    <m/>
    <m/>
    <m/>
    <m/>
    <n v="43275"/>
    <n v="35876"/>
    <n v="893"/>
    <n v="265"/>
    <n v="789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3"/>
    <n v="1"/>
    <n v="57"/>
    <n v="1"/>
    <n v="117"/>
    <n v="1"/>
    <n v="155"/>
    <n v="1"/>
    <n v="244"/>
    <n v="1"/>
    <n v="755"/>
    <n v="4"/>
    <n v="585"/>
    <n v="1"/>
    <n v="1001"/>
    <n v="1004"/>
    <m/>
    <m/>
    <n v="26939"/>
  </r>
  <r>
    <x v="222"/>
    <d v="2020-10-05T00:00:00"/>
    <n v="29431"/>
    <n v="487"/>
    <n v="484.5"/>
    <n v="79885"/>
    <n v="734"/>
    <n v="861.33333333333337"/>
    <n v="28882"/>
    <n v="6468"/>
    <n v="40600"/>
    <n v="1572"/>
    <n v="1832"/>
    <n v="285"/>
    <n v="246"/>
    <m/>
    <n v="734"/>
    <n v="50454"/>
    <n v="247"/>
    <n v="376.83333333333331"/>
    <n v="2018"/>
    <n v="13"/>
    <n v="9.1666666666666661"/>
    <n v="701"/>
    <n v="2.7859237536656891E-2"/>
    <n v="9.9796304459838642E-3"/>
    <n v="19"/>
    <n v="9"/>
    <n v="106"/>
    <n v="9.5238095238095247E-3"/>
    <n v="1.1732955420135813E-2"/>
    <n v="1"/>
    <n v="1.5"/>
    <m/>
    <m/>
    <n v="46272"/>
    <m/>
    <m/>
    <m/>
    <n v="1605"/>
    <n v="1797"/>
    <n v="2424"/>
    <n v="2174"/>
    <n v="6757"/>
    <n v="6032"/>
    <n v="6904"/>
    <n v="6178"/>
    <n v="7135"/>
    <n v="5854"/>
    <n v="6486"/>
    <n v="5113"/>
    <n v="4100"/>
    <n v="3795"/>
    <n v="2819"/>
    <n v="2541"/>
    <n v="5335"/>
    <n v="2636"/>
    <m/>
    <m/>
    <m/>
    <m/>
    <m/>
    <m/>
    <n v="43662"/>
    <n v="36223"/>
    <n v="896"/>
    <n v="267"/>
    <n v="796"/>
    <n v="25"/>
    <n v="19"/>
    <n v="15"/>
    <n v="0"/>
    <m/>
    <m/>
    <m/>
    <m/>
    <m/>
    <m/>
    <m/>
    <m/>
    <m/>
    <m/>
    <n v="-1"/>
    <m/>
    <n v="0"/>
    <m/>
    <n v="0"/>
    <m/>
    <n v="0"/>
    <m/>
    <n v="-1"/>
    <m/>
    <n v="-1"/>
    <m/>
    <n v="-3"/>
    <m/>
    <n v="-1"/>
    <m/>
    <n v="-10"/>
    <m/>
    <n v="-13"/>
    <m/>
    <n v="-19"/>
    <m/>
    <n v="-43"/>
    <m/>
    <n v="-57"/>
    <m/>
    <n v="-117"/>
    <m/>
    <n v="-155"/>
    <m/>
    <n v="-244"/>
    <m/>
    <n v="-755"/>
    <m/>
    <n v="-585"/>
    <m/>
    <m/>
    <m/>
    <m/>
    <n v="27413"/>
  </r>
  <r>
    <x v="223"/>
    <d v="2020-10-06T00:00:00"/>
    <n v="29600"/>
    <n v="169"/>
    <n v="431.33333333333331"/>
    <n v="80312"/>
    <n v="427"/>
    <n v="795"/>
    <n v="29113"/>
    <n v="6503"/>
    <n v="40731"/>
    <n v="1587"/>
    <n v="1841"/>
    <n v="286"/>
    <n v="251"/>
    <m/>
    <n v="427"/>
    <n v="50712"/>
    <n v="258"/>
    <n v="363.66666666666669"/>
    <n v="2032"/>
    <n v="14"/>
    <n v="10.166666666666666"/>
    <n v="732"/>
    <n v="4.4222539229671898E-2"/>
    <n v="1.6089337564191914E-2"/>
    <n v="31"/>
    <n v="13.333333333333334"/>
    <n v="104"/>
    <n v="-1.8867924528301886E-2"/>
    <n v="-1.5127087689246032E-3"/>
    <n v="0"/>
    <n v="0.5"/>
    <m/>
    <m/>
    <n v="46437"/>
    <m/>
    <m/>
    <m/>
    <n v="1610"/>
    <n v="1806"/>
    <n v="2436"/>
    <n v="2186"/>
    <n v="6795"/>
    <n v="6081"/>
    <n v="6943"/>
    <n v="6208"/>
    <n v="7182"/>
    <n v="5885"/>
    <n v="6516"/>
    <n v="5144"/>
    <n v="4118"/>
    <n v="3815"/>
    <n v="2834"/>
    <n v="2554"/>
    <n v="5352"/>
    <n v="2647"/>
    <m/>
    <m/>
    <m/>
    <m/>
    <m/>
    <m/>
    <n v="43883"/>
    <n v="36429"/>
    <n v="899"/>
    <n v="268"/>
    <n v="806"/>
    <n v="25"/>
    <n v="19"/>
    <n v="15"/>
    <n v="0"/>
    <m/>
    <m/>
    <m/>
    <m/>
    <m/>
    <m/>
    <m/>
    <m/>
    <m/>
    <n v="1"/>
    <n v="1"/>
    <n v="0"/>
    <n v="0"/>
    <n v="0"/>
    <n v="0"/>
    <n v="0"/>
    <n v="0"/>
    <n v="1"/>
    <n v="1"/>
    <n v="1"/>
    <n v="1"/>
    <n v="3"/>
    <n v="3"/>
    <n v="1"/>
    <n v="1"/>
    <n v="10"/>
    <n v="10"/>
    <n v="13"/>
    <n v="13"/>
    <n v="19"/>
    <n v="19"/>
    <n v="43"/>
    <n v="43"/>
    <n v="60"/>
    <n v="60"/>
    <n v="118"/>
    <n v="118"/>
    <n v="156"/>
    <n v="156"/>
    <n v="246"/>
    <n v="246"/>
    <n v="764"/>
    <n v="764"/>
    <n v="596"/>
    <n v="596"/>
    <n v="1014"/>
    <n v="1018"/>
    <m/>
    <m/>
    <n v="27568"/>
  </r>
  <r>
    <x v="224"/>
    <d v="2020-10-07T00:00:00"/>
    <n v="30219"/>
    <n v="619"/>
    <n v="460"/>
    <n v="81256"/>
    <n v="944"/>
    <n v="810"/>
    <n v="29469"/>
    <n v="6561"/>
    <n v="41225"/>
    <n v="1595"/>
    <n v="1862"/>
    <n v="287"/>
    <n v="257"/>
    <m/>
    <n v="944"/>
    <n v="51037"/>
    <n v="325"/>
    <n v="350"/>
    <n v="2040"/>
    <n v="8"/>
    <n v="10.5"/>
    <n v="764"/>
    <n v="4.3715846994535519E-2"/>
    <n v="1.937130805927716E-2"/>
    <n v="32"/>
    <n v="16"/>
    <n v="104"/>
    <n v="0"/>
    <n v="-4.687311943527778E-3"/>
    <n v="0"/>
    <n v="0.16666666666666666"/>
    <m/>
    <m/>
    <n v="46023"/>
    <m/>
    <m/>
    <m/>
    <n v="1630"/>
    <n v="1833"/>
    <n v="2463"/>
    <n v="2221"/>
    <n v="6882"/>
    <n v="6162"/>
    <n v="7029"/>
    <n v="6273"/>
    <n v="7264"/>
    <n v="5965"/>
    <n v="6582"/>
    <n v="5198"/>
    <n v="4171"/>
    <n v="3869"/>
    <n v="2871"/>
    <n v="2590"/>
    <n v="5382"/>
    <n v="2671"/>
    <m/>
    <m/>
    <m/>
    <m/>
    <m/>
    <m/>
    <n v="44371"/>
    <n v="36885"/>
    <n v="900"/>
    <n v="269"/>
    <n v="811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1"/>
    <n v="10"/>
    <n v="0"/>
    <n v="13"/>
    <n v="0"/>
    <n v="19"/>
    <n v="0"/>
    <n v="44"/>
    <n v="1"/>
    <n v="60"/>
    <n v="0"/>
    <n v="118"/>
    <n v="0"/>
    <n v="156"/>
    <n v="0"/>
    <n v="246"/>
    <n v="0"/>
    <n v="767"/>
    <n v="3"/>
    <n v="599"/>
    <n v="3"/>
    <n v="1017"/>
    <n v="1023"/>
    <m/>
    <m/>
    <n v="28179"/>
  </r>
  <r>
    <x v="225"/>
    <d v="2020-10-08T00:00:00"/>
    <n v="31017"/>
    <n v="798"/>
    <n v="515.33333333333337"/>
    <n v="82534"/>
    <n v="1278"/>
    <n v="875"/>
    <n v="30111"/>
    <n v="6662"/>
    <n v="41707"/>
    <n v="1604"/>
    <n v="1892"/>
    <n v="291"/>
    <n v="267"/>
    <m/>
    <n v="1278"/>
    <n v="51517"/>
    <n v="480"/>
    <n v="359.66666666666669"/>
    <n v="2050"/>
    <n v="10"/>
    <n v="11.166666666666666"/>
    <n v="801"/>
    <n v="4.8429319371727751E-2"/>
    <n v="2.7442861287898454E-2"/>
    <n v="37"/>
    <n v="22.166666666666668"/>
    <n v="115"/>
    <n v="0.10576923076923077"/>
    <n v="1.294089318467735E-2"/>
    <n v="11"/>
    <n v="2"/>
    <m/>
    <m/>
    <n v="46182"/>
    <m/>
    <m/>
    <m/>
    <n v="1661"/>
    <n v="1878"/>
    <n v="2519"/>
    <n v="2277"/>
    <n v="6987"/>
    <n v="6276"/>
    <n v="7141"/>
    <n v="6371"/>
    <n v="7379"/>
    <n v="6069"/>
    <n v="6675"/>
    <n v="5281"/>
    <n v="4234"/>
    <n v="3930"/>
    <n v="2899"/>
    <n v="2623"/>
    <n v="5428"/>
    <n v="2706"/>
    <m/>
    <m/>
    <m/>
    <m/>
    <m/>
    <m/>
    <n v="45020"/>
    <n v="37514"/>
    <n v="905"/>
    <n v="271"/>
    <n v="814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0"/>
    <n v="0"/>
    <n v="118"/>
    <n v="0"/>
    <n v="156"/>
    <n v="0"/>
    <n v="247"/>
    <n v="1"/>
    <n v="770"/>
    <n v="3"/>
    <n v="605"/>
    <n v="6"/>
    <n v="1020"/>
    <n v="1030"/>
    <m/>
    <m/>
    <n v="28967"/>
  </r>
  <r>
    <x v="226"/>
    <d v="2020-10-09T00:00:00"/>
    <n v="31764"/>
    <n v="747"/>
    <n v="560.33333333333337"/>
    <n v="83928"/>
    <n v="1394"/>
    <n v="946.83333333333337"/>
    <n v="30800"/>
    <n v="6758"/>
    <n v="42266"/>
    <n v="1615"/>
    <n v="1923"/>
    <n v="294"/>
    <n v="272"/>
    <m/>
    <n v="1394"/>
    <n v="52164"/>
    <n v="647"/>
    <n v="386.5"/>
    <n v="2062"/>
    <n v="12"/>
    <n v="11.166666666666666"/>
    <n v="811"/>
    <n v="1.2484394506866416E-2"/>
    <n v="3.2944903578632299E-2"/>
    <n v="10"/>
    <n v="23.833333333333332"/>
    <n v="125"/>
    <n v="8.6956521739130432E-2"/>
    <n v="2.8991279206619647E-2"/>
    <n v="10"/>
    <n v="3.6666666666666665"/>
    <m/>
    <m/>
    <n v="47721"/>
    <m/>
    <m/>
    <m/>
    <n v="1689"/>
    <n v="1908"/>
    <n v="2581"/>
    <n v="2345"/>
    <n v="7127"/>
    <n v="6411"/>
    <n v="7255"/>
    <n v="6469"/>
    <n v="7528"/>
    <n v="6187"/>
    <n v="6791"/>
    <n v="5361"/>
    <n v="4298"/>
    <n v="3996"/>
    <n v="2931"/>
    <n v="2653"/>
    <n v="5464"/>
    <n v="2733"/>
    <m/>
    <m/>
    <m/>
    <m/>
    <m/>
    <m/>
    <n v="45762"/>
    <n v="38166"/>
    <n v="908"/>
    <n v="272"/>
    <n v="822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1"/>
    <n v="1"/>
    <n v="118"/>
    <n v="0"/>
    <n v="156"/>
    <n v="0"/>
    <n v="247"/>
    <n v="0"/>
    <n v="779"/>
    <n v="9"/>
    <n v="607"/>
    <n v="2"/>
    <n v="1030"/>
    <n v="1032"/>
    <m/>
    <m/>
    <n v="29702"/>
  </r>
  <r>
    <x v="227"/>
    <d v="2020-10-10T00:00:00"/>
    <n v="32771"/>
    <n v="1007"/>
    <n v="637.83333333333337"/>
    <n v="85574"/>
    <n v="1646"/>
    <n v="1070.5"/>
    <n v="31720"/>
    <n v="6913"/>
    <n v="42812"/>
    <n v="1623"/>
    <n v="1931"/>
    <n v="296"/>
    <n v="279"/>
    <m/>
    <n v="1646"/>
    <n v="52803"/>
    <n v="639"/>
    <n v="432.66666666666669"/>
    <n v="2067"/>
    <n v="5"/>
    <n v="10.333333333333334"/>
    <n v="831"/>
    <n v="2.4660912453760789E-2"/>
    <n v="3.3562041682203211E-2"/>
    <n v="20"/>
    <n v="24.833333333333332"/>
    <n v="122"/>
    <n v="-2.4E-2"/>
    <n v="2.6563606250644804E-2"/>
    <n v="0"/>
    <n v="3.6666666666666665"/>
    <m/>
    <m/>
    <n v="47602"/>
    <m/>
    <m/>
    <m/>
    <n v="1720"/>
    <n v="1935"/>
    <n v="2677"/>
    <n v="2439"/>
    <n v="7292"/>
    <n v="6562"/>
    <n v="7388"/>
    <n v="6609"/>
    <n v="7674"/>
    <n v="6291"/>
    <n v="6925"/>
    <n v="5458"/>
    <n v="4381"/>
    <n v="4071"/>
    <n v="2987"/>
    <n v="2695"/>
    <n v="5508"/>
    <n v="2777"/>
    <m/>
    <m/>
    <m/>
    <m/>
    <m/>
    <m/>
    <n v="46641"/>
    <n v="38933"/>
    <n v="910"/>
    <n v="272"/>
    <n v="824"/>
    <n v="25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5"/>
    <n v="1"/>
    <n v="61"/>
    <n v="0"/>
    <n v="118"/>
    <n v="0"/>
    <n v="157"/>
    <n v="1"/>
    <n v="247"/>
    <n v="0"/>
    <n v="781"/>
    <n v="2"/>
    <n v="608"/>
    <n v="1"/>
    <n v="1033"/>
    <n v="1034"/>
    <m/>
    <m/>
    <n v="30704"/>
  </r>
  <r>
    <x v="228"/>
    <d v="2020-10-11T00:00:00"/>
    <n v="33477"/>
    <n v="706"/>
    <n v="674.33333333333337"/>
    <n v="86664"/>
    <n v="1090"/>
    <n v="1129.8333333333333"/>
    <n v="32345"/>
    <n v="6995"/>
    <n v="43141"/>
    <n v="1630"/>
    <n v="1974"/>
    <n v="295"/>
    <n v="284"/>
    <m/>
    <n v="1090"/>
    <n v="53187"/>
    <n v="384"/>
    <n v="455.5"/>
    <n v="2080"/>
    <n v="13"/>
    <n v="10.333333333333334"/>
    <n v="843"/>
    <n v="1.444043321299639E-2"/>
    <n v="3.132557429492646E-2"/>
    <n v="12"/>
    <n v="23.666666666666668"/>
    <n v="124"/>
    <n v="1.6393442622950821E-2"/>
    <n v="2.7708545100501691E-2"/>
    <n v="2"/>
    <n v="3.8333333333333335"/>
    <m/>
    <m/>
    <n v="48413"/>
    <m/>
    <m/>
    <m/>
    <n v="1735"/>
    <n v="1951"/>
    <n v="2725"/>
    <n v="2488"/>
    <n v="7412"/>
    <n v="6666"/>
    <n v="7475"/>
    <n v="6693"/>
    <n v="7772"/>
    <n v="6343"/>
    <n v="7021"/>
    <n v="5515"/>
    <n v="4430"/>
    <n v="4113"/>
    <n v="3027"/>
    <n v="2731"/>
    <n v="5576"/>
    <n v="2805"/>
    <m/>
    <m/>
    <m/>
    <m/>
    <m/>
    <m/>
    <n v="47263"/>
    <n v="39401"/>
    <n v="916"/>
    <n v="272"/>
    <n v="83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1"/>
    <n v="45"/>
    <n v="0"/>
    <n v="61"/>
    <n v="0"/>
    <n v="118"/>
    <n v="0"/>
    <n v="157"/>
    <n v="0"/>
    <n v="248"/>
    <n v="1"/>
    <n v="786"/>
    <n v="5"/>
    <n v="614"/>
    <n v="6"/>
    <n v="1039"/>
    <n v="1041"/>
    <m/>
    <m/>
    <n v="31397"/>
  </r>
  <r>
    <x v="229"/>
    <d v="2020-10-12T00:00:00"/>
    <n v="34415"/>
    <n v="938"/>
    <n v="802.5"/>
    <n v="87913"/>
    <n v="1249"/>
    <n v="1266.8333333333333"/>
    <n v="32947"/>
    <n v="7082"/>
    <n v="43646"/>
    <n v="1645"/>
    <n v="2001"/>
    <n v="298"/>
    <n v="294"/>
    <m/>
    <n v="1249"/>
    <n v="53498"/>
    <n v="311"/>
    <n v="464.33333333333331"/>
    <n v="2094"/>
    <n v="14"/>
    <n v="10.333333333333334"/>
    <n v="877"/>
    <n v="4.0332147093712932E-2"/>
    <n v="3.067717560559997E-2"/>
    <n v="34"/>
    <n v="24.166666666666668"/>
    <n v="128"/>
    <n v="3.2258064516129031E-2"/>
    <n v="3.6229543274573513E-2"/>
    <n v="4"/>
    <n v="4.5"/>
    <m/>
    <m/>
    <n v="48844"/>
    <m/>
    <m/>
    <m/>
    <n v="1764"/>
    <n v="1986"/>
    <n v="2784"/>
    <n v="2543"/>
    <n v="7552"/>
    <n v="6802"/>
    <n v="7590"/>
    <n v="6776"/>
    <n v="7877"/>
    <n v="6420"/>
    <n v="7098"/>
    <n v="5583"/>
    <n v="4485"/>
    <n v="4158"/>
    <n v="3065"/>
    <n v="2771"/>
    <n v="5636"/>
    <n v="2837"/>
    <m/>
    <m/>
    <m/>
    <m/>
    <m/>
    <m/>
    <n v="47941"/>
    <n v="39972"/>
    <n v="924"/>
    <n v="272"/>
    <n v="83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8"/>
    <n v="0"/>
    <n v="158"/>
    <n v="1"/>
    <n v="252"/>
    <n v="4"/>
    <n v="792"/>
    <n v="6"/>
    <n v="617"/>
    <n v="3"/>
    <n v="1046"/>
    <n v="1048"/>
    <m/>
    <m/>
    <n v="32321"/>
  </r>
  <r>
    <x v="230"/>
    <d v="2020-10-13T00:00:00"/>
    <n v="35074"/>
    <n v="659"/>
    <n v="809.16666666666663"/>
    <n v="89121"/>
    <n v="1208"/>
    <n v="1310.8333333333333"/>
    <n v="33660"/>
    <n v="7176"/>
    <n v="43986"/>
    <n v="1677"/>
    <n v="2025"/>
    <n v="300"/>
    <n v="297"/>
    <m/>
    <n v="1208"/>
    <n v="54047"/>
    <n v="549"/>
    <n v="501.66666666666669"/>
    <n v="2110"/>
    <n v="16"/>
    <n v="11.666666666666666"/>
    <n v="916"/>
    <n v="4.4469783352337512E-2"/>
    <n v="3.0802831665233631E-2"/>
    <n v="39"/>
    <n v="25.333333333333332"/>
    <n v="132"/>
    <n v="3.125E-2"/>
    <n v="4.1437876607906841E-2"/>
    <n v="4"/>
    <n v="5.166666666666667"/>
    <m/>
    <m/>
    <n v="50291"/>
    <m/>
    <m/>
    <m/>
    <n v="1790"/>
    <n v="2013"/>
    <n v="2818"/>
    <n v="2590"/>
    <n v="7664"/>
    <n v="6908"/>
    <n v="7685"/>
    <n v="6872"/>
    <n v="7977"/>
    <n v="6522"/>
    <n v="7197"/>
    <n v="5665"/>
    <n v="4550"/>
    <n v="4214"/>
    <n v="3106"/>
    <n v="2813"/>
    <n v="5678"/>
    <n v="2874"/>
    <m/>
    <m/>
    <m/>
    <m/>
    <m/>
    <m/>
    <n v="48555"/>
    <n v="40566"/>
    <n v="929"/>
    <n v="273"/>
    <n v="84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9"/>
    <n v="1"/>
    <n v="159"/>
    <n v="1"/>
    <n v="255"/>
    <n v="3"/>
    <n v="798"/>
    <n v="6"/>
    <n v="622"/>
    <n v="5"/>
    <n v="1053"/>
    <n v="1057"/>
    <m/>
    <m/>
    <n v="32964"/>
  </r>
  <r>
    <x v="231"/>
    <d v="2020-10-14T00:00:00"/>
    <n v="36700"/>
    <n v="1626"/>
    <n v="947.16666666666663"/>
    <n v="91193"/>
    <n v="2072"/>
    <n v="1443.1666666666667"/>
    <n v="34661"/>
    <n v="7348"/>
    <n v="44788"/>
    <n v="1724"/>
    <n v="2067"/>
    <n v="305"/>
    <n v="300"/>
    <m/>
    <n v="2072"/>
    <n v="54493"/>
    <n v="446"/>
    <n v="496"/>
    <n v="2117"/>
    <n v="7"/>
    <n v="11.166666666666666"/>
    <n v="957"/>
    <n v="4.4759825327510917E-2"/>
    <n v="3.0191249324530822E-2"/>
    <n v="41"/>
    <n v="26"/>
    <n v="135"/>
    <n v="2.2727272727272728E-2"/>
    <n v="2.7597550267580508E-2"/>
    <n v="3"/>
    <n v="3.8333333333333335"/>
    <m/>
    <m/>
    <n v="50544"/>
    <m/>
    <m/>
    <m/>
    <n v="1839"/>
    <n v="2058"/>
    <n v="2913"/>
    <n v="2695"/>
    <n v="7863"/>
    <n v="7093"/>
    <n v="7860"/>
    <n v="7013"/>
    <n v="8165"/>
    <n v="6680"/>
    <n v="7365"/>
    <n v="5792"/>
    <n v="4649"/>
    <n v="4309"/>
    <n v="3165"/>
    <n v="2872"/>
    <n v="5752"/>
    <n v="2927"/>
    <m/>
    <m/>
    <m/>
    <m/>
    <m/>
    <m/>
    <n v="49660"/>
    <n v="41533"/>
    <n v="932"/>
    <n v="273"/>
    <n v="85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20"/>
    <n v="1"/>
    <n v="159"/>
    <n v="0"/>
    <n v="256"/>
    <n v="1"/>
    <n v="801"/>
    <n v="3"/>
    <n v="624"/>
    <n v="2"/>
    <n v="1056"/>
    <n v="1061"/>
    <m/>
    <m/>
    <n v="34583"/>
  </r>
  <r>
    <x v="232"/>
    <d v="2020-10-15T00:00:00"/>
    <n v="38213"/>
    <n v="1513"/>
    <n v="1074.8333333333333"/>
    <n v="93294"/>
    <n v="2101"/>
    <n v="1561"/>
    <n v="35807"/>
    <n v="7511"/>
    <n v="45521"/>
    <n v="1764"/>
    <n v="2080"/>
    <n v="306"/>
    <n v="305"/>
    <m/>
    <n v="2101"/>
    <n v="55081"/>
    <n v="588"/>
    <n v="486.16666666666669"/>
    <n v="2128"/>
    <n v="11"/>
    <n v="11"/>
    <n v="993"/>
    <n v="3.7617554858934171E-2"/>
    <n v="3.4380109383208783E-2"/>
    <n v="36"/>
    <n v="30.333333333333332"/>
    <n v="139"/>
    <n v="2.9629629629629631E-2"/>
    <n v="1.8043068249330368E-2"/>
    <n v="4"/>
    <n v="2.8333333333333335"/>
    <m/>
    <m/>
    <n v="51601"/>
    <m/>
    <m/>
    <m/>
    <n v="1882"/>
    <n v="2098"/>
    <n v="3013"/>
    <n v="2785"/>
    <n v="8088"/>
    <n v="7317"/>
    <n v="8030"/>
    <n v="7185"/>
    <n v="8362"/>
    <n v="6849"/>
    <n v="7509"/>
    <n v="5930"/>
    <n v="4740"/>
    <n v="4389"/>
    <n v="3220"/>
    <n v="2918"/>
    <n v="5831"/>
    <n v="2968"/>
    <m/>
    <m/>
    <m/>
    <m/>
    <m/>
    <m/>
    <n v="50762"/>
    <n v="42532"/>
    <n v="934"/>
    <n v="275"/>
    <n v="857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4"/>
    <n v="1"/>
    <n v="21"/>
    <n v="1"/>
    <n v="45"/>
    <n v="0"/>
    <n v="61"/>
    <n v="0"/>
    <n v="120"/>
    <n v="0"/>
    <n v="159"/>
    <n v="0"/>
    <n v="257"/>
    <n v="1"/>
    <n v="806"/>
    <n v="5"/>
    <n v="627"/>
    <n v="3"/>
    <n v="1062"/>
    <n v="1066"/>
    <m/>
    <m/>
    <n v="36085"/>
  </r>
  <r>
    <x v="233"/>
    <d v="2020-10-16T00:00:00"/>
    <n v="39836"/>
    <n v="1623"/>
    <n v="1177.5"/>
    <n v="95902"/>
    <n v="2608"/>
    <n v="1721.3333333333333"/>
    <n v="37157"/>
    <n v="7834"/>
    <n v="46246"/>
    <n v="1914"/>
    <n v="2124"/>
    <n v="310"/>
    <n v="317"/>
    <m/>
    <n v="2608"/>
    <n v="56066"/>
    <n v="985"/>
    <n v="543.83333333333337"/>
    <n v="2149"/>
    <n v="21"/>
    <n v="13.666666666666666"/>
    <n v="1015"/>
    <n v="2.2155085599194362E-2"/>
    <n v="3.3962471574114382E-2"/>
    <n v="22"/>
    <n v="30.666666666666668"/>
    <n v="144"/>
    <n v="3.5971223021582732E-2"/>
    <n v="2.8038272086260824E-2"/>
    <n v="5"/>
    <n v="3.6666666666666665"/>
    <m/>
    <m/>
    <n v="51784"/>
    <m/>
    <m/>
    <m/>
    <n v="1929"/>
    <n v="2145"/>
    <n v="3123"/>
    <n v="2873"/>
    <n v="8341"/>
    <n v="7537"/>
    <n v="8259"/>
    <n v="7374"/>
    <n v="8603"/>
    <n v="7033"/>
    <n v="7712"/>
    <n v="6090"/>
    <n v="4864"/>
    <n v="4504"/>
    <n v="3301"/>
    <n v="2988"/>
    <n v="6042"/>
    <n v="3020"/>
    <m/>
    <m/>
    <m/>
    <m/>
    <m/>
    <m/>
    <n v="52253"/>
    <n v="43649"/>
    <n v="944"/>
    <n v="277"/>
    <n v="86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1"/>
    <n v="14"/>
    <n v="0"/>
    <n v="21"/>
    <n v="0"/>
    <n v="45"/>
    <n v="0"/>
    <n v="61"/>
    <n v="0"/>
    <n v="123"/>
    <n v="3"/>
    <n v="160"/>
    <n v="1"/>
    <n v="260"/>
    <n v="3"/>
    <n v="810"/>
    <n v="4"/>
    <n v="636"/>
    <n v="9"/>
    <n v="1068"/>
    <n v="1081"/>
    <m/>
    <m/>
    <n v="37687"/>
  </r>
  <r>
    <x v="234"/>
    <d v="2020-10-17T00:00:00"/>
    <n v="40136"/>
    <n v="300"/>
    <n v="1109.8333333333333"/>
    <n v="98055"/>
    <n v="2153"/>
    <n v="1898.5"/>
    <n v="38281"/>
    <n v="7983"/>
    <n v="47027"/>
    <n v="1956"/>
    <n v="2171"/>
    <n v="317"/>
    <n v="320"/>
    <m/>
    <n v="2153"/>
    <n v="57919"/>
    <n v="1853"/>
    <n v="788.66666666666663"/>
    <n v="2162"/>
    <n v="13"/>
    <n v="13.666666666666666"/>
    <n v="1012"/>
    <n v="-2.9556650246305421E-3"/>
    <n v="3.1063121867843223E-2"/>
    <n v="0"/>
    <n v="28.666666666666668"/>
    <n v="148"/>
    <n v="2.7777777777777776E-2"/>
    <n v="2.9935661278731984E-2"/>
    <n v="4"/>
    <n v="4"/>
    <m/>
    <m/>
    <n v="52543"/>
    <m/>
    <m/>
    <m/>
    <n v="1964"/>
    <n v="2189"/>
    <n v="3212"/>
    <n v="2968"/>
    <n v="8560"/>
    <n v="7729"/>
    <n v="8456"/>
    <n v="7539"/>
    <n v="8815"/>
    <n v="7177"/>
    <n v="7879"/>
    <n v="6224"/>
    <n v="4982"/>
    <n v="4604"/>
    <n v="3361"/>
    <n v="3038"/>
    <n v="6124"/>
    <n v="3068"/>
    <m/>
    <m/>
    <m/>
    <m/>
    <m/>
    <m/>
    <n v="53433"/>
    <n v="44622"/>
    <n v="950"/>
    <n v="277"/>
    <n v="87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1"/>
    <n v="45"/>
    <n v="0"/>
    <n v="61"/>
    <n v="0"/>
    <n v="124"/>
    <n v="1"/>
    <n v="162"/>
    <n v="2"/>
    <n v="262"/>
    <n v="2"/>
    <n v="814"/>
    <n v="4"/>
    <n v="639"/>
    <n v="3"/>
    <n v="1075"/>
    <n v="1087"/>
    <m/>
    <m/>
    <n v="37974"/>
  </r>
  <r>
    <x v="235"/>
    <d v="2020-10-18T00:00:00"/>
    <n v="40911"/>
    <n v="775"/>
    <n v="1082.6666666666667"/>
    <n v="99911"/>
    <n v="1856"/>
    <n v="1999.6666666666667"/>
    <n v="39449"/>
    <n v="8214"/>
    <n v="47412"/>
    <n v="1991"/>
    <n v="2199"/>
    <n v="318"/>
    <n v="328"/>
    <m/>
    <n v="1856"/>
    <n v="59000"/>
    <n v="1081"/>
    <n v="917"/>
    <n v="2181"/>
    <n v="19"/>
    <n v="14.5"/>
    <n v="1086"/>
    <n v="7.3122529644268769E-2"/>
    <n v="3.6528185626269201E-2"/>
    <n v="74"/>
    <n v="35.333333333333336"/>
    <n v="155"/>
    <n v="4.72972972972973E-2"/>
    <n v="3.2442200075593362E-2"/>
    <n v="7"/>
    <n v="4.5"/>
    <m/>
    <m/>
    <n v="54851"/>
    <m/>
    <m/>
    <m/>
    <n v="2003"/>
    <n v="2227"/>
    <n v="3302"/>
    <n v="3066"/>
    <n v="8727"/>
    <n v="7878"/>
    <n v="8599"/>
    <n v="7679"/>
    <n v="8996"/>
    <n v="7341"/>
    <n v="8038"/>
    <n v="6335"/>
    <n v="5091"/>
    <n v="4680"/>
    <n v="3421"/>
    <n v="3098"/>
    <n v="6170"/>
    <n v="3094"/>
    <m/>
    <m/>
    <m/>
    <m/>
    <m/>
    <m/>
    <n v="54427"/>
    <n v="45484"/>
    <n v="959"/>
    <n v="277"/>
    <n v="88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2"/>
    <n v="127"/>
    <n v="3"/>
    <n v="163"/>
    <n v="1"/>
    <n v="267"/>
    <n v="5"/>
    <n v="817"/>
    <n v="3"/>
    <n v="644"/>
    <n v="5"/>
    <n v="1081"/>
    <n v="1100"/>
    <m/>
    <m/>
    <n v="38730"/>
  </r>
  <r>
    <x v="236"/>
    <d v="2020-10-19T00:00:00"/>
    <n v="41894"/>
    <n v="983"/>
    <n v="1136.6666666666667"/>
    <n v="101860"/>
    <n v="1949"/>
    <n v="2123.1666666666665"/>
    <n v="40436"/>
    <n v="8347"/>
    <n v="48161"/>
    <n v="2026"/>
    <n v="2231"/>
    <n v="325"/>
    <n v="334"/>
    <m/>
    <n v="1949"/>
    <n v="59966"/>
    <n v="966"/>
    <n v="986.5"/>
    <n v="2198"/>
    <n v="17"/>
    <n v="14.666666666666666"/>
    <n v="1174"/>
    <n v="8.1031307550644568E-2"/>
    <n v="4.2621772992653711E-2"/>
    <n v="88"/>
    <n v="43.5"/>
    <n v="165"/>
    <n v="6.4516129032258063E-2"/>
    <n v="3.7986554914303035E-2"/>
    <n v="10"/>
    <n v="5.5"/>
    <m/>
    <m/>
    <n v="55425"/>
    <m/>
    <m/>
    <m/>
    <n v="2045"/>
    <n v="2274"/>
    <n v="3392"/>
    <n v="3160"/>
    <n v="8906"/>
    <n v="8059"/>
    <n v="8760"/>
    <n v="7816"/>
    <n v="9193"/>
    <n v="7487"/>
    <n v="8201"/>
    <n v="6477"/>
    <n v="5200"/>
    <n v="4767"/>
    <n v="3470"/>
    <n v="3151"/>
    <n v="6218"/>
    <n v="3127"/>
    <m/>
    <m/>
    <m/>
    <m/>
    <m/>
    <m/>
    <n v="55460"/>
    <n v="46400"/>
    <n v="971"/>
    <n v="279"/>
    <n v="884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29"/>
    <n v="2"/>
    <n v="165"/>
    <n v="2"/>
    <n v="268"/>
    <n v="1"/>
    <n v="822"/>
    <n v="5"/>
    <n v="651"/>
    <n v="7"/>
    <n v="1088"/>
    <n v="1110"/>
    <m/>
    <m/>
    <n v="39696"/>
  </r>
  <r>
    <x v="237"/>
    <d v="2020-10-20T00:00:00"/>
    <n v="41838"/>
    <n v="-56"/>
    <n v="856.33333333333337"/>
    <n v="103736"/>
    <n v="1876"/>
    <n v="2090.5"/>
    <n v="41542"/>
    <n v="8546"/>
    <n v="48596"/>
    <n v="2113"/>
    <n v="2266"/>
    <n v="328"/>
    <n v="345"/>
    <m/>
    <n v="1876"/>
    <n v="61898"/>
    <n v="1932"/>
    <n v="1234.1666666666667"/>
    <n v="2213"/>
    <n v="15"/>
    <n v="16"/>
    <n v="1237"/>
    <n v="5.3662691652470187E-2"/>
    <n v="4.4105584046813584E-2"/>
    <n v="63"/>
    <n v="47.166666666666664"/>
    <n v="176"/>
    <n v="6.6666666666666666E-2"/>
    <n v="4.5309787237535364E-2"/>
    <n v="11"/>
    <n v="6.833333333333333"/>
    <m/>
    <m/>
    <n v="56126"/>
    <m/>
    <m/>
    <m/>
    <n v="2079"/>
    <n v="2308"/>
    <n v="3473"/>
    <n v="3243"/>
    <n v="9079"/>
    <n v="8224"/>
    <n v="8941"/>
    <n v="7940"/>
    <n v="9368"/>
    <n v="7631"/>
    <n v="8344"/>
    <n v="6602"/>
    <n v="5291"/>
    <n v="4849"/>
    <n v="3528"/>
    <n v="3211"/>
    <n v="6304"/>
    <n v="3163"/>
    <m/>
    <m/>
    <m/>
    <m/>
    <m/>
    <m/>
    <n v="56483"/>
    <n v="47253"/>
    <n v="976"/>
    <n v="281"/>
    <n v="890"/>
    <n v="29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0"/>
    <n v="1"/>
    <n v="165"/>
    <n v="0"/>
    <n v="272"/>
    <n v="4"/>
    <n v="827"/>
    <n v="5"/>
    <n v="656"/>
    <n v="5"/>
    <n v="1093"/>
    <n v="1120"/>
    <m/>
    <m/>
    <n v="39625"/>
  </r>
  <r>
    <x v="238"/>
    <d v="2020-10-21T00:00:00"/>
    <n v="43033"/>
    <n v="1195"/>
    <n v="803.33333333333337"/>
    <n v="106271"/>
    <n v="2535"/>
    <n v="2162.8333333333335"/>
    <n v="42921"/>
    <n v="8743"/>
    <n v="49459"/>
    <n v="2163"/>
    <n v="2307"/>
    <n v="329"/>
    <n v="349"/>
    <m/>
    <n v="2535"/>
    <n v="63238"/>
    <n v="1340"/>
    <n v="1359.5"/>
    <n v="2229"/>
    <n v="16"/>
    <n v="16.833333333333332"/>
    <n v="1272"/>
    <n v="2.8294260307194827E-2"/>
    <n v="4.2551701621523698E-2"/>
    <n v="35"/>
    <n v="47"/>
    <n v="187"/>
    <n v="6.25E-2"/>
    <n v="5.0788182299263761E-2"/>
    <n v="11"/>
    <n v="8"/>
    <m/>
    <m/>
    <n v="55882"/>
    <m/>
    <m/>
    <m/>
    <n v="2129"/>
    <n v="2363"/>
    <n v="3568"/>
    <n v="3367"/>
    <n v="9325"/>
    <n v="8422"/>
    <n v="9171"/>
    <n v="8119"/>
    <n v="9632"/>
    <n v="7828"/>
    <n v="8568"/>
    <n v="6751"/>
    <n v="5432"/>
    <n v="4956"/>
    <n v="3613"/>
    <n v="3274"/>
    <n v="6392"/>
    <n v="3201"/>
    <m/>
    <m/>
    <m/>
    <m/>
    <m/>
    <m/>
    <n v="57907"/>
    <n v="48364"/>
    <n v="980"/>
    <n v="283"/>
    <n v="898"/>
    <n v="30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1"/>
    <n v="1"/>
    <n v="168"/>
    <n v="3"/>
    <n v="273"/>
    <n v="1"/>
    <n v="835"/>
    <n v="8"/>
    <n v="659"/>
    <n v="3"/>
    <n v="1104"/>
    <n v="1125"/>
    <m/>
    <m/>
    <n v="40804"/>
  </r>
  <r>
    <x v="239"/>
    <d v="2020-10-22T00:00:00"/>
    <n v="45010"/>
    <n v="1977"/>
    <n v="862.33333333333337"/>
    <n v="109541"/>
    <n v="3270"/>
    <n v="2273.1666666666665"/>
    <n v="44875"/>
    <n v="9024"/>
    <n v="50395"/>
    <n v="2219"/>
    <n v="2335"/>
    <n v="332"/>
    <n v="361"/>
    <m/>
    <n v="3270"/>
    <n v="64531"/>
    <n v="1293"/>
    <n v="1410.8333333333333"/>
    <n v="2245"/>
    <n v="16"/>
    <n v="16"/>
    <n v="1365"/>
    <n v="7.3113207547169809E-2"/>
    <n v="5.1044721946186276E-2"/>
    <n v="93"/>
    <n v="58.833333333333336"/>
    <n v="200"/>
    <n v="6.9518716577540107E-2"/>
    <n v="5.6379431225256654E-2"/>
    <n v="13"/>
    <n v="9.3333333333333339"/>
    <m/>
    <m/>
    <n v="55809"/>
    <m/>
    <m/>
    <m/>
    <n v="2193"/>
    <n v="2442"/>
    <n v="3710"/>
    <n v="3524"/>
    <n v="9619"/>
    <n v="8704"/>
    <n v="9439"/>
    <n v="8337"/>
    <n v="9964"/>
    <n v="8052"/>
    <n v="8862"/>
    <n v="6944"/>
    <n v="5572"/>
    <n v="5098"/>
    <n v="3730"/>
    <n v="3365"/>
    <n v="6550"/>
    <n v="3276"/>
    <m/>
    <m/>
    <m/>
    <m/>
    <m/>
    <m/>
    <n v="59716"/>
    <n v="49825"/>
    <n v="987"/>
    <n v="285"/>
    <n v="904"/>
    <n v="31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5"/>
    <n v="4"/>
    <n v="168"/>
    <n v="0"/>
    <n v="276"/>
    <n v="3"/>
    <n v="838"/>
    <n v="3"/>
    <n v="665"/>
    <n v="6"/>
    <n v="1107"/>
    <n v="1138"/>
    <m/>
    <m/>
    <n v="42765"/>
  </r>
  <r>
    <x v="240"/>
    <d v="2020-10-23T00:00:00"/>
    <n v="46560"/>
    <n v="1550"/>
    <n v="1070.6666666666667"/>
    <n v="112440"/>
    <n v="2899"/>
    <n v="2397.5"/>
    <n v="46391"/>
    <n v="9388"/>
    <n v="51313"/>
    <n v="2272"/>
    <n v="2373"/>
    <n v="334"/>
    <n v="369"/>
    <m/>
    <n v="2899"/>
    <n v="65880"/>
    <n v="1349"/>
    <n v="1326.8333333333333"/>
    <n v="2276"/>
    <n v="31"/>
    <n v="19"/>
    <n v="1418"/>
    <n v="3.8827838827838829E-2"/>
    <n v="5.800863925493116E-2"/>
    <n v="53"/>
    <n v="67.666666666666671"/>
    <n v="198"/>
    <n v="-0.01"/>
    <n v="5.0083134928960354E-2"/>
    <n v="0"/>
    <n v="8.6666666666666661"/>
    <m/>
    <m/>
    <n v="57455"/>
    <m/>
    <m/>
    <m/>
    <n v="2233"/>
    <n v="2502"/>
    <n v="3842"/>
    <n v="3634"/>
    <n v="9910"/>
    <n v="8996"/>
    <n v="9677"/>
    <n v="8530"/>
    <n v="10246"/>
    <n v="8240"/>
    <n v="9094"/>
    <n v="7113"/>
    <n v="5728"/>
    <n v="5235"/>
    <n v="3814"/>
    <n v="3441"/>
    <n v="6691"/>
    <n v="3348"/>
    <m/>
    <m/>
    <m/>
    <m/>
    <m/>
    <m/>
    <n v="61315"/>
    <n v="51125"/>
    <n v="1001"/>
    <n v="290"/>
    <n v="913"/>
    <n v="33"/>
    <n v="24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4"/>
    <n v="1"/>
    <n v="137"/>
    <n v="2"/>
    <n v="171"/>
    <n v="3"/>
    <n v="277"/>
    <n v="1"/>
    <n v="849"/>
    <n v="11"/>
    <n v="678"/>
    <n v="13"/>
    <n v="1122"/>
    <n v="1154"/>
    <m/>
    <m/>
    <n v="44284"/>
  </r>
  <r>
    <x v="241"/>
    <d v="2020-10-24T00:00:00"/>
    <n v="48267"/>
    <n v="1707"/>
    <n v="1226"/>
    <n v="116109"/>
    <n v="3669"/>
    <n v="2699.6666666666665"/>
    <n v="48603"/>
    <n v="9661"/>
    <n v="52340"/>
    <n v="2368"/>
    <n v="2427"/>
    <n v="338"/>
    <n v="372"/>
    <m/>
    <n v="3669"/>
    <n v="67842"/>
    <n v="1962"/>
    <n v="1473.6666666666667"/>
    <n v="2297"/>
    <n v="21"/>
    <n v="19.333333333333332"/>
    <n v="1455"/>
    <n v="2.609308885754584E-2"/>
    <n v="5.0170399123810688E-2"/>
    <n v="37"/>
    <n v="61.5"/>
    <n v="221"/>
    <n v="0.11616161616161616"/>
    <n v="6.1560521406346824E-2"/>
    <n v="23"/>
    <n v="11.333333333333334"/>
    <m/>
    <m/>
    <n v="57024"/>
    <m/>
    <m/>
    <m/>
    <n v="2292"/>
    <n v="2574"/>
    <n v="4020"/>
    <n v="3837"/>
    <n v="10242"/>
    <n v="9309"/>
    <n v="9973"/>
    <n v="8793"/>
    <n v="10600"/>
    <n v="8526"/>
    <n v="9368"/>
    <n v="7351"/>
    <n v="5890"/>
    <n v="5397"/>
    <n v="3911"/>
    <n v="3544"/>
    <n v="6868"/>
    <n v="3434"/>
    <m/>
    <m/>
    <m/>
    <m/>
    <m/>
    <m/>
    <n v="63252"/>
    <n v="52857"/>
    <n v="1012"/>
    <n v="291"/>
    <n v="919"/>
    <n v="35"/>
    <n v="35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8"/>
    <n v="3"/>
    <n v="65"/>
    <n v="1"/>
    <n v="140"/>
    <n v="3"/>
    <n v="171"/>
    <n v="0"/>
    <n v="278"/>
    <n v="1"/>
    <n v="855"/>
    <n v="6"/>
    <n v="685"/>
    <n v="7"/>
    <n v="1129"/>
    <n v="1168"/>
    <m/>
    <m/>
    <n v="46970"/>
  </r>
  <r>
    <x v="242"/>
    <d v="2020-10-25T00:00:00"/>
    <n v="49809"/>
    <n v="1542"/>
    <n v="1319.1666666666667"/>
    <n v="118686"/>
    <n v="2577"/>
    <n v="2804.3333333333335"/>
    <n v="50299"/>
    <n v="9951"/>
    <n v="52832"/>
    <n v="2412"/>
    <n v="2469"/>
    <n v="340"/>
    <n v="383"/>
    <m/>
    <n v="2577"/>
    <n v="68877"/>
    <n v="1035"/>
    <n v="1485.1666666666667"/>
    <n v="2316"/>
    <n v="19"/>
    <n v="19.666666666666668"/>
    <n v="1574"/>
    <n v="8.1786941580756015E-2"/>
    <n v="5.0296338128829249E-2"/>
    <n v="119"/>
    <n v="66.666666666666671"/>
    <n v="230"/>
    <n v="4.072398190045249E-2"/>
    <n v="5.7595163551045908E-2"/>
    <n v="9"/>
    <n v="11.166666666666666"/>
    <m/>
    <m/>
    <n v="58749"/>
    <m/>
    <m/>
    <m/>
    <n v="2337"/>
    <n v="2633"/>
    <n v="4136"/>
    <n v="3948"/>
    <n v="10487"/>
    <n v="9556"/>
    <n v="10190"/>
    <n v="8980"/>
    <n v="10842"/>
    <n v="8721"/>
    <n v="9586"/>
    <n v="7519"/>
    <n v="6011"/>
    <n v="5512"/>
    <n v="3985"/>
    <n v="3605"/>
    <n v="6968"/>
    <n v="3484"/>
    <m/>
    <m/>
    <m/>
    <m/>
    <m/>
    <m/>
    <n v="64632"/>
    <n v="54054"/>
    <n v="1022"/>
    <n v="291"/>
    <n v="927"/>
    <n v="36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1"/>
    <n v="3"/>
    <n v="0"/>
    <n v="2"/>
    <n v="0"/>
    <n v="11"/>
    <n v="0"/>
    <n v="14"/>
    <n v="0"/>
    <n v="22"/>
    <n v="0"/>
    <n v="48"/>
    <n v="0"/>
    <n v="65"/>
    <n v="0"/>
    <n v="140"/>
    <n v="0"/>
    <n v="171"/>
    <n v="0"/>
    <n v="280"/>
    <n v="2"/>
    <n v="861"/>
    <n v="6"/>
    <n v="695"/>
    <n v="10"/>
    <n v="1135"/>
    <n v="1181"/>
    <m/>
    <m/>
    <n v="47493"/>
  </r>
  <r>
    <x v="243"/>
    <d v="2020-10-26T00:00:00"/>
    <n v="51177"/>
    <n v="1368"/>
    <n v="1556.5"/>
    <n v="121133"/>
    <n v="2447"/>
    <n v="2899.5"/>
    <n v="51932"/>
    <n v="10118"/>
    <n v="53412"/>
    <n v="2436"/>
    <n v="2496"/>
    <n v="345"/>
    <n v="394"/>
    <m/>
    <n v="2447"/>
    <n v="69956"/>
    <n v="1079"/>
    <n v="1343"/>
    <n v="2343"/>
    <n v="27"/>
    <n v="21.666666666666668"/>
    <n v="1672"/>
    <n v="6.2261753494282084E-2"/>
    <n v="5.1729515102464568E-2"/>
    <n v="98"/>
    <n v="72.5"/>
    <n v="240"/>
    <n v="4.3478260869565216E-2"/>
    <n v="5.3730429251529009E-2"/>
    <n v="10"/>
    <n v="11"/>
    <m/>
    <m/>
    <n v="59631"/>
    <m/>
    <m/>
    <m/>
    <n v="2375"/>
    <n v="2697"/>
    <n v="4245"/>
    <n v="4068"/>
    <n v="10710"/>
    <n v="9749"/>
    <n v="10420"/>
    <n v="9158"/>
    <n v="11078"/>
    <n v="8915"/>
    <n v="9818"/>
    <n v="7681"/>
    <n v="6121"/>
    <n v="5620"/>
    <n v="4060"/>
    <n v="3671"/>
    <n v="7034"/>
    <n v="3526"/>
    <m/>
    <m/>
    <m/>
    <m/>
    <m/>
    <m/>
    <n v="65952"/>
    <n v="55181"/>
    <n v="1030"/>
    <n v="296"/>
    <n v="940"/>
    <n v="37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1"/>
    <n v="48"/>
    <n v="0"/>
    <n v="65"/>
    <n v="0"/>
    <n v="142"/>
    <n v="2"/>
    <n v="174"/>
    <n v="3"/>
    <n v="286"/>
    <n v="6"/>
    <n v="868"/>
    <n v="7"/>
    <n v="703"/>
    <n v="8"/>
    <n v="1146"/>
    <n v="1197"/>
    <m/>
    <m/>
    <n v="48834"/>
  </r>
  <r>
    <x v="244"/>
    <d v="2020-10-27T00:00:00"/>
    <n v="52088"/>
    <n v="911"/>
    <n v="1509.1666666666667"/>
    <n v="124432"/>
    <n v="3299"/>
    <n v="3026.8333333333335"/>
    <n v="54008"/>
    <n v="10319"/>
    <n v="54373"/>
    <n v="2448"/>
    <n v="2526"/>
    <n v="348"/>
    <n v="410"/>
    <m/>
    <n v="3299"/>
    <n v="72344"/>
    <n v="2388"/>
    <n v="1517.6666666666667"/>
    <n v="2371"/>
    <n v="28"/>
    <n v="23.666666666666668"/>
    <n v="1747"/>
    <n v="4.4856459330143539E-2"/>
    <n v="5.4489881606289349E-2"/>
    <n v="75"/>
    <n v="79.166666666666671"/>
    <n v="253"/>
    <n v="5.4166666666666669E-2"/>
    <n v="5.2341540362640104E-2"/>
    <n v="13"/>
    <n v="11.333333333333334"/>
    <m/>
    <m/>
    <n v="60063"/>
    <m/>
    <m/>
    <m/>
    <n v="2446"/>
    <n v="2747"/>
    <n v="4377"/>
    <n v="4222"/>
    <n v="11035"/>
    <n v="10044"/>
    <n v="10699"/>
    <n v="9383"/>
    <n v="11425"/>
    <n v="9121"/>
    <n v="10099"/>
    <n v="7898"/>
    <n v="6268"/>
    <n v="5760"/>
    <n v="4170"/>
    <n v="3761"/>
    <n v="7189"/>
    <n v="3601"/>
    <m/>
    <m/>
    <m/>
    <m/>
    <m/>
    <m/>
    <n v="67800"/>
    <n v="56632"/>
    <n v="1042"/>
    <n v="300"/>
    <n v="947"/>
    <n v="42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0"/>
    <n v="49"/>
    <n v="1"/>
    <n v="65"/>
    <n v="0"/>
    <n v="143"/>
    <n v="1"/>
    <n v="175"/>
    <n v="1"/>
    <n v="292"/>
    <n v="6"/>
    <n v="880"/>
    <n v="12"/>
    <n v="710"/>
    <n v="7"/>
    <n v="1159"/>
    <n v="1212"/>
    <m/>
    <m/>
    <n v="49717"/>
  </r>
  <r>
    <x v="245"/>
    <d v="2020-10-28T00:00:00"/>
    <n v="54391"/>
    <n v="2303"/>
    <n v="1563.5"/>
    <n v="128392"/>
    <n v="3960"/>
    <n v="3141.8333333333335"/>
    <n v="56122"/>
    <n v="10877"/>
    <n v="55478"/>
    <n v="2558"/>
    <n v="2579"/>
    <n v="353"/>
    <n v="425"/>
    <m/>
    <n v="3960"/>
    <n v="74001"/>
    <n v="1657"/>
    <n v="1578.3333333333333"/>
    <n v="2395"/>
    <n v="24"/>
    <n v="25"/>
    <n v="1794"/>
    <n v="2.6903262736119062E-2"/>
    <n v="4.6788224137780894E-2"/>
    <n v="47"/>
    <n v="71.5"/>
    <n v="262"/>
    <n v="3.5573122529644272E-2"/>
    <n v="4.668394135465747E-2"/>
    <n v="9"/>
    <n v="10.666666666666666"/>
    <m/>
    <m/>
    <n v="62457"/>
    <m/>
    <m/>
    <m/>
    <n v="2519"/>
    <n v="2819"/>
    <n v="4556"/>
    <n v="4404"/>
    <m/>
    <n v="10351"/>
    <n v="11050"/>
    <n v="9691"/>
    <n v="11815"/>
    <n v="9388"/>
    <n v="10453"/>
    <n v="8123"/>
    <n v="6463"/>
    <n v="5933"/>
    <n v="4296"/>
    <n v="3868"/>
    <n v="7401"/>
    <n v="3701"/>
    <m/>
    <m/>
    <m/>
    <m/>
    <m/>
    <m/>
    <n v="70018"/>
    <n v="58374"/>
    <n v="1053"/>
    <n v="304"/>
    <n v="955"/>
    <n v="43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4"/>
    <n v="1"/>
    <n v="49"/>
    <n v="0"/>
    <n v="67"/>
    <n v="2"/>
    <n v="146"/>
    <n v="3"/>
    <n v="176"/>
    <n v="1"/>
    <n v="294"/>
    <n v="2"/>
    <n v="888"/>
    <n v="8"/>
    <n v="717"/>
    <n v="7"/>
    <n v="1171"/>
    <n v="1224"/>
    <m/>
    <m/>
    <n v="51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d v="2020-02-26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m/>
    <m/>
    <m/>
    <m/>
  </r>
  <r>
    <x v="1"/>
    <d v="2020-02-27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2"/>
    <d v="2020-02-28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3"/>
    <d v="2020-02-29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4"/>
    <d v="2020-03-01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5"/>
    <d v="2020-03-02T00:00:00"/>
    <n v="2"/>
    <n v="2"/>
    <n v="0.33333333333333331"/>
    <n v="2"/>
    <n v="2"/>
    <m/>
    <n v="2"/>
    <n v="0"/>
    <n v="0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6"/>
    <d v="2020-03-03T16:00:00"/>
    <n v="4"/>
    <n v="2"/>
    <n v="0.66666666666666663"/>
    <n v="4"/>
    <n v="2"/>
    <n v="0.66666666666666663"/>
    <n v="2"/>
    <n v="1"/>
    <n v="1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01"/>
    <m/>
    <m/>
    <m/>
    <n v="2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.5"/>
    <n v="0.5"/>
    <m/>
    <n v="0.25"/>
    <n v="0.5"/>
    <n v="0.25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"/>
  </r>
  <r>
    <x v="7"/>
    <d v="2020-03-04T17:00:00"/>
    <n v="6"/>
    <n v="2"/>
    <n v="1"/>
    <n v="6"/>
    <n v="2"/>
    <n v="1"/>
    <n v="3"/>
    <n v="1"/>
    <n v="2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17"/>
    <n v="81"/>
    <m/>
    <m/>
    <n v="4"/>
    <n v="0"/>
    <n v="0"/>
    <n v="0"/>
    <n v="0"/>
    <n v="0"/>
    <n v="0"/>
    <n v="0"/>
    <n v="2"/>
    <n v="1"/>
    <n v="2"/>
    <n v="0"/>
    <n v="0"/>
    <n v="0"/>
    <n v="1"/>
    <n v="0"/>
    <n v="0"/>
    <n v="0"/>
    <n v="0"/>
    <n v="0.5"/>
    <n v="0.83"/>
    <m/>
    <n v="0.5"/>
    <n v="0.5"/>
    <n v="0.1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"/>
  </r>
  <r>
    <x v="8"/>
    <d v="2020-03-05T17:00:00"/>
    <n v="9"/>
    <n v="3"/>
    <n v="1.5"/>
    <n v="9"/>
    <n v="3"/>
    <n v="1.5"/>
    <n v="5"/>
    <n v="1"/>
    <n v="3"/>
    <n v="0"/>
    <n v="0"/>
    <n v="0"/>
    <n v="0"/>
    <m/>
    <n v="3"/>
    <n v="0"/>
    <n v="0"/>
    <n v="0"/>
    <n v="0"/>
    <n v="0"/>
    <n v="0"/>
    <n v="9"/>
    <n v="0"/>
    <n v="0"/>
    <n v="0"/>
    <n v="0"/>
    <m/>
    <n v="0"/>
    <n v="0"/>
    <n v="0"/>
    <n v="0"/>
    <m/>
    <n v="147"/>
    <n v="213"/>
    <m/>
    <m/>
    <n v="5"/>
    <n v="0"/>
    <n v="0"/>
    <n v="0"/>
    <n v="0"/>
    <n v="0"/>
    <n v="0"/>
    <n v="0"/>
    <n v="2"/>
    <n v="1"/>
    <n v="3"/>
    <n v="0"/>
    <n v="1"/>
    <n v="0"/>
    <n v="2"/>
    <n v="0"/>
    <n v="0"/>
    <n v="0"/>
    <n v="0"/>
    <n v="0.67"/>
    <n v="0.89"/>
    <n v="0.11"/>
    <n v="0.33"/>
    <n v="0.56000000000000005"/>
    <n v="0.3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9"/>
  </r>
  <r>
    <x v="9"/>
    <d v="2020-03-06T17:00:00"/>
    <n v="13"/>
    <n v="4"/>
    <n v="2.1666666666666665"/>
    <n v="13"/>
    <n v="4"/>
    <n v="2.1666666666666665"/>
    <n v="8"/>
    <n v="1"/>
    <n v="4"/>
    <n v="0"/>
    <n v="0"/>
    <n v="0"/>
    <n v="0"/>
    <m/>
    <n v="4"/>
    <n v="0"/>
    <n v="0"/>
    <n v="0"/>
    <n v="0"/>
    <n v="0"/>
    <n v="0"/>
    <n v="13"/>
    <n v="0.44444444444444442"/>
    <n v="7.407407407407407E-2"/>
    <n v="4"/>
    <n v="0.66666666666666663"/>
    <m/>
    <n v="0"/>
    <n v="0"/>
    <n v="0"/>
    <n v="0"/>
    <n v="30"/>
    <n v="181"/>
    <n v="354"/>
    <m/>
    <n v="5"/>
    <n v="5"/>
    <n v="0"/>
    <n v="0"/>
    <n v="0"/>
    <n v="0"/>
    <n v="0"/>
    <n v="0"/>
    <n v="0"/>
    <n v="2"/>
    <n v="1"/>
    <n v="5"/>
    <n v="0"/>
    <n v="2"/>
    <n v="0"/>
    <n v="2"/>
    <n v="1"/>
    <n v="0"/>
    <n v="0"/>
    <n v="0"/>
    <n v="0.62"/>
    <n v="0.85"/>
    <n v="0.15"/>
    <n v="0.23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3"/>
  </r>
  <r>
    <x v="10"/>
    <d v="2020-03-07T17:00:00"/>
    <n v="21"/>
    <n v="8"/>
    <n v="3.5"/>
    <n v="21"/>
    <n v="8"/>
    <n v="3.5"/>
    <n v="15"/>
    <n v="1"/>
    <n v="5"/>
    <n v="0"/>
    <n v="0"/>
    <n v="0"/>
    <n v="0"/>
    <m/>
    <n v="8"/>
    <n v="0"/>
    <n v="0"/>
    <n v="0"/>
    <n v="0"/>
    <n v="0"/>
    <n v="0"/>
    <n v="21"/>
    <n v="0.61538461538461542"/>
    <n v="0.17663817663817663"/>
    <n v="8"/>
    <n v="2"/>
    <m/>
    <n v="0"/>
    <n v="0"/>
    <n v="0"/>
    <n v="0"/>
    <n v="47"/>
    <n v="224"/>
    <n v="412"/>
    <m/>
    <n v="5"/>
    <n v="5"/>
    <n v="0"/>
    <n v="0"/>
    <n v="1"/>
    <n v="2"/>
    <n v="0"/>
    <n v="1"/>
    <n v="1"/>
    <n v="2"/>
    <n v="2"/>
    <n v="6"/>
    <n v="0"/>
    <n v="2"/>
    <n v="1"/>
    <n v="2"/>
    <n v="1"/>
    <n v="0"/>
    <n v="0"/>
    <n v="0"/>
    <n v="0.71"/>
    <n v="0.62"/>
    <n v="0.14000000000000001"/>
    <n v="0.43"/>
    <n v="0.48"/>
    <n v="0.4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1"/>
  </r>
  <r>
    <x v="11"/>
    <d v="2020-03-08T17:30:00"/>
    <n v="30"/>
    <n v="9"/>
    <n v="4.666666666666667"/>
    <n v="30"/>
    <n v="9"/>
    <n v="4.666666666666667"/>
    <n v="22"/>
    <n v="1"/>
    <n v="6"/>
    <n v="0"/>
    <n v="1"/>
    <n v="0"/>
    <n v="0"/>
    <m/>
    <n v="9"/>
    <n v="0"/>
    <n v="0"/>
    <n v="0"/>
    <n v="0"/>
    <n v="0"/>
    <n v="0"/>
    <n v="30"/>
    <n v="0.42857142857142855"/>
    <n v="0.24806674806674808"/>
    <n v="9"/>
    <n v="3.5"/>
    <m/>
    <n v="0"/>
    <n v="0"/>
    <n v="0"/>
    <n v="0"/>
    <n v="56"/>
    <n v="281"/>
    <n v="447"/>
    <m/>
    <n v="4"/>
    <n v="6"/>
    <n v="0"/>
    <n v="0"/>
    <n v="3"/>
    <n v="2"/>
    <n v="1"/>
    <n v="1"/>
    <n v="1"/>
    <n v="3"/>
    <n v="4"/>
    <n v="6"/>
    <n v="0"/>
    <n v="3"/>
    <n v="1"/>
    <n v="3"/>
    <n v="2"/>
    <n v="0"/>
    <n v="0"/>
    <n v="0"/>
    <n v="0.77"/>
    <n v="0.6"/>
    <n v="0.17"/>
    <n v="0.47"/>
    <n v="0.56999999999999995"/>
    <n v="0.4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0"/>
  </r>
  <r>
    <x v="12"/>
    <d v="2020-03-09T18:45:00"/>
    <n v="39"/>
    <n v="9"/>
    <n v="5.833333333333333"/>
    <n v="39"/>
    <n v="9"/>
    <n v="5.833333333333333"/>
    <n v="27"/>
    <n v="1"/>
    <n v="9"/>
    <n v="0"/>
    <n v="2"/>
    <n v="0"/>
    <n v="0"/>
    <m/>
    <n v="9"/>
    <n v="0"/>
    <n v="0"/>
    <n v="0"/>
    <n v="0"/>
    <n v="0"/>
    <n v="0"/>
    <n v="38"/>
    <n v="0.26666666666666666"/>
    <n v="0.29251119251119251"/>
    <n v="8"/>
    <n v="4.833333333333333"/>
    <m/>
    <n v="0"/>
    <n v="0"/>
    <n v="0"/>
    <n v="0"/>
    <n v="67"/>
    <n v="339"/>
    <n v="496"/>
    <m/>
    <n v="6"/>
    <n v="7"/>
    <n v="0"/>
    <n v="0"/>
    <n v="3"/>
    <n v="3"/>
    <n v="1"/>
    <n v="1"/>
    <n v="2"/>
    <n v="4"/>
    <n v="7"/>
    <n v="7"/>
    <n v="1"/>
    <n v="3"/>
    <n v="1"/>
    <n v="3"/>
    <n v="3"/>
    <n v="0"/>
    <n v="0"/>
    <n v="0"/>
    <n v="0.69"/>
    <n v="0.54"/>
    <n v="0.13"/>
    <n v="0.46"/>
    <n v="0.49"/>
    <n v="0.38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9"/>
  </r>
  <r>
    <x v="13"/>
    <d v="2020-03-10T10:00:00"/>
    <n v="41"/>
    <n v="2"/>
    <n v="5.833333333333333"/>
    <n v="41"/>
    <n v="2"/>
    <n v="5.833333333333333"/>
    <n v="27"/>
    <n v="2"/>
    <n v="10"/>
    <n v="0"/>
    <n v="2"/>
    <n v="0"/>
    <n v="0"/>
    <m/>
    <n v="2"/>
    <n v="0"/>
    <n v="0"/>
    <n v="0"/>
    <n v="0"/>
    <n v="0"/>
    <n v="0"/>
    <n v="40"/>
    <n v="5.2631578947368418E-2"/>
    <n v="0.30128312233575388"/>
    <n v="2"/>
    <n v="5.166666666666667"/>
    <m/>
    <n v="0"/>
    <n v="0"/>
    <n v="0"/>
    <n v="0"/>
    <n v="83"/>
    <n v="375"/>
    <n v="667"/>
    <m/>
    <n v="6"/>
    <n v="8"/>
    <n v="0"/>
    <n v="0"/>
    <n v="3"/>
    <n v="3"/>
    <n v="1"/>
    <n v="1"/>
    <n v="2"/>
    <n v="4"/>
    <n v="7"/>
    <n v="7"/>
    <n v="1"/>
    <n v="3"/>
    <n v="1"/>
    <n v="5"/>
    <n v="3"/>
    <n v="0"/>
    <n v="0"/>
    <n v="0"/>
    <n v="0.71"/>
    <n v="0.56000000000000005"/>
    <n v="0.15"/>
    <n v="0.46"/>
    <n v="0.51"/>
    <n v="0.4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1"/>
  </r>
  <r>
    <x v="14"/>
    <d v="2020-03-11T00:00:00"/>
    <n v="59"/>
    <n v="18"/>
    <n v="8.3333333333333339"/>
    <n v="59"/>
    <n v="18"/>
    <n v="8.3333333333333339"/>
    <n v="36"/>
    <n v="3"/>
    <n v="17"/>
    <n v="0"/>
    <n v="3"/>
    <n v="0"/>
    <n v="0"/>
    <m/>
    <n v="18"/>
    <n v="0"/>
    <n v="0"/>
    <n v="0"/>
    <n v="0"/>
    <n v="0"/>
    <n v="0"/>
    <n v="57"/>
    <n v="0.42499999999999999"/>
    <n v="0.37211645566908724"/>
    <n v="17"/>
    <n v="8"/>
    <m/>
    <n v="0"/>
    <n v="0"/>
    <n v="0"/>
    <n v="0"/>
    <n v="83"/>
    <n v="471"/>
    <n v="3066"/>
    <m/>
    <n v="6"/>
    <n v="12"/>
    <n v="0"/>
    <n v="1"/>
    <n v="6"/>
    <n v="5"/>
    <n v="1"/>
    <n v="3"/>
    <n v="5"/>
    <n v="4"/>
    <n v="9"/>
    <n v="7"/>
    <n v="1"/>
    <n v="4"/>
    <n v="1"/>
    <n v="5"/>
    <n v="3"/>
    <n v="2"/>
    <n v="0"/>
    <n v="2"/>
    <n v="0.66"/>
    <n v="0.47"/>
    <n v="0.1"/>
    <n v="0.42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59"/>
  </r>
  <r>
    <x v="15"/>
    <d v="2020-03-12T00:00:00"/>
    <n v="78"/>
    <n v="19"/>
    <n v="10.833333333333334"/>
    <n v="78"/>
    <n v="19"/>
    <n v="10.833333333333334"/>
    <n v="44"/>
    <n v="5"/>
    <n v="23"/>
    <n v="0"/>
    <n v="5"/>
    <n v="0"/>
    <n v="0"/>
    <n v="1"/>
    <n v="19"/>
    <n v="0"/>
    <n v="0"/>
    <n v="0"/>
    <n v="0"/>
    <n v="0"/>
    <n v="0"/>
    <n v="69"/>
    <n v="0.21052631578947367"/>
    <n v="0.33313010089325878"/>
    <n v="12"/>
    <n v="9.3333333333333339"/>
    <m/>
    <n v="0"/>
    <n v="0"/>
    <n v="0"/>
    <n v="0"/>
    <n v="133"/>
    <n v="637"/>
    <n v="4923"/>
    <m/>
    <n v="6"/>
    <n v="19"/>
    <n v="0"/>
    <n v="1"/>
    <n v="7"/>
    <n v="5"/>
    <n v="1"/>
    <n v="6"/>
    <n v="6"/>
    <n v="8"/>
    <n v="10"/>
    <n v="11"/>
    <n v="1"/>
    <n v="8"/>
    <n v="1"/>
    <n v="6"/>
    <n v="3"/>
    <n v="2"/>
    <n v="0"/>
    <n v="2"/>
    <n v="0.65"/>
    <n v="0.46"/>
    <n v="0.1"/>
    <n v="0.37"/>
    <n v="0.4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8"/>
  </r>
  <r>
    <x v="16"/>
    <d v="2020-03-13T00:00:00"/>
    <n v="112"/>
    <n v="34"/>
    <n v="15.166666666666666"/>
    <n v="112"/>
    <n v="34"/>
    <n v="15.166666666666666"/>
    <n v="53"/>
    <n v="6"/>
    <n v="46"/>
    <n v="0"/>
    <n v="6"/>
    <n v="0"/>
    <n v="0"/>
    <n v="1"/>
    <n v="34"/>
    <n v="0"/>
    <n v="0"/>
    <n v="0"/>
    <n v="0"/>
    <n v="0"/>
    <n v="0"/>
    <n v="107"/>
    <n v="0.55072463768115942"/>
    <n v="0.32235343794268279"/>
    <n v="38"/>
    <n v="14.333333333333334"/>
    <m/>
    <n v="0"/>
    <n v="0"/>
    <n v="0"/>
    <n v="0"/>
    <n v="172"/>
    <n v="1308"/>
    <n v="5674"/>
    <m/>
    <n v="11"/>
    <n v="33"/>
    <n v="0"/>
    <n v="1"/>
    <n v="10"/>
    <n v="5"/>
    <n v="3"/>
    <n v="8"/>
    <n v="9"/>
    <n v="15"/>
    <n v="14"/>
    <n v="14"/>
    <n v="2"/>
    <n v="12"/>
    <n v="3"/>
    <n v="8"/>
    <n v="3"/>
    <n v="3"/>
    <n v="0"/>
    <n v="2"/>
    <n v="0.65"/>
    <n v="0.48"/>
    <n v="0.12"/>
    <n v="0.39"/>
    <n v="0.37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12"/>
  </r>
  <r>
    <x v="17"/>
    <d v="2020-03-14T00:00:00"/>
    <n v="168"/>
    <n v="56"/>
    <n v="23"/>
    <n v="169"/>
    <n v="57"/>
    <n v="23.166666666666668"/>
    <n v="77"/>
    <n v="8"/>
    <n v="73"/>
    <n v="0"/>
    <n v="7"/>
    <n v="0"/>
    <n v="0"/>
    <n v="4"/>
    <n v="57"/>
    <n v="1"/>
    <n v="1"/>
    <n v="0.16666666666666666"/>
    <n v="0"/>
    <n v="0"/>
    <n v="0"/>
    <n v="114"/>
    <n v="6.5420560747663545E-2"/>
    <n v="0.26182829330538859"/>
    <n v="7"/>
    <n v="14"/>
    <n v="10"/>
    <n v="0"/>
    <n v="0"/>
    <n v="0"/>
    <n v="0"/>
    <n v="126"/>
    <n v="1704"/>
    <n v="5011"/>
    <m/>
    <n v="11"/>
    <n v="39"/>
    <n v="0"/>
    <n v="1"/>
    <n v="13"/>
    <n v="6"/>
    <n v="7"/>
    <n v="12"/>
    <n v="17"/>
    <n v="20"/>
    <n v="19"/>
    <n v="22"/>
    <n v="5"/>
    <n v="21"/>
    <n v="3"/>
    <n v="9"/>
    <n v="4"/>
    <n v="7"/>
    <n v="1"/>
    <n v="2"/>
    <n v="0.54"/>
    <n v="0.39"/>
    <n v="0.1"/>
    <n v="0.33"/>
    <n v="0.34"/>
    <n v="0.2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68"/>
  </r>
  <r>
    <x v="18"/>
    <d v="2020-03-15T00:00:00"/>
    <n v="243"/>
    <n v="75"/>
    <n v="34"/>
    <n v="245"/>
    <n v="76"/>
    <n v="34.333333333333336"/>
    <n v="103"/>
    <n v="10"/>
    <n v="116"/>
    <n v="0"/>
    <n v="10"/>
    <n v="1"/>
    <n v="0"/>
    <n v="5"/>
    <n v="76"/>
    <n v="2"/>
    <n v="1"/>
    <n v="0.33333333333333331"/>
    <n v="0"/>
    <n v="0"/>
    <n v="0"/>
    <n v="139"/>
    <n v="0.21929824561403508"/>
    <n v="0.25393355646328336"/>
    <n v="25"/>
    <n v="16.833333333333332"/>
    <n v="9"/>
    <n v="-0.1"/>
    <n v="-1.6666666666666666E-2"/>
    <n v="0"/>
    <n v="0"/>
    <n v="281"/>
    <n v="2271"/>
    <n v="4592"/>
    <n v="1746"/>
    <n v="14"/>
    <n v="47"/>
    <n v="0"/>
    <n v="1"/>
    <n v="17"/>
    <n v="8"/>
    <n v="12"/>
    <n v="16"/>
    <n v="25"/>
    <n v="30"/>
    <n v="27"/>
    <n v="26"/>
    <n v="16"/>
    <n v="27"/>
    <n v="6"/>
    <n v="12"/>
    <n v="5"/>
    <n v="12"/>
    <n v="3"/>
    <n v="2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43"/>
  </r>
  <r>
    <x v="19"/>
    <d v="2020-03-16T00:00:00"/>
    <n v="328"/>
    <n v="85"/>
    <n v="47.833333333333336"/>
    <n v="331"/>
    <n v="86"/>
    <n v="48.333333333333336"/>
    <n v="138"/>
    <n v="31"/>
    <n v="142"/>
    <n v="0"/>
    <n v="13"/>
    <n v="1"/>
    <n v="0"/>
    <n v="5"/>
    <n v="86"/>
    <n v="3"/>
    <n v="1"/>
    <n v="0.5"/>
    <n v="0"/>
    <n v="0"/>
    <n v="0"/>
    <n v="139"/>
    <n v="0"/>
    <n v="0.24516162663872196"/>
    <n v="0"/>
    <n v="16.5"/>
    <n v="18"/>
    <n v="1"/>
    <n v="0.15"/>
    <n v="9"/>
    <n v="1.5"/>
    <n v="374"/>
    <n v="2908"/>
    <n v="4592"/>
    <n v="2203"/>
    <n v="18"/>
    <n v="47"/>
    <n v="2"/>
    <n v="1"/>
    <n v="17"/>
    <n v="10"/>
    <n v="17"/>
    <n v="21"/>
    <n v="30"/>
    <n v="35"/>
    <n v="32"/>
    <n v="36"/>
    <n v="21"/>
    <n v="31"/>
    <n v="11"/>
    <n v="26"/>
    <n v="10"/>
    <n v="18"/>
    <n v="8"/>
    <n v="4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27"/>
  </r>
  <r>
    <x v="20"/>
    <d v="2020-03-17T00:00:00"/>
    <n v="445"/>
    <n v="117"/>
    <n v="64.333333333333329"/>
    <n v="448"/>
    <n v="117"/>
    <n v="64.833333333333329"/>
    <n v="196"/>
    <n v="51"/>
    <n v="180"/>
    <n v="0"/>
    <n v="14"/>
    <n v="1"/>
    <n v="0"/>
    <n v="6"/>
    <n v="117"/>
    <n v="3"/>
    <n v="0"/>
    <n v="0.5"/>
    <n v="1"/>
    <n v="1"/>
    <n v="0.16666666666666666"/>
    <n v="206"/>
    <n v="0.48201438848920863"/>
    <n v="0.25466402472025673"/>
    <n v="67"/>
    <n v="24.833333333333332"/>
    <n v="17"/>
    <n v="-5.5555555555555552E-2"/>
    <n v="0.14074074074074075"/>
    <n v="0"/>
    <n v="1.5"/>
    <n v="323"/>
    <n v="4030"/>
    <n v="6852"/>
    <n v="3259"/>
    <n v="19"/>
    <n v="61"/>
    <n v="2"/>
    <n v="1"/>
    <n v="19"/>
    <n v="13"/>
    <n v="21"/>
    <n v="34"/>
    <n v="37"/>
    <n v="51"/>
    <n v="47"/>
    <n v="46"/>
    <n v="32"/>
    <n v="41"/>
    <n v="18"/>
    <n v="34"/>
    <n v="13"/>
    <n v="22"/>
    <n v="12"/>
    <n v="5"/>
    <n v="0.33"/>
    <n v="0.27"/>
    <n v="0.1"/>
    <n v="0.17"/>
    <n v="0.19"/>
    <n v="0.14000000000000001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44"/>
  </r>
  <r>
    <x v="21"/>
    <d v="2020-03-18T00:00:00"/>
    <n v="639"/>
    <n v="194"/>
    <n v="93.5"/>
    <n v="642"/>
    <n v="194"/>
    <n v="94"/>
    <n v="289"/>
    <n v="74"/>
    <n v="243"/>
    <n v="2"/>
    <n v="21"/>
    <n v="3"/>
    <n v="1"/>
    <n v="9"/>
    <n v="194"/>
    <n v="3"/>
    <n v="0"/>
    <n v="0.5"/>
    <n v="1"/>
    <n v="0"/>
    <n v="0.16666666666666666"/>
    <n v="89"/>
    <n v="-0.56796116504854366"/>
    <n v="0.12491611124725384"/>
    <n v="0"/>
    <n v="22.833333333333332"/>
    <n v="20"/>
    <n v="0.17647058823529413"/>
    <n v="0.17015250544662308"/>
    <n v="3"/>
    <n v="2"/>
    <n v="351"/>
    <n v="5067"/>
    <n v="6656"/>
    <n v="4074"/>
    <n v="24"/>
    <n v="62"/>
    <n v="13"/>
    <n v="3"/>
    <n v="21"/>
    <n v="15"/>
    <n v="42"/>
    <n v="45"/>
    <n v="55"/>
    <n v="62"/>
    <n v="75"/>
    <n v="63"/>
    <n v="50"/>
    <n v="42"/>
    <n v="49"/>
    <n v="28"/>
    <n v="32"/>
    <n v="17"/>
    <n v="11"/>
    <n v="19"/>
    <n v="0.31"/>
    <n v="0.24"/>
    <n v="0.1"/>
    <n v="0.17"/>
    <n v="0.17"/>
    <n v="0.12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37"/>
  </r>
  <r>
    <x v="22"/>
    <d v="2020-03-19T00:00:00"/>
    <n v="782"/>
    <n v="143"/>
    <n v="111.66666666666667"/>
    <n v="785"/>
    <n v="143"/>
    <n v="112.16666666666667"/>
    <n v="381"/>
    <n v="86"/>
    <n v="278"/>
    <n v="2"/>
    <n v="25"/>
    <n v="3"/>
    <n v="1"/>
    <n v="9"/>
    <n v="143"/>
    <n v="3"/>
    <n v="0"/>
    <n v="0.5"/>
    <n v="3"/>
    <n v="2"/>
    <n v="0.5"/>
    <n v="89"/>
    <n v="0"/>
    <n v="3.312867163372727E-2"/>
    <n v="0"/>
    <n v="16.5"/>
    <n v="20"/>
    <n v="0"/>
    <n v="0.17015250544662308"/>
    <n v="0"/>
    <n v="2"/>
    <n v="488"/>
    <n v="6061"/>
    <n v="8091"/>
    <n v="4788"/>
    <n v="24"/>
    <n v="71"/>
    <n v="14"/>
    <n v="3"/>
    <n v="22"/>
    <n v="17"/>
    <n v="51"/>
    <n v="51"/>
    <n v="75"/>
    <n v="71"/>
    <n v="89"/>
    <n v="78"/>
    <n v="60"/>
    <n v="61"/>
    <n v="35"/>
    <n v="61"/>
    <n v="23"/>
    <n v="36"/>
    <n v="21"/>
    <n v="17"/>
    <n v="0.25"/>
    <n v="0.2"/>
    <n v="0.08"/>
    <n v="0.14000000000000001"/>
    <n v="0.14000000000000001"/>
    <n v="0.1"/>
    <n v="390"/>
    <n v="395"/>
    <n v="0"/>
    <n v="1"/>
    <n v="2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79"/>
  </r>
  <r>
    <x v="23"/>
    <d v="2020-03-20T00:00:00"/>
    <n v="1015"/>
    <n v="233"/>
    <n v="141.16666666666666"/>
    <n v="1020"/>
    <n v="235"/>
    <n v="141.83333333333334"/>
    <n v="506"/>
    <n v="106"/>
    <n v="361"/>
    <n v="2"/>
    <n v="29"/>
    <n v="3"/>
    <n v="1"/>
    <n v="9"/>
    <n v="235"/>
    <n v="5"/>
    <n v="2"/>
    <n v="0.66666666666666663"/>
    <n v="6"/>
    <n v="3"/>
    <n v="1"/>
    <n v="126"/>
    <n v="0.4157303370786517"/>
    <n v="9.1513634355558635E-2"/>
    <n v="37"/>
    <n v="21.5"/>
    <n v="26"/>
    <n v="0.3"/>
    <n v="0.2201525054466231"/>
    <n v="6"/>
    <n v="3"/>
    <n v="850"/>
    <n v="7732"/>
    <n v="9008"/>
    <n v="5862"/>
    <n v="24"/>
    <n v="95"/>
    <n v="14"/>
    <n v="4"/>
    <n v="23"/>
    <n v="21"/>
    <n v="65"/>
    <n v="61"/>
    <n v="92"/>
    <n v="95"/>
    <n v="106"/>
    <n v="90"/>
    <n v="90"/>
    <n v="84"/>
    <n v="53"/>
    <n v="79"/>
    <n v="35"/>
    <n v="55"/>
    <n v="27"/>
    <n v="25"/>
    <n v="0.2"/>
    <n v="0.15"/>
    <n v="0.06"/>
    <n v="0.11"/>
    <n v="0.11"/>
    <n v="0.08"/>
    <n v="506"/>
    <n v="514"/>
    <n v="1"/>
    <n v="2"/>
    <n v="2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009"/>
  </r>
  <r>
    <x v="24"/>
    <d v="2020-03-21T00:00:00"/>
    <n v="1275"/>
    <n v="260"/>
    <n v="172"/>
    <n v="1280"/>
    <n v="260"/>
    <n v="172.5"/>
    <n v="644"/>
    <n v="137"/>
    <n v="448"/>
    <n v="3"/>
    <n v="31"/>
    <n v="3"/>
    <n v="5"/>
    <n v="9"/>
    <n v="260"/>
    <n v="5"/>
    <n v="0"/>
    <n v="0.5"/>
    <n v="12"/>
    <n v="6"/>
    <n v="2"/>
    <n v="156"/>
    <n v="0.23809523809523808"/>
    <n v="9.4646466435759136E-2"/>
    <n v="30"/>
    <n v="22.333333333333332"/>
    <n v="35"/>
    <n v="0.34615384615384615"/>
    <n v="0.29451147980559744"/>
    <n v="9"/>
    <n v="4.5"/>
    <n v="1059"/>
    <n v="9854"/>
    <n v="13155"/>
    <n v="7515"/>
    <m/>
    <n v="104"/>
    <n v="14"/>
    <n v="4"/>
    <n v="27"/>
    <n v="22"/>
    <n v="89"/>
    <n v="68"/>
    <n v="118"/>
    <n v="116"/>
    <n v="133"/>
    <n v="109"/>
    <n v="113"/>
    <n v="101"/>
    <n v="75"/>
    <n v="105"/>
    <n v="42"/>
    <n v="71"/>
    <n v="38"/>
    <n v="35"/>
    <n v="0.1"/>
    <n v="0.22"/>
    <n v="0.09"/>
    <n v="0.14000000000000001"/>
    <n v="0.17"/>
    <n v="0.11"/>
    <n v="649"/>
    <n v="631"/>
    <n v="4"/>
    <n v="4"/>
    <n v="3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268"/>
  </r>
  <r>
    <x v="25"/>
    <d v="2020-03-22T00:00:00"/>
    <n v="1595"/>
    <n v="320"/>
    <n v="211.16666666666666"/>
    <n v="1600"/>
    <n v="320"/>
    <n v="211.5"/>
    <n v="825"/>
    <n v="180"/>
    <n v="534"/>
    <n v="5"/>
    <n v="35"/>
    <n v="4"/>
    <n v="7"/>
    <n v="10"/>
    <n v="320"/>
    <n v="5"/>
    <n v="0"/>
    <n v="0.33333333333333331"/>
    <n v="14"/>
    <n v="2"/>
    <n v="2.3333333333333335"/>
    <n v="169"/>
    <n v="8.3333333333333329E-2"/>
    <n v="0.10853535532464803"/>
    <n v="13"/>
    <n v="24.5"/>
    <n v="41"/>
    <n v="0.17142857142857143"/>
    <n v="0.15641624171035937"/>
    <n v="6"/>
    <n v="4"/>
    <n v="1152"/>
    <n v="11779"/>
    <n v="12562"/>
    <n v="9027"/>
    <m/>
    <n v="114"/>
    <n v="17"/>
    <n v="6"/>
    <n v="31"/>
    <n v="26"/>
    <n v="105"/>
    <n v="82"/>
    <n v="148"/>
    <n v="140"/>
    <n v="173"/>
    <n v="141"/>
    <n v="154"/>
    <n v="128"/>
    <n v="91"/>
    <n v="122"/>
    <n v="51"/>
    <n v="90"/>
    <n v="51"/>
    <n v="44"/>
    <n v="0.44"/>
    <n v="0.36"/>
    <n v="0.14000000000000001"/>
    <n v="0.2"/>
    <n v="0.24"/>
    <n v="0.16"/>
    <n v="821"/>
    <n v="779"/>
    <n v="5"/>
    <n v="4"/>
    <n v="4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591"/>
  </r>
  <r>
    <x v="26"/>
    <d v="2020-03-23T00:00:00"/>
    <n v="2046"/>
    <n v="451"/>
    <n v="266.83333333333331"/>
    <n v="2060"/>
    <n v="460"/>
    <n v="268.66666666666669"/>
    <n v="1007"/>
    <n v="238"/>
    <n v="737"/>
    <n v="5"/>
    <n v="42"/>
    <n v="11"/>
    <n v="9"/>
    <n v="11"/>
    <n v="460"/>
    <n v="14"/>
    <n v="9"/>
    <n v="1.8333333333333333"/>
    <n v="23"/>
    <n v="9"/>
    <n v="3.6666666666666665"/>
    <n v="201"/>
    <n v="0.1893491124260355"/>
    <n v="5.9757809314119149E-2"/>
    <n v="32"/>
    <n v="18.666666666666668"/>
    <n v="47"/>
    <n v="0.14634146341463414"/>
    <n v="0.19006574487205763"/>
    <n v="6"/>
    <n v="5"/>
    <n v="1402"/>
    <n v="13674"/>
    <n v="11842"/>
    <n v="10212"/>
    <m/>
    <n v="142"/>
    <n v="18"/>
    <n v="7"/>
    <n v="36"/>
    <n v="30"/>
    <n v="140"/>
    <n v="100"/>
    <n v="181"/>
    <n v="166"/>
    <n v="226"/>
    <n v="178"/>
    <n v="194"/>
    <n v="167"/>
    <n v="127"/>
    <n v="167"/>
    <n v="73"/>
    <n v="107"/>
    <n v="85"/>
    <n v="58"/>
    <n v="0.72"/>
    <n v="0.6"/>
    <n v="0.23"/>
    <n v="0.34"/>
    <n v="0.42"/>
    <n v="0.28000000000000003"/>
    <n v="1080"/>
    <n v="980"/>
    <n v="9"/>
    <n v="5"/>
    <n v="8"/>
    <n v="0"/>
    <n v="1"/>
    <n v="0"/>
    <n v="0"/>
    <n v="0"/>
    <n v="3"/>
    <n v="7"/>
    <n v="4"/>
    <n v="0"/>
    <n v="0"/>
    <n v="0"/>
    <n v="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023"/>
  </r>
  <r>
    <x v="27"/>
    <d v="2020-03-24T00:00:00"/>
    <n v="2340"/>
    <n v="294"/>
    <n v="283.5"/>
    <n v="2362"/>
    <n v="302"/>
    <n v="286.66666666666669"/>
    <n v="1130"/>
    <n v="293"/>
    <n v="852"/>
    <n v="6"/>
    <n v="46"/>
    <n v="12"/>
    <n v="12"/>
    <n v="11"/>
    <n v="302"/>
    <n v="22"/>
    <n v="8"/>
    <n v="3.1666666666666665"/>
    <n v="33"/>
    <n v="10"/>
    <n v="5.333333333333333"/>
    <n v="203"/>
    <n v="9.9502487562189053E-3"/>
    <n v="0.15607637828157958"/>
    <n v="2"/>
    <n v="19"/>
    <n v="48"/>
    <n v="2.1276595744680851E-2"/>
    <n v="0.16420007945695544"/>
    <n v="1"/>
    <n v="4.666666666666667"/>
    <n v="1783"/>
    <n v="15474"/>
    <n v="11842"/>
    <n v="11329"/>
    <m/>
    <n v="142"/>
    <n v="18"/>
    <n v="7"/>
    <n v="35"/>
    <n v="30"/>
    <n v="145"/>
    <n v="133"/>
    <n v="206"/>
    <n v="188"/>
    <n v="224"/>
    <n v="224"/>
    <n v="215"/>
    <n v="208"/>
    <n v="190"/>
    <n v="158"/>
    <n v="106"/>
    <n v="107"/>
    <n v="95"/>
    <n v="73"/>
    <n v="0.7"/>
    <n v="0.57999999999999996"/>
    <n v="0.24"/>
    <n v="0.34"/>
    <n v="0.42"/>
    <n v="0.27"/>
    <n v="1234"/>
    <n v="1128"/>
    <n v="14"/>
    <n v="6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0"/>
    <n v="0"/>
    <n v="4"/>
    <n v="4"/>
    <n v="0"/>
    <n v="0"/>
    <n v="5"/>
    <n v="5"/>
    <n v="9"/>
    <n v="9"/>
    <n v="12"/>
    <n v="12"/>
    <n v="10"/>
    <n v="23"/>
    <m/>
    <m/>
    <n v="2307"/>
  </r>
  <r>
    <x v="28"/>
    <d v="2020-03-25T00:00:00"/>
    <n v="2973"/>
    <n v="633"/>
    <n v="365.16666666666669"/>
    <n v="2995"/>
    <n v="633"/>
    <n v="368.33333333333331"/>
    <n v="1517"/>
    <n v="365"/>
    <n v="992"/>
    <n v="12"/>
    <n v="62"/>
    <n v="17"/>
    <n v="16"/>
    <n v="14"/>
    <n v="633"/>
    <n v="22"/>
    <n v="0"/>
    <n v="3.1666666666666665"/>
    <n v="43"/>
    <n v="10"/>
    <n v="6.666666666666667"/>
    <n v="276"/>
    <n v="0.35960591133004927"/>
    <n v="0.2160106968365878"/>
    <n v="73"/>
    <n v="31.166666666666668"/>
    <n v="61"/>
    <n v="0.27083333333333331"/>
    <n v="0.20933896834584431"/>
    <n v="13"/>
    <n v="6.833333333333333"/>
    <n v="1591"/>
    <n v="21155"/>
    <n v="13624"/>
    <n v="16569"/>
    <m/>
    <n v="155"/>
    <n v="21"/>
    <n v="13"/>
    <n v="42"/>
    <n v="35"/>
    <n v="191"/>
    <n v="157"/>
    <n v="260"/>
    <n v="230"/>
    <n v="279"/>
    <n v="272"/>
    <n v="283"/>
    <n v="252"/>
    <n v="226"/>
    <n v="198"/>
    <n v="134"/>
    <n v="142"/>
    <n v="150"/>
    <n v="110"/>
    <n v="0.62"/>
    <n v="0.51"/>
    <n v="0.19"/>
    <n v="0.28000000000000003"/>
    <n v="0.36"/>
    <n v="0.23"/>
    <n v="1586"/>
    <n v="1409"/>
    <n v="20"/>
    <n v="10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1"/>
    <n v="0"/>
    <n v="0"/>
    <n v="7"/>
    <n v="3"/>
    <n v="0"/>
    <n v="0"/>
    <n v="7"/>
    <n v="2"/>
    <n v="12"/>
    <n v="3"/>
    <n v="13"/>
    <n v="1"/>
    <n v="13"/>
    <n v="30"/>
    <m/>
    <m/>
    <n v="2930"/>
  </r>
  <r>
    <x v="29"/>
    <d v="2020-03-26T00:00:00"/>
    <n v="3501"/>
    <n v="528"/>
    <n v="414.33333333333331"/>
    <n v="3544"/>
    <n v="549"/>
    <n v="420.66666666666669"/>
    <n v="1858"/>
    <n v="435"/>
    <n v="1082"/>
    <n v="20"/>
    <n v="89"/>
    <n v="24"/>
    <n v="15"/>
    <n v="21"/>
    <n v="549"/>
    <n v="43"/>
    <n v="21"/>
    <n v="6.333333333333333"/>
    <n v="60"/>
    <n v="17"/>
    <n v="9"/>
    <n v="191"/>
    <n v="-0.3079710144927536"/>
    <n v="9.5393804908020227E-2"/>
    <n v="0"/>
    <n v="25"/>
    <n v="61"/>
    <n v="0"/>
    <n v="0.1593389683458443"/>
    <n v="0"/>
    <n v="5.833333333333333"/>
    <n v="1995"/>
    <n v="22257"/>
    <n v="14994"/>
    <n v="16718"/>
    <m/>
    <n v="330"/>
    <n v="29"/>
    <n v="14"/>
    <n v="51"/>
    <n v="49"/>
    <n v="234"/>
    <n v="166"/>
    <n v="310"/>
    <n v="268"/>
    <n v="367"/>
    <n v="304"/>
    <n v="360"/>
    <n v="277"/>
    <n v="229"/>
    <n v="255"/>
    <n v="133"/>
    <n v="184"/>
    <n v="186"/>
    <n v="128"/>
    <n v="0.53"/>
    <n v="0.48"/>
    <n v="0.19"/>
    <n v="0.63"/>
    <n v="0.31"/>
    <n v="0.37"/>
    <n v="1899"/>
    <n v="1645"/>
    <n v="28"/>
    <n v="13"/>
    <n v="18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8"/>
    <n v="1"/>
    <n v="1"/>
    <n v="1"/>
    <n v="14"/>
    <n v="7"/>
    <n v="17"/>
    <n v="5"/>
    <n v="16"/>
    <n v="3"/>
    <n v="19"/>
    <n v="41"/>
    <m/>
    <m/>
    <n v="3441"/>
  </r>
  <r>
    <x v="30"/>
    <d v="2020-03-27T00:00:00"/>
    <n v="4225"/>
    <n v="724"/>
    <n v="491.66666666666669"/>
    <n v="4268"/>
    <n v="724"/>
    <n v="498"/>
    <n v="2443"/>
    <n v="520"/>
    <n v="1110"/>
    <n v="30"/>
    <n v="99"/>
    <n v="24"/>
    <n v="21"/>
    <n v="21"/>
    <n v="724"/>
    <n v="43"/>
    <n v="0"/>
    <n v="6.333333333333333"/>
    <n v="76"/>
    <n v="16"/>
    <n v="10.666666666666666"/>
    <n v="354"/>
    <n v="0.8534031413612565"/>
    <n v="0.19794512211902335"/>
    <n v="163"/>
    <n v="47.166666666666664"/>
    <n v="71"/>
    <n v="0.16393442622950818"/>
    <n v="0.12896906502512132"/>
    <n v="10"/>
    <n v="6"/>
    <n v="3995"/>
    <n v="25431"/>
    <n v="19816"/>
    <n v="17168"/>
    <m/>
    <n v="330"/>
    <n v="30"/>
    <n v="19"/>
    <n v="54"/>
    <n v="50"/>
    <n v="254"/>
    <n v="179"/>
    <n v="364"/>
    <n v="307"/>
    <n v="462"/>
    <n v="359"/>
    <n v="429"/>
    <n v="346"/>
    <n v="294"/>
    <n v="319"/>
    <n v="179"/>
    <n v="236"/>
    <n v="222"/>
    <n v="161"/>
    <n v="0.6"/>
    <n v="0.51"/>
    <n v="0.19"/>
    <n v="0.28000000000000003"/>
    <n v="0.35"/>
    <n v="0.24"/>
    <n v="2288"/>
    <n v="1976"/>
    <n v="33"/>
    <n v="18"/>
    <n v="24"/>
    <n v="0"/>
    <n v="1"/>
    <n v="0"/>
    <n v="0"/>
    <n v="0"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3"/>
    <n v="0"/>
    <n v="1"/>
    <n v="1"/>
    <n v="9"/>
    <n v="1"/>
    <n v="4"/>
    <n v="3"/>
    <n v="14"/>
    <n v="0"/>
    <n v="20"/>
    <n v="3"/>
    <n v="23"/>
    <n v="7"/>
    <n v="27"/>
    <n v="49"/>
    <m/>
    <m/>
    <n v="4149"/>
  </r>
  <r>
    <x v="31"/>
    <d v="2020-03-28T00:00:00"/>
    <n v="5127"/>
    <n v="902"/>
    <n v="588.66666666666663"/>
    <n v="5170"/>
    <n v="902"/>
    <n v="595"/>
    <n v="3035"/>
    <n v="647"/>
    <n v="1287"/>
    <n v="34"/>
    <n v="106"/>
    <n v="30"/>
    <n v="31"/>
    <m/>
    <n v="902"/>
    <n v="43"/>
    <n v="0"/>
    <n v="6.333333333333333"/>
    <n v="100"/>
    <n v="24"/>
    <n v="14.333333333333334"/>
    <n v="418"/>
    <n v="0.1807909604519774"/>
    <n v="0.21418805997213064"/>
    <n v="64"/>
    <n v="55.666666666666664"/>
    <n v="89"/>
    <n v="0.25352112676056338"/>
    <n v="0.1426511575804533"/>
    <n v="18"/>
    <n v="8"/>
    <n v="4938"/>
    <n v="32754"/>
    <n v="19927"/>
    <n v="22646"/>
    <m/>
    <n v="330"/>
    <n v="34"/>
    <n v="22"/>
    <n v="67"/>
    <n v="56"/>
    <n v="302"/>
    <n v="216"/>
    <n v="439"/>
    <n v="362"/>
    <n v="568"/>
    <n v="434"/>
    <n v="533"/>
    <n v="398"/>
    <n v="359"/>
    <n v="377"/>
    <n v="224"/>
    <n v="286"/>
    <n v="285"/>
    <n v="208"/>
    <n v="0.49"/>
    <n v="0.41"/>
    <n v="0.15"/>
    <n v="0.23"/>
    <n v="0.28000000000000003"/>
    <n v="0.19"/>
    <n v="2811"/>
    <n v="2359"/>
    <n v="44"/>
    <n v="28"/>
    <n v="27"/>
    <n v="0"/>
    <n v="1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4"/>
    <n v="1"/>
    <n v="1"/>
    <n v="0"/>
    <n v="13"/>
    <n v="4"/>
    <n v="4"/>
    <n v="0"/>
    <n v="17"/>
    <n v="3"/>
    <n v="27"/>
    <n v="7"/>
    <n v="31"/>
    <n v="8"/>
    <n v="35"/>
    <n v="65"/>
    <m/>
    <m/>
    <n v="5027"/>
  </r>
  <r>
    <x v="32"/>
    <d v="2020-03-29T00:00:00"/>
    <n v="5919"/>
    <n v="792"/>
    <n v="645.5"/>
    <n v="5962"/>
    <n v="792"/>
    <n v="650.33333333333337"/>
    <n v="3550"/>
    <n v="709"/>
    <n v="1478"/>
    <n v="41"/>
    <n v="108"/>
    <n v="33"/>
    <n v="43"/>
    <m/>
    <n v="792"/>
    <n v="43"/>
    <n v="0"/>
    <n v="4.833333333333333"/>
    <n v="119"/>
    <n v="19"/>
    <n v="16"/>
    <n v="486"/>
    <n v="0.16267942583732056"/>
    <n v="0.20974311220734485"/>
    <n v="68"/>
    <n v="61.666666666666664"/>
    <n v="138"/>
    <n v="0.550561797752809"/>
    <n v="0.21002121330348245"/>
    <n v="49"/>
    <n v="15.166666666666666"/>
    <n v="5508"/>
    <n v="38042"/>
    <n v="17785"/>
    <n v="26572"/>
    <m/>
    <n v="427"/>
    <n v="40"/>
    <n v="24"/>
    <n v="75"/>
    <n v="63"/>
    <n v="347"/>
    <n v="241"/>
    <n v="495"/>
    <n v="407"/>
    <n v="664"/>
    <n v="482"/>
    <n v="615"/>
    <n v="469"/>
    <n v="412"/>
    <n v="438"/>
    <n v="275"/>
    <n v="336"/>
    <n v="334"/>
    <n v="245"/>
    <n v="0.62"/>
    <n v="0.52"/>
    <n v="0.2"/>
    <n v="0.28999999999999998"/>
    <n v="0.35"/>
    <n v="0.24"/>
    <n v="3257"/>
    <n v="2705"/>
    <n v="61"/>
    <n v="28"/>
    <n v="2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4"/>
    <n v="0"/>
    <n v="1"/>
    <n v="0"/>
    <n v="14"/>
    <n v="1"/>
    <n v="7"/>
    <n v="3"/>
    <n v="20"/>
    <n v="3"/>
    <n v="32"/>
    <n v="5"/>
    <n v="38"/>
    <n v="7"/>
    <n v="43"/>
    <n v="76"/>
    <m/>
    <m/>
    <n v="5800"/>
  </r>
  <r>
    <x v="33"/>
    <d v="2020-03-30T00:00:00"/>
    <n v="6365"/>
    <n v="446"/>
    <n v="670.83333333333337"/>
    <n v="6408"/>
    <n v="446"/>
    <n v="674.33333333333337"/>
    <n v="3801"/>
    <n v="784"/>
    <n v="1577"/>
    <n v="45"/>
    <n v="116"/>
    <n v="41"/>
    <n v="44"/>
    <m/>
    <n v="446"/>
    <n v="43"/>
    <n v="0"/>
    <n v="3.5"/>
    <n v="140"/>
    <n v="21"/>
    <n v="17.833333333333332"/>
    <n v="571"/>
    <n v="0.17489711934156379"/>
    <n v="0.23723425730490233"/>
    <n v="85"/>
    <n v="75.5"/>
    <n v="164"/>
    <n v="0.18840579710144928"/>
    <n v="0.23787608019627718"/>
    <n v="26"/>
    <n v="19.333333333333332"/>
    <n v="4845"/>
    <n v="44206"/>
    <n v="11482"/>
    <n v="32953"/>
    <m/>
    <n v="431"/>
    <n v="41"/>
    <n v="30"/>
    <n v="83"/>
    <n v="66"/>
    <n v="373"/>
    <n v="264"/>
    <n v="529"/>
    <n v="436"/>
    <n v="700"/>
    <n v="510"/>
    <n v="647"/>
    <n v="503"/>
    <n v="443"/>
    <n v="458"/>
    <n v="308"/>
    <n v="360"/>
    <n v="388"/>
    <n v="269"/>
    <n v="0.61"/>
    <n v="0.51"/>
    <n v="0.19"/>
    <n v="0.28999999999999998"/>
    <n v="0.35"/>
    <n v="0.24"/>
    <n v="3512"/>
    <n v="2896"/>
    <n v="74"/>
    <n v="34"/>
    <n v="30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1"/>
    <n v="1"/>
    <n v="0"/>
    <n v="15"/>
    <n v="1"/>
    <n v="8"/>
    <n v="1"/>
    <n v="23"/>
    <n v="3"/>
    <n v="40"/>
    <n v="8"/>
    <n v="45"/>
    <n v="7"/>
    <n v="52"/>
    <n v="88"/>
    <m/>
    <m/>
    <n v="6225"/>
  </r>
  <r>
    <x v="34"/>
    <d v="2020-03-31T00:00:00"/>
    <n v="7400"/>
    <n v="1035"/>
    <n v="737.83333333333337"/>
    <n v="7443"/>
    <n v="1035"/>
    <n v="741.33333333333337"/>
    <n v="4452"/>
    <n v="911"/>
    <n v="1799"/>
    <n v="50"/>
    <n v="137"/>
    <n v="48"/>
    <n v="46"/>
    <m/>
    <n v="1035"/>
    <n v="43"/>
    <n v="0"/>
    <n v="3.5"/>
    <n v="160"/>
    <n v="20"/>
    <n v="19.5"/>
    <n v="627"/>
    <n v="9.8073555166374782E-2"/>
    <n v="0.19364553127762321"/>
    <n v="56"/>
    <n v="72.666666666666671"/>
    <n v="188"/>
    <n v="0.14634146341463414"/>
    <n v="0.21712743520982733"/>
    <n v="24"/>
    <n v="21.166666666666668"/>
    <n v="4610"/>
    <n v="52086"/>
    <n v="19260"/>
    <n v="40033"/>
    <m/>
    <n v="504"/>
    <n v="50"/>
    <n v="44"/>
    <n v="104"/>
    <n v="80"/>
    <n v="437"/>
    <n v="318"/>
    <n v="610"/>
    <n v="505"/>
    <n v="798"/>
    <n v="585"/>
    <n v="773"/>
    <n v="573"/>
    <n v="513"/>
    <n v="515"/>
    <n v="342"/>
    <n v="416"/>
    <n v="462"/>
    <n v="318"/>
    <n v="0.62"/>
    <n v="0.5"/>
    <n v="0.19"/>
    <n v="0.28999999999999998"/>
    <n v="0.34"/>
    <n v="0.24"/>
    <n v="4089"/>
    <n v="3354"/>
    <n v="83"/>
    <n v="40"/>
    <n v="35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0"/>
    <n v="1"/>
    <n v="0"/>
    <n v="16"/>
    <n v="1"/>
    <n v="13"/>
    <n v="5"/>
    <n v="25"/>
    <n v="2"/>
    <n v="47"/>
    <n v="7"/>
    <n v="50"/>
    <n v="5"/>
    <n v="64"/>
    <n v="96"/>
    <m/>
    <m/>
    <n v="7240"/>
  </r>
  <r>
    <x v="35"/>
    <d v="2020-04-01T00:00:00"/>
    <n v="8208"/>
    <n v="808"/>
    <n v="784.5"/>
    <n v="8251"/>
    <n v="808"/>
    <n v="784.5"/>
    <n v="4910"/>
    <n v="1043"/>
    <n v="1998"/>
    <n v="54"/>
    <n v="146"/>
    <n v="52"/>
    <n v="48"/>
    <m/>
    <n v="808"/>
    <n v="43"/>
    <n v="0"/>
    <n v="0"/>
    <n v="187"/>
    <n v="27"/>
    <n v="21.166666666666668"/>
    <n v="726"/>
    <n v="0.15789473684210525"/>
    <n v="0.27128982316676636"/>
    <n v="99"/>
    <n v="89.166666666666671"/>
    <n v="230"/>
    <n v="0.22340425531914893"/>
    <n v="0.25436147776301882"/>
    <n v="42"/>
    <n v="28.166666666666668"/>
    <n v="4957"/>
    <n v="59457"/>
    <n v="20275"/>
    <n v="46249"/>
    <m/>
    <n v="532"/>
    <n v="55"/>
    <n v="49"/>
    <n v="116"/>
    <n v="89"/>
    <n v="470"/>
    <n v="355"/>
    <n v="677"/>
    <n v="543"/>
    <n v="879"/>
    <n v="641"/>
    <n v="840"/>
    <n v="636"/>
    <n v="569"/>
    <n v="564"/>
    <n v="378"/>
    <n v="455"/>
    <n v="554"/>
    <n v="381"/>
    <n v="0.61"/>
    <n v="0.49"/>
    <n v="0.19"/>
    <n v="0.28999999999999998"/>
    <n v="0.33"/>
    <n v="0.24"/>
    <n v="4538"/>
    <n v="3713"/>
    <n v="95"/>
    <n v="52"/>
    <n v="3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6"/>
    <n v="1"/>
    <n v="1"/>
    <n v="0"/>
    <n v="16"/>
    <n v="0"/>
    <n v="14"/>
    <n v="1"/>
    <n v="27"/>
    <n v="2"/>
    <n v="58"/>
    <n v="11"/>
    <n v="62"/>
    <n v="12"/>
    <n v="76"/>
    <n v="111"/>
    <m/>
    <m/>
    <n v="8021"/>
  </r>
  <r>
    <x v="36"/>
    <d v="2020-04-02T00:00:00"/>
    <n v="8966"/>
    <n v="758"/>
    <n v="790.16666666666663"/>
    <n v="9034"/>
    <n v="783"/>
    <n v="794.33333333333337"/>
    <n v="5338"/>
    <n v="1161"/>
    <n v="2207"/>
    <n v="59"/>
    <n v="164"/>
    <n v="57"/>
    <n v="48"/>
    <m/>
    <n v="783"/>
    <n v="68"/>
    <n v="25"/>
    <n v="4.166666666666667"/>
    <n v="209"/>
    <n v="22"/>
    <n v="22.166666666666668"/>
    <n v="1042"/>
    <n v="0.43526170798898073"/>
    <n v="0.20159958427138711"/>
    <n v="316"/>
    <n v="114.66666666666667"/>
    <n v="240"/>
    <n v="4.3478260869565216E-2"/>
    <n v="0.23428545020302829"/>
    <n v="10"/>
    <n v="28.166666666666668"/>
    <n v="4958"/>
    <n v="66895"/>
    <n v="21798"/>
    <n v="52903"/>
    <m/>
    <n v="550"/>
    <n v="63"/>
    <n v="52"/>
    <n v="122"/>
    <n v="97"/>
    <n v="506"/>
    <n v="390"/>
    <n v="735"/>
    <n v="593"/>
    <n v="970"/>
    <n v="681"/>
    <n v="929"/>
    <n v="701"/>
    <n v="622"/>
    <n v="605"/>
    <n v="402"/>
    <n v="490"/>
    <n v="641"/>
    <n v="435"/>
    <n v="0.6"/>
    <n v="0.49"/>
    <n v="0.19"/>
    <n v="0.28000000000000003"/>
    <n v="0.33"/>
    <n v="0.25"/>
    <n v="4990"/>
    <n v="4044"/>
    <n v="107"/>
    <n v="55"/>
    <n v="44"/>
    <n v="0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1"/>
    <n v="6"/>
    <n v="0"/>
    <n v="2"/>
    <n v="1"/>
    <n v="16"/>
    <n v="0"/>
    <n v="15"/>
    <n v="1"/>
    <n v="30"/>
    <n v="3"/>
    <n v="63"/>
    <n v="5"/>
    <n v="73"/>
    <n v="11"/>
    <n v="84"/>
    <n v="125"/>
    <m/>
    <m/>
    <n v="8757"/>
  </r>
  <r>
    <x v="37"/>
    <d v="2020-04-03T00:00:00"/>
    <n v="9818"/>
    <n v="852"/>
    <n v="781.83333333333337"/>
    <n v="9886"/>
    <n v="852"/>
    <n v="786"/>
    <n v="5899"/>
    <n v="1286"/>
    <n v="2347"/>
    <n v="62"/>
    <n v="179"/>
    <n v="63"/>
    <n v="50"/>
    <m/>
    <n v="852"/>
    <n v="68"/>
    <n v="0"/>
    <n v="4.166666666666667"/>
    <n v="246"/>
    <n v="37"/>
    <n v="24.333333333333332"/>
    <n v="1058"/>
    <n v="1.5355086372360844E-2"/>
    <n v="0.17402693859145099"/>
    <n v="16"/>
    <n v="106.66666666666667"/>
    <n v="245"/>
    <n v="2.0833333333333332E-2"/>
    <n v="0.19550415129848997"/>
    <n v="5"/>
    <n v="26"/>
    <n v="5392"/>
    <n v="74377"/>
    <n v="22556"/>
    <n v="59099"/>
    <m/>
    <n v="576"/>
    <n v="65"/>
    <n v="68"/>
    <n v="132"/>
    <n v="104"/>
    <n v="580"/>
    <n v="425"/>
    <n v="825"/>
    <n v="648"/>
    <n v="1093"/>
    <n v="734"/>
    <n v="1025"/>
    <n v="761"/>
    <n v="679"/>
    <n v="646"/>
    <n v="420"/>
    <n v="525"/>
    <n v="690"/>
    <n v="466"/>
    <n v="0.6"/>
    <n v="0.48"/>
    <n v="0.18"/>
    <n v="0.28999999999999998"/>
    <n v="0.33"/>
    <n v="0.25"/>
    <n v="5509"/>
    <n v="4377"/>
    <n v="130"/>
    <n v="61"/>
    <n v="51"/>
    <n v="1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7"/>
    <n v="1"/>
    <n v="3"/>
    <n v="1"/>
    <n v="18"/>
    <n v="2"/>
    <n v="23"/>
    <n v="8"/>
    <n v="35"/>
    <n v="5"/>
    <n v="73"/>
    <n v="10"/>
    <n v="83"/>
    <n v="10"/>
    <n v="103"/>
    <n v="143"/>
    <m/>
    <m/>
    <n v="9572"/>
  </r>
  <r>
    <x v="38"/>
    <d v="2020-04-04T00:00:00"/>
    <n v="10449"/>
    <n v="631"/>
    <n v="755"/>
    <n v="10524"/>
    <n v="638"/>
    <n v="760.33333333333337"/>
    <n v="6280"/>
    <n v="1372"/>
    <n v="2513"/>
    <n v="63"/>
    <n v="182"/>
    <n v="63"/>
    <n v="51"/>
    <m/>
    <n v="638"/>
    <n v="75"/>
    <n v="7"/>
    <n v="5.333333333333333"/>
    <n v="266"/>
    <n v="20"/>
    <n v="24.5"/>
    <n v="1075"/>
    <n v="1.6068052930056712E-2"/>
    <n v="0.14959170977357369"/>
    <n v="17"/>
    <n v="98.166666666666671"/>
    <n v="251"/>
    <n v="2.4489795918367346E-2"/>
    <n v="0.10782548432608303"/>
    <n v="6"/>
    <n v="18.833333333333332"/>
    <n v="5518"/>
    <n v="81087"/>
    <n v="22858"/>
    <n v="65045"/>
    <m/>
    <n v="603"/>
    <n v="74"/>
    <n v="76"/>
    <n v="137"/>
    <n v="115"/>
    <n v="632"/>
    <n v="450"/>
    <n v="877"/>
    <n v="690"/>
    <n v="1157"/>
    <n v="771"/>
    <n v="1095"/>
    <n v="813"/>
    <n v="723"/>
    <n v="673"/>
    <n v="450"/>
    <n v="549"/>
    <n v="747"/>
    <n v="495"/>
    <n v="0.6"/>
    <n v="0.47"/>
    <n v="0.18"/>
    <n v="0.28000000000000003"/>
    <n v="0.32"/>
    <n v="0.25"/>
    <n v="5892"/>
    <n v="4632"/>
    <n v="141"/>
    <n v="66"/>
    <n v="54"/>
    <n v="0"/>
    <n v="5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2"/>
    <n v="0"/>
    <n v="6"/>
    <n v="-1"/>
    <n v="4"/>
    <n v="1"/>
    <n v="20"/>
    <n v="2"/>
    <n v="22"/>
    <n v="-1"/>
    <n v="38"/>
    <n v="3"/>
    <n v="86"/>
    <n v="13"/>
    <n v="84"/>
    <n v="1"/>
    <n v="117"/>
    <n v="149"/>
    <m/>
    <m/>
    <n v="10183"/>
  </r>
  <r>
    <x v="39"/>
    <d v="2020-04-05T00:00:00"/>
    <n v="11203"/>
    <n v="754"/>
    <n v="806.33333333333337"/>
    <n v="11278"/>
    <n v="754"/>
    <n v="811.66666666666663"/>
    <n v="6530"/>
    <n v="1442"/>
    <n v="2904"/>
    <n v="82"/>
    <n v="201"/>
    <n v="67"/>
    <n v="52"/>
    <m/>
    <n v="754"/>
    <n v="75"/>
    <n v="0"/>
    <n v="5.333333333333333"/>
    <n v="295"/>
    <n v="29"/>
    <n v="25.833333333333332"/>
    <n v="1084"/>
    <n v="8.3720930232558145E-3"/>
    <n v="0.12183753872052235"/>
    <n v="9"/>
    <n v="85.5"/>
    <n v="267"/>
    <n v="6.3745019920318724E-2"/>
    <n v="8.7048688129227947E-2"/>
    <n v="16"/>
    <n v="17.166666666666668"/>
    <n v="4962"/>
    <n v="86370"/>
    <n v="23209"/>
    <n v="70130"/>
    <m/>
    <n v="619"/>
    <n v="81"/>
    <n v="81"/>
    <n v="153"/>
    <n v="123"/>
    <n v="692"/>
    <n v="487"/>
    <n v="933"/>
    <n v="738"/>
    <n v="1232"/>
    <n v="826"/>
    <n v="1170"/>
    <n v="863"/>
    <n v="777"/>
    <n v="714"/>
    <n v="479"/>
    <n v="580"/>
    <n v="817"/>
    <n v="532"/>
    <n v="0.6"/>
    <n v="0.46"/>
    <n v="0.17"/>
    <n v="0.28999999999999998"/>
    <n v="0.32"/>
    <n v="0.25"/>
    <n v="6334"/>
    <n v="4944"/>
    <n v="158"/>
    <n v="72"/>
    <n v="58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6"/>
    <n v="2"/>
    <n v="21"/>
    <n v="1"/>
    <n v="24"/>
    <n v="2"/>
    <n v="42"/>
    <n v="4"/>
    <n v="92"/>
    <n v="6"/>
    <n v="98"/>
    <n v="14"/>
    <n v="127"/>
    <n v="168"/>
    <m/>
    <m/>
    <n v="10908"/>
  </r>
  <r>
    <x v="40"/>
    <d v="2020-04-06T00:00:00"/>
    <n v="11590"/>
    <n v="387"/>
    <n v="698.33333333333337"/>
    <n v="11730"/>
    <n v="452"/>
    <n v="714.5"/>
    <n v="6706"/>
    <n v="1521"/>
    <n v="3070"/>
    <n v="84"/>
    <n v="229"/>
    <n v="68"/>
    <n v="52"/>
    <m/>
    <n v="452"/>
    <n v="140"/>
    <n v="65"/>
    <n v="16.166666666666668"/>
    <n v="311"/>
    <n v="16"/>
    <n v="25.166666666666668"/>
    <n v="1099"/>
    <n v="1.3837638376383764E-2"/>
    <n v="0.10779821925552385"/>
    <n v="15"/>
    <n v="78.666666666666671"/>
    <n v="270"/>
    <n v="1.1235955056179775E-2"/>
    <n v="6.4531103402818882E-2"/>
    <n v="3"/>
    <n v="13.666666666666666"/>
    <n v="4500"/>
    <n v="91794"/>
    <n v="23470"/>
    <n v="75564"/>
    <m/>
    <n v="623"/>
    <n v="87"/>
    <n v="87"/>
    <n v="155"/>
    <n v="130"/>
    <n v="708"/>
    <n v="507"/>
    <n v="963"/>
    <n v="768"/>
    <n v="1269"/>
    <n v="860"/>
    <n v="1217"/>
    <n v="883"/>
    <n v="802"/>
    <n v="733"/>
    <n v="503"/>
    <n v="599"/>
    <n v="897"/>
    <n v="562"/>
    <n v="0.6"/>
    <n v="0.46"/>
    <n v="0.17"/>
    <n v="0.28000000000000003"/>
    <n v="0.32"/>
    <n v="0.24"/>
    <n v="6601"/>
    <n v="5129"/>
    <n v="168"/>
    <n v="76"/>
    <n v="60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7"/>
    <n v="1"/>
    <n v="22"/>
    <n v="1"/>
    <n v="26"/>
    <n v="2"/>
    <n v="45"/>
    <n v="3"/>
    <n v="99"/>
    <n v="7"/>
    <n v="100"/>
    <n v="2"/>
    <n v="137"/>
    <n v="174"/>
    <m/>
    <m/>
    <n v="11279"/>
  </r>
  <r>
    <x v="41"/>
    <d v="2020-04-07T00:00:00"/>
    <n v="12258"/>
    <n v="668"/>
    <n v="675"/>
    <n v="12442"/>
    <n v="712"/>
    <n v="698.5"/>
    <n v="7052"/>
    <n v="1766"/>
    <n v="3185"/>
    <n v="85"/>
    <n v="234"/>
    <n v="68"/>
    <n v="52"/>
    <m/>
    <n v="712"/>
    <n v="184"/>
    <n v="44"/>
    <n v="23.5"/>
    <n v="345"/>
    <n v="34"/>
    <n v="26.333333333333332"/>
    <n v="1180"/>
    <n v="7.3703366696997272E-2"/>
    <n v="9.3766324231339182E-2"/>
    <n v="81"/>
    <n v="75.666666666666671"/>
    <n v="271"/>
    <n v="3.7037037037037038E-3"/>
    <n v="2.7914344800244684E-2"/>
    <n v="1"/>
    <n v="6.833333333333333"/>
    <n v="4442"/>
    <n v="99730"/>
    <n v="25070"/>
    <n v="82846"/>
    <m/>
    <n v="637"/>
    <n v="87"/>
    <n v="92"/>
    <n v="166"/>
    <n v="140"/>
    <n v="756"/>
    <n v="538"/>
    <n v="1021"/>
    <n v="797"/>
    <n v="1338"/>
    <n v="901"/>
    <n v="1296"/>
    <n v="920"/>
    <n v="845"/>
    <n v="769"/>
    <n v="530"/>
    <n v="629"/>
    <n v="1012"/>
    <n v="605"/>
    <n v="0.59"/>
    <n v="0.46"/>
    <n v="0.17"/>
    <n v="0.28000000000000003"/>
    <n v="0.31"/>
    <n v="0.24"/>
    <n v="7051"/>
    <n v="5391"/>
    <n v="186"/>
    <n v="88"/>
    <n v="64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7"/>
    <n v="1"/>
    <n v="10"/>
    <n v="3"/>
    <n v="25"/>
    <n v="3"/>
    <n v="28"/>
    <n v="2"/>
    <n v="50"/>
    <n v="5"/>
    <n v="114"/>
    <n v="15"/>
    <n v="105"/>
    <n v="5"/>
    <n v="157"/>
    <n v="188"/>
    <m/>
    <m/>
    <n v="11913"/>
  </r>
  <r>
    <x v="42"/>
    <d v="2020-04-08T00:00:00"/>
    <n v="12945"/>
    <n v="687"/>
    <n v="663.16666666666663"/>
    <n v="13141"/>
    <n v="699"/>
    <n v="684.5"/>
    <n v="7386"/>
    <n v="1865"/>
    <n v="3424"/>
    <n v="93"/>
    <n v="251"/>
    <n v="70"/>
    <n v="52"/>
    <m/>
    <n v="699"/>
    <n v="196"/>
    <n v="12"/>
    <n v="21.333333333333332"/>
    <n v="380"/>
    <n v="35"/>
    <n v="28.5"/>
    <n v="1211"/>
    <n v="2.6271186440677965E-2"/>
    <n v="2.560123730662206E-2"/>
    <n v="31"/>
    <n v="28.166666666666668"/>
    <n v="245"/>
    <n v="-9.5940959409594101E-2"/>
    <n v="4.6778080870514644E-3"/>
    <n v="0"/>
    <n v="5.166666666666667"/>
    <n v="5903"/>
    <n v="104886"/>
    <n v="24481"/>
    <n v="85842"/>
    <m/>
    <n v="637"/>
    <n v="95"/>
    <n v="97"/>
    <n v="175"/>
    <n v="148"/>
    <n v="796"/>
    <n v="567"/>
    <n v="1093"/>
    <n v="831"/>
    <n v="1423"/>
    <n v="957"/>
    <n v="1386"/>
    <n v="966"/>
    <n v="896"/>
    <n v="814"/>
    <n v="568"/>
    <n v="658"/>
    <n v="1052"/>
    <n v="619"/>
    <n v="0.59"/>
    <n v="0.46"/>
    <n v="0.17"/>
    <n v="0.28000000000000003"/>
    <n v="0.31"/>
    <n v="0.24"/>
    <n v="7484"/>
    <n v="5657"/>
    <n v="208"/>
    <n v="96"/>
    <n v="68"/>
    <n v="0"/>
    <n v="8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1"/>
    <n v="12"/>
    <n v="2"/>
    <n v="26"/>
    <n v="1"/>
    <n v="34"/>
    <n v="6"/>
    <n v="53"/>
    <n v="3"/>
    <n v="125"/>
    <n v="11"/>
    <n v="116"/>
    <n v="11"/>
    <n v="176"/>
    <n v="204"/>
    <m/>
    <m/>
    <n v="12565"/>
  </r>
  <r>
    <x v="43"/>
    <d v="2020-04-09T00:00:00"/>
    <n v="13751"/>
    <n v="806"/>
    <n v="655.5"/>
    <n v="13956"/>
    <n v="815"/>
    <n v="678.33333333333337"/>
    <n v="8102"/>
    <n v="1905"/>
    <n v="3451"/>
    <n v="94"/>
    <n v="260"/>
    <n v="91"/>
    <n v="53"/>
    <m/>
    <n v="815"/>
    <n v="205"/>
    <n v="9"/>
    <n v="22.833333333333332"/>
    <n v="409"/>
    <n v="29"/>
    <n v="27.166666666666668"/>
    <n v="1173"/>
    <n v="-3.1379025598678778E-2"/>
    <n v="1.7812218644782125E-2"/>
    <n v="0"/>
    <n v="25.5"/>
    <n v="241"/>
    <n v="-1.6326530612244899E-2"/>
    <n v="-1.5155025705449073E-3"/>
    <n v="0"/>
    <n v="4.333333333333333"/>
    <n v="3801"/>
    <n v="115158"/>
    <n v="24708"/>
    <n v="97401"/>
    <m/>
    <n v="642"/>
    <n v="101"/>
    <n v="105"/>
    <n v="190"/>
    <n v="161"/>
    <n v="846"/>
    <n v="598"/>
    <n v="1141"/>
    <n v="872"/>
    <n v="1483"/>
    <n v="1000"/>
    <n v="1452"/>
    <n v="1005"/>
    <n v="938"/>
    <n v="842"/>
    <n v="608"/>
    <n v="676"/>
    <n v="1235"/>
    <n v="703"/>
    <n v="0.57999999999999996"/>
    <n v="0.45"/>
    <n v="0.17"/>
    <n v="0.28000000000000003"/>
    <n v="0.31"/>
    <n v="0.23"/>
    <n v="7994"/>
    <n v="5962"/>
    <n v="224"/>
    <n v="104"/>
    <n v="72"/>
    <n v="0"/>
    <n v="8"/>
    <n v="1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0"/>
    <n v="12"/>
    <n v="0"/>
    <n v="30"/>
    <n v="4"/>
    <n v="34"/>
    <n v="0"/>
    <n v="54"/>
    <n v="1"/>
    <n v="139"/>
    <n v="14"/>
    <n v="126"/>
    <n v="10"/>
    <n v="190"/>
    <n v="219"/>
    <m/>
    <m/>
    <n v="13342"/>
  </r>
  <r>
    <x v="44"/>
    <d v="2020-04-10T00:00:00"/>
    <n v="15239"/>
    <n v="1488"/>
    <n v="798.33333333333337"/>
    <n v="15472"/>
    <n v="1516"/>
    <n v="824.66666666666663"/>
    <n v="8897"/>
    <n v="2197"/>
    <n v="3821"/>
    <n v="125"/>
    <n v="279"/>
    <n v="94"/>
    <n v="59"/>
    <m/>
    <n v="1516"/>
    <n v="233"/>
    <n v="28"/>
    <n v="26.333333333333332"/>
    <n v="435"/>
    <n v="26"/>
    <n v="28.166666666666668"/>
    <n v="1179"/>
    <n v="5.1150895140664966E-3"/>
    <n v="1.5986724742117091E-2"/>
    <n v="6"/>
    <n v="23.666666666666668"/>
    <n v="226"/>
    <n v="-6.2240663900414939E-2"/>
    <n v="-1.5970579207008621E-2"/>
    <n v="0"/>
    <n v="3.3333333333333335"/>
    <n v="4509"/>
    <n v="123564"/>
    <n v="25914"/>
    <n v="103583"/>
    <m/>
    <n v="660"/>
    <n v="119"/>
    <n v="126"/>
    <n v="214"/>
    <n v="186"/>
    <n v="959"/>
    <n v="649"/>
    <n v="1261"/>
    <n v="954"/>
    <n v="1641"/>
    <n v="1094"/>
    <n v="1619"/>
    <n v="1093"/>
    <n v="1035"/>
    <n v="924"/>
    <n v="682"/>
    <n v="724"/>
    <n v="1415"/>
    <n v="777"/>
    <n v="0.56999999999999995"/>
    <n v="0.43"/>
    <n v="0.17"/>
    <n v="0.27"/>
    <n v="0.3"/>
    <n v="0.23"/>
    <n v="8945"/>
    <n v="6527"/>
    <n v="240"/>
    <n v="107"/>
    <n v="78"/>
    <n v="0"/>
    <n v="8"/>
    <n v="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10"/>
    <n v="2"/>
    <n v="12"/>
    <n v="0"/>
    <n v="31"/>
    <n v="1"/>
    <n v="35"/>
    <n v="1"/>
    <n v="57"/>
    <n v="3"/>
    <n v="151"/>
    <n v="12"/>
    <n v="133"/>
    <n v="7"/>
    <n v="203"/>
    <n v="232"/>
    <m/>
    <m/>
    <n v="14804"/>
  </r>
  <r>
    <x v="45"/>
    <d v="2020-04-11T00:00:00"/>
    <n v="15721"/>
    <n v="482"/>
    <n v="753"/>
    <n v="15987"/>
    <n v="515"/>
    <n v="784.83333333333337"/>
    <n v="9264"/>
    <n v="2327"/>
    <n v="3834"/>
    <n v="130"/>
    <n v="279"/>
    <n v="94"/>
    <n v="59"/>
    <m/>
    <n v="515"/>
    <n v="266"/>
    <n v="33"/>
    <n v="31.833333333333332"/>
    <n v="470"/>
    <n v="35"/>
    <n v="29.166666666666668"/>
    <n v="1175"/>
    <n v="-3.3927056827820186E-3"/>
    <n v="1.402592495777745E-2"/>
    <n v="0"/>
    <n v="22.166666666666668"/>
    <n v="233"/>
    <n v="3.0973451327433628E-2"/>
    <n v="-2.1432507305822805E-2"/>
    <n v="7"/>
    <n v="1.8333333333333333"/>
    <n v="3961"/>
    <n v="130300"/>
    <n v="25432"/>
    <n v="110352"/>
    <m/>
    <n v="660"/>
    <n v="132"/>
    <n v="133"/>
    <n v="224"/>
    <n v="191"/>
    <n v="982"/>
    <n v="657"/>
    <n v="1290"/>
    <n v="966"/>
    <n v="1701"/>
    <n v="1116"/>
    <n v="1665"/>
    <n v="1127"/>
    <n v="1065"/>
    <n v="945"/>
    <n v="714"/>
    <n v="746"/>
    <n v="1517"/>
    <n v="816"/>
    <n v="0.56000000000000005"/>
    <n v="0.42"/>
    <n v="0.17"/>
    <n v="0.26"/>
    <n v="0.28999999999999998"/>
    <n v="0.23"/>
    <n v="9290"/>
    <n v="6697"/>
    <n v="258"/>
    <n v="113"/>
    <n v="87"/>
    <n v="0"/>
    <n v="9"/>
    <n v="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3"/>
    <n v="1"/>
    <n v="13"/>
    <n v="3"/>
    <n v="13"/>
    <n v="1"/>
    <n v="35"/>
    <n v="4"/>
    <n v="38"/>
    <n v="3"/>
    <n v="62"/>
    <n v="5"/>
    <n v="161"/>
    <n v="10"/>
    <n v="141"/>
    <n v="8"/>
    <n v="218"/>
    <n v="252"/>
    <m/>
    <m/>
    <n v="15251"/>
  </r>
  <r>
    <x v="46"/>
    <d v="2020-04-12T00:00:00"/>
    <n v="16308"/>
    <n v="587"/>
    <n v="786.33333333333337"/>
    <n v="16585"/>
    <n v="598"/>
    <n v="809.16666666666663"/>
    <n v="9747"/>
    <n v="2426"/>
    <n v="3841"/>
    <n v="139"/>
    <n v="279"/>
    <n v="94"/>
    <n v="59"/>
    <m/>
    <n v="598"/>
    <n v="277"/>
    <n v="11"/>
    <n v="22.833333333333332"/>
    <n v="504"/>
    <n v="34"/>
    <n v="32.166666666666664"/>
    <n v="1177"/>
    <n v="1.7021276595744681E-3"/>
    <n v="1.2003339838309235E-2"/>
    <n v="2"/>
    <n v="20"/>
    <n v="228"/>
    <n v="-2.1459227467811159E-2"/>
    <n v="-2.6881704393154626E-2"/>
    <n v="0"/>
    <n v="1.3333333333333333"/>
    <n v="3611"/>
    <n v="136243"/>
    <n v="25041"/>
    <n v="116047"/>
    <m/>
    <n v="697"/>
    <n v="147"/>
    <n v="136"/>
    <n v="229"/>
    <n v="201"/>
    <n v="1030"/>
    <n v="681"/>
    <n v="1329"/>
    <n v="995"/>
    <n v="1752"/>
    <n v="1143"/>
    <n v="1728"/>
    <n v="1163"/>
    <n v="1101"/>
    <n v="972"/>
    <n v="750"/>
    <n v="767"/>
    <n v="1616"/>
    <n v="845"/>
    <n v="0.56000000000000005"/>
    <n v="0.42"/>
    <n v="0.17"/>
    <n v="0.26"/>
    <n v="0.28999999999999998"/>
    <n v="0.23"/>
    <n v="9682"/>
    <n v="6903"/>
    <n v="280"/>
    <n v="120"/>
    <n v="9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3"/>
    <n v="0"/>
    <n v="13"/>
    <n v="0"/>
    <n v="13"/>
    <n v="0"/>
    <n v="35"/>
    <n v="0"/>
    <n v="40"/>
    <n v="2"/>
    <n v="68"/>
    <n v="6"/>
    <n v="180"/>
    <n v="19"/>
    <n v="147"/>
    <n v="6"/>
    <n v="240"/>
    <n v="264"/>
    <m/>
    <m/>
    <n v="15804"/>
  </r>
  <r>
    <x v="47"/>
    <d v="2020-04-13T00:00:00"/>
    <n v="16657"/>
    <n v="349"/>
    <n v="733.16666666666663"/>
    <n v="16934"/>
    <n v="349"/>
    <n v="748.66666666666663"/>
    <n v="9984"/>
    <n v="2477"/>
    <n v="3896"/>
    <n v="140"/>
    <n v="284"/>
    <n v="94"/>
    <n v="59"/>
    <m/>
    <n v="349"/>
    <n v="277"/>
    <n v="0"/>
    <n v="15.5"/>
    <n v="535"/>
    <n v="31"/>
    <n v="31.666666666666668"/>
    <n v="1187"/>
    <n v="8.4961767204757861E-3"/>
    <n v="1.1354748422223199E-3"/>
    <n v="10"/>
    <n v="8.1666666666666661"/>
    <n v="188"/>
    <n v="-0.17543859649122806"/>
    <n v="-5.6738754425643252E-2"/>
    <n v="0"/>
    <n v="1.1666666666666667"/>
    <n v="3264"/>
    <n v="139184"/>
    <n v="26989"/>
    <n v="118986"/>
    <m/>
    <n v="707"/>
    <n v="147"/>
    <n v="137"/>
    <n v="229"/>
    <n v="206"/>
    <n v="1059"/>
    <n v="704"/>
    <n v="1362"/>
    <n v="1010"/>
    <n v="1773"/>
    <n v="1159"/>
    <n v="1762"/>
    <n v="1180"/>
    <n v="1120"/>
    <n v="986"/>
    <n v="781"/>
    <n v="784"/>
    <n v="1676"/>
    <n v="859"/>
    <n v="0.55000000000000004"/>
    <n v="0.41"/>
    <n v="0.16"/>
    <n v="0.26"/>
    <n v="0.28999999999999998"/>
    <n v="0.23"/>
    <n v="9909"/>
    <n v="7025"/>
    <n v="303"/>
    <n v="123"/>
    <n v="96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1"/>
    <n v="0"/>
    <n v="4"/>
    <n v="1"/>
    <n v="13"/>
    <n v="0"/>
    <n v="16"/>
    <n v="3"/>
    <n v="37"/>
    <n v="2"/>
    <n v="43"/>
    <n v="3"/>
    <n v="68"/>
    <n v="0"/>
    <n v="194"/>
    <n v="14"/>
    <n v="154"/>
    <n v="7"/>
    <n v="262"/>
    <n v="273"/>
    <m/>
    <m/>
    <n v="16122"/>
  </r>
  <r>
    <x v="48"/>
    <d v="2020-04-14T00:00:00"/>
    <n v="17101"/>
    <n v="444"/>
    <n v="692.66666666666663"/>
    <n v="17448"/>
    <n v="514"/>
    <n v="717.83333333333337"/>
    <n v="10302"/>
    <n v="2549"/>
    <n v="3994"/>
    <n v="155"/>
    <n v="289"/>
    <n v="100"/>
    <n v="59"/>
    <m/>
    <n v="514"/>
    <n v="347"/>
    <n v="70"/>
    <n v="25.166666666666668"/>
    <n v="567"/>
    <n v="32"/>
    <n v="31.166666666666668"/>
    <n v="1227"/>
    <n v="3.3698399326032011E-2"/>
    <n v="2.3733436564479945E-3"/>
    <n v="40"/>
    <n v="9.6666666666666661"/>
    <n v="218"/>
    <n v="0.15957446808510639"/>
    <n v="-1.4152849843193172E-2"/>
    <n v="30"/>
    <n v="6.166666666666667"/>
    <n v="2474"/>
    <n v="142514"/>
    <n v="23265"/>
    <n v="122592"/>
    <m/>
    <n v="707"/>
    <n v="147"/>
    <n v="143"/>
    <n v="241"/>
    <n v="210"/>
    <n v="1094"/>
    <n v="726"/>
    <n v="1397"/>
    <n v="1025"/>
    <n v="1829"/>
    <n v="1176"/>
    <n v="1817"/>
    <n v="1211"/>
    <n v="1173"/>
    <n v="995"/>
    <n v="824"/>
    <n v="802"/>
    <n v="1754"/>
    <n v="884"/>
    <n v="0.54"/>
    <n v="0.41"/>
    <n v="0.16"/>
    <n v="0.26"/>
    <n v="0.28000000000000003"/>
    <n v="0.23"/>
    <n v="10276"/>
    <n v="7172"/>
    <n v="321"/>
    <n v="131"/>
    <n v="102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1"/>
    <n v="5"/>
    <n v="1"/>
    <n v="13"/>
    <n v="0"/>
    <n v="17"/>
    <n v="1"/>
    <n v="39"/>
    <n v="2"/>
    <n v="45"/>
    <n v="2"/>
    <n v="71"/>
    <n v="3"/>
    <n v="208"/>
    <n v="14"/>
    <n v="162"/>
    <n v="8"/>
    <n v="280"/>
    <n v="287"/>
    <m/>
    <m/>
    <n v="16534"/>
  </r>
  <r>
    <x v="49"/>
    <d v="2020-04-15T00:00:00"/>
    <n v="17708"/>
    <n v="607"/>
    <n v="659.5"/>
    <n v="18091"/>
    <n v="643"/>
    <n v="689.16666666666663"/>
    <n v="10751"/>
    <n v="2629"/>
    <n v="4102"/>
    <n v="155"/>
    <n v="295"/>
    <n v="100"/>
    <n v="59"/>
    <m/>
    <n v="643"/>
    <n v="383"/>
    <n v="36"/>
    <n v="29.666666666666668"/>
    <n v="599"/>
    <n v="32"/>
    <n v="31.666666666666668"/>
    <n v="1200"/>
    <n v="-2.2004889975550123E-2"/>
    <n v="3.9356995936361038E-3"/>
    <n v="0"/>
    <n v="9.6666666666666661"/>
    <n v="208"/>
    <n v="-4.5871559633027525E-2"/>
    <n v="-1.9077021346656942E-2"/>
    <n v="0"/>
    <n v="6.166666666666667"/>
    <n v="4060"/>
    <n v="150804"/>
    <n v="26144"/>
    <n v="128653"/>
    <m/>
    <n v="723"/>
    <n v="153"/>
    <n v="151"/>
    <n v="250"/>
    <n v="220"/>
    <n v="1144"/>
    <n v="754"/>
    <n v="1457"/>
    <n v="1049"/>
    <n v="1903"/>
    <n v="1221"/>
    <n v="1890"/>
    <n v="1243"/>
    <n v="1212"/>
    <n v="1030"/>
    <n v="840"/>
    <n v="833"/>
    <n v="1821"/>
    <n v="920"/>
    <n v="0.54"/>
    <n v="0.4"/>
    <n v="0.16"/>
    <n v="0.25"/>
    <n v="0.28000000000000003"/>
    <n v="0.23"/>
    <n v="10670"/>
    <n v="7421"/>
    <n v="339"/>
    <n v="136"/>
    <n v="11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0"/>
    <n v="5"/>
    <n v="0"/>
    <n v="13"/>
    <n v="0"/>
    <n v="19"/>
    <n v="2"/>
    <n v="39"/>
    <n v="0"/>
    <n v="49"/>
    <n v="4"/>
    <n v="76"/>
    <n v="5"/>
    <n v="218"/>
    <n v="10"/>
    <n v="173"/>
    <n v="11"/>
    <n v="296"/>
    <n v="303"/>
    <m/>
    <m/>
    <n v="17109"/>
  </r>
  <r>
    <x v="50"/>
    <d v="2020-04-16T00:00:00"/>
    <n v="18348"/>
    <n v="640"/>
    <n v="518.16666666666663"/>
    <n v="18841"/>
    <n v="750"/>
    <n v="561.5"/>
    <n v="11237"/>
    <n v="2756"/>
    <n v="4237"/>
    <n v="156"/>
    <n v="300"/>
    <n v="102"/>
    <n v="53"/>
    <m/>
    <n v="750"/>
    <n v="493"/>
    <n v="110"/>
    <n v="43.333333333333336"/>
    <n v="629"/>
    <n v="30"/>
    <n v="32.333333333333336"/>
    <n v="1302"/>
    <n v="8.5000000000000006E-2"/>
    <n v="1.7249851341291689E-2"/>
    <n v="102"/>
    <n v="25.666666666666668"/>
    <n v="229"/>
    <n v="0.10096153846153846"/>
    <n v="8.123345713668623E-3"/>
    <n v="21"/>
    <n v="9.6666666666666661"/>
    <n v="3910"/>
    <n v="154727"/>
    <n v="26065"/>
    <n v="131976"/>
    <m/>
    <n v="729"/>
    <n v="164"/>
    <n v="157"/>
    <n v="259"/>
    <n v="226"/>
    <n v="1205"/>
    <n v="789"/>
    <n v="1530"/>
    <n v="1094"/>
    <n v="1982"/>
    <n v="1285"/>
    <n v="1977"/>
    <n v="1302"/>
    <n v="1251"/>
    <n v="1068"/>
    <n v="867"/>
    <n v="848"/>
    <n v="1887"/>
    <n v="950"/>
    <n v="0.56000000000000005"/>
    <n v="0.41"/>
    <n v="0.17"/>
    <n v="0.25"/>
    <n v="0.28999999999999998"/>
    <n v="0.24"/>
    <n v="11122"/>
    <n v="7719"/>
    <n v="355"/>
    <n v="146"/>
    <n v="115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1"/>
    <n v="5"/>
    <n v="0"/>
    <n v="13"/>
    <n v="0"/>
    <n v="19"/>
    <n v="0"/>
    <n v="40"/>
    <n v="1"/>
    <n v="52"/>
    <n v="3"/>
    <n v="79"/>
    <n v="3"/>
    <n v="230"/>
    <n v="12"/>
    <n v="183"/>
    <n v="10"/>
    <n v="311"/>
    <n v="318"/>
    <m/>
    <m/>
    <n v="17719"/>
  </r>
  <r>
    <x v="51"/>
    <d v="2020-04-17T00:00:00"/>
    <n v="18503"/>
    <n v="155"/>
    <n v="463.66666666666669"/>
    <n v="19022"/>
    <n v="181"/>
    <n v="505.83333333333331"/>
    <n v="11324"/>
    <n v="2778"/>
    <n v="4302"/>
    <n v="158"/>
    <n v="305"/>
    <n v="102"/>
    <n v="53"/>
    <m/>
    <n v="181"/>
    <n v="519"/>
    <n v="26"/>
    <n v="42.166666666666664"/>
    <n v="657"/>
    <n v="28"/>
    <n v="31.166666666666668"/>
    <n v="1284"/>
    <n v="-1.3824884792626729E-2"/>
    <n v="1.5511154822984237E-2"/>
    <n v="0"/>
    <n v="25.666666666666668"/>
    <n v="222"/>
    <n v="-3.0567685589519649E-2"/>
    <n v="-2.1335104391569213E-3"/>
    <n v="0"/>
    <n v="8.5"/>
    <n v="4805"/>
    <n v="158940"/>
    <n v="25456"/>
    <n v="135113"/>
    <m/>
    <n v="731"/>
    <n v="165"/>
    <n v="157"/>
    <n v="261"/>
    <n v="226"/>
    <n v="1217"/>
    <n v="796"/>
    <n v="1543"/>
    <n v="1106"/>
    <n v="1997"/>
    <n v="1299"/>
    <n v="1996"/>
    <n v="1310"/>
    <n v="1264"/>
    <n v="1077"/>
    <n v="880"/>
    <n v="851"/>
    <n v="1917"/>
    <n v="960"/>
    <n v="0.53"/>
    <n v="0.38"/>
    <n v="0.16"/>
    <n v="0.25"/>
    <n v="0.27"/>
    <n v="0.21"/>
    <n v="11240"/>
    <n v="7782"/>
    <n v="377"/>
    <n v="148"/>
    <n v="119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3"/>
    <n v="0"/>
    <n v="19"/>
    <n v="0"/>
    <n v="42"/>
    <n v="2"/>
    <n v="54"/>
    <n v="2"/>
    <n v="83"/>
    <n v="4"/>
    <n v="240"/>
    <n v="10"/>
    <n v="193"/>
    <n v="10"/>
    <n v="323"/>
    <n v="334"/>
    <m/>
    <m/>
    <n v="17846"/>
  </r>
  <r>
    <x v="52"/>
    <d v="2020-04-18T00:00:00"/>
    <n v="19075"/>
    <n v="572"/>
    <n v="461.16666666666669"/>
    <n v="19685"/>
    <n v="663"/>
    <n v="516.66666666666663"/>
    <n v="11762"/>
    <n v="2863"/>
    <n v="4438"/>
    <n v="158"/>
    <n v="306"/>
    <n v="104"/>
    <n v="54"/>
    <m/>
    <n v="663"/>
    <n v="610"/>
    <n v="91"/>
    <n v="55.5"/>
    <n v="687"/>
    <n v="30"/>
    <n v="30.5"/>
    <n v="1253"/>
    <n v="-2.4143302180685357E-2"/>
    <n v="1.1203583182940931E-2"/>
    <n v="0"/>
    <n v="25.333333333333332"/>
    <n v="228"/>
    <n v="2.7027027027027029E-2"/>
    <n v="5.9475319766494408E-3"/>
    <n v="6"/>
    <n v="9.5"/>
    <n v="5166"/>
    <n v="162711"/>
    <n v="25456"/>
    <n v="137860"/>
    <m/>
    <n v="735"/>
    <n v="171"/>
    <n v="157"/>
    <n v="277"/>
    <n v="231"/>
    <n v="1269"/>
    <n v="828"/>
    <n v="1601"/>
    <n v="1150"/>
    <n v="2056"/>
    <n v="1332"/>
    <n v="2073"/>
    <n v="1349"/>
    <n v="1300"/>
    <n v="1107"/>
    <n v="909"/>
    <n v="876"/>
    <n v="1999"/>
    <n v="1000"/>
    <n v="0.53"/>
    <n v="0.38"/>
    <n v="0.16"/>
    <n v="0.25"/>
    <n v="0.27"/>
    <n v="0.21"/>
    <n v="11655"/>
    <n v="8030"/>
    <n v="393"/>
    <n v="157"/>
    <n v="124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4"/>
    <n v="1"/>
    <n v="21"/>
    <n v="2"/>
    <n v="43"/>
    <n v="1"/>
    <n v="58"/>
    <n v="4"/>
    <n v="87"/>
    <n v="4"/>
    <n v="250"/>
    <n v="10"/>
    <n v="201"/>
    <n v="8"/>
    <n v="339"/>
    <n v="348"/>
    <m/>
    <m/>
    <n v="18388"/>
  </r>
  <r>
    <x v="53"/>
    <d v="2020-04-19T00:00:00"/>
    <n v="19596"/>
    <n v="521"/>
    <n v="489.83333333333331"/>
    <n v="20206"/>
    <n v="521"/>
    <n v="545.33333333333337"/>
    <n v="12148"/>
    <n v="2923"/>
    <n v="4500"/>
    <n v="158"/>
    <n v="310"/>
    <n v="106"/>
    <n v="61"/>
    <m/>
    <n v="521"/>
    <n v="610"/>
    <n v="0"/>
    <n v="55.5"/>
    <n v="714"/>
    <n v="27"/>
    <n v="29.833333333333332"/>
    <n v="1243"/>
    <n v="-7.9808459696727851E-3"/>
    <n v="8.4574127345828365E-3"/>
    <n v="0"/>
    <n v="23.666666666666668"/>
    <n v="224"/>
    <n v="-1.7543859649122806E-2"/>
    <n v="3.226332145033365E-2"/>
    <n v="0"/>
    <n v="9.5"/>
    <n v="4959"/>
    <n v="187604"/>
    <n v="27947"/>
    <n v="162439"/>
    <m/>
    <n v="735"/>
    <n v="181"/>
    <n v="164"/>
    <n v="290"/>
    <n v="246"/>
    <n v="1293"/>
    <n v="856"/>
    <n v="1650"/>
    <n v="1181"/>
    <n v="2112"/>
    <n v="1361"/>
    <n v="2133"/>
    <n v="1377"/>
    <n v="1321"/>
    <n v="1123"/>
    <n v="935"/>
    <n v="891"/>
    <n v="2062"/>
    <n v="1030"/>
    <n v="0.52"/>
    <n v="0.38"/>
    <n v="0.16"/>
    <n v="0.25"/>
    <n v="0.27"/>
    <n v="0.21"/>
    <n v="11977"/>
    <n v="8229"/>
    <n v="409"/>
    <n v="164"/>
    <n v="126"/>
    <n v="0"/>
    <n v="10"/>
    <n v="5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1"/>
    <n v="22"/>
    <n v="1"/>
    <n v="43"/>
    <n v="0"/>
    <n v="63"/>
    <n v="5"/>
    <n v="88"/>
    <n v="1"/>
    <n v="261"/>
    <n v="11"/>
    <n v="209"/>
    <n v="8"/>
    <n v="356"/>
    <n v="358"/>
    <m/>
    <m/>
    <n v="18882"/>
  </r>
  <r>
    <x v="54"/>
    <d v="2020-04-20T00:00:00"/>
    <n v="20253"/>
    <n v="657"/>
    <n v="525.33333333333337"/>
    <n v="20863"/>
    <n v="657"/>
    <n v="569.16666666666663"/>
    <n v="12543"/>
    <n v="2952"/>
    <n v="4709"/>
    <n v="161"/>
    <n v="311"/>
    <n v="107"/>
    <n v="80"/>
    <m/>
    <n v="657"/>
    <n v="610"/>
    <n v="0"/>
    <n v="43.833333333333336"/>
    <n v="735"/>
    <n v="21"/>
    <n v="28"/>
    <n v="1208"/>
    <n v="-2.8157683024939661E-2"/>
    <n v="-1.8519343239124422E-3"/>
    <n v="0"/>
    <n v="17"/>
    <n v="215"/>
    <n v="-4.0178571428571432E-2"/>
    <n v="-1.0288518019459872E-3"/>
    <n v="0"/>
    <n v="4.5"/>
    <n v="4739"/>
    <n v="198353"/>
    <n v="30805"/>
    <n v="172751"/>
    <m/>
    <n v="735"/>
    <n v="189"/>
    <n v="170"/>
    <n v="319"/>
    <n v="262"/>
    <n v="1367"/>
    <n v="933"/>
    <n v="1694"/>
    <n v="1237"/>
    <n v="2181"/>
    <n v="1417"/>
    <n v="2191"/>
    <n v="1391"/>
    <n v="1332"/>
    <n v="1171"/>
    <n v="972"/>
    <n v="905"/>
    <n v="2091"/>
    <n v="1041"/>
    <n v="0.52"/>
    <n v="0.38"/>
    <n v="0.16"/>
    <n v="0.24"/>
    <n v="0.27"/>
    <n v="0.2"/>
    <n v="12336"/>
    <n v="8527"/>
    <n v="424"/>
    <n v="164"/>
    <n v="130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0"/>
    <n v="22"/>
    <n v="0"/>
    <n v="43"/>
    <n v="0"/>
    <n v="66"/>
    <n v="3"/>
    <n v="89"/>
    <n v="1"/>
    <n v="269"/>
    <n v="8"/>
    <n v="218"/>
    <n v="9"/>
    <n v="367"/>
    <n v="368"/>
    <m/>
    <m/>
    <n v="19518"/>
  </r>
  <r>
    <x v="55"/>
    <d v="2020-04-21T00:00:00"/>
    <n v="20462"/>
    <n v="209"/>
    <n v="459"/>
    <n v="21379"/>
    <n v="516"/>
    <n v="548"/>
    <n v="12806"/>
    <n v="2999"/>
    <n v="4896"/>
    <n v="173"/>
    <n v="313"/>
    <n v="107"/>
    <n v="85"/>
    <m/>
    <n v="516"/>
    <n v="917"/>
    <n v="307"/>
    <n v="89"/>
    <n v="762"/>
    <n v="27"/>
    <n v="27.166666666666668"/>
    <n v="1172"/>
    <n v="-2.9801324503311258E-2"/>
    <n v="-3.1513400785392973E-3"/>
    <n v="0"/>
    <n v="17"/>
    <n v="213"/>
    <n v="-9.3023255813953487E-3"/>
    <n v="5.0660205399927086E-3"/>
    <n v="0"/>
    <n v="4.5"/>
    <n v="5009"/>
    <n v="202769"/>
    <n v="30646"/>
    <n v="176381"/>
    <m/>
    <n v="735"/>
    <n v="189"/>
    <n v="170"/>
    <n v="321"/>
    <n v="266"/>
    <n v="1390"/>
    <n v="988"/>
    <n v="1713"/>
    <n v="1271"/>
    <n v="2202"/>
    <n v="1418"/>
    <n v="2231"/>
    <n v="1439"/>
    <n v="1384"/>
    <n v="1173"/>
    <n v="978"/>
    <n v="927"/>
    <n v="2222"/>
    <n v="1097"/>
    <n v="0.52"/>
    <n v="0.37"/>
    <n v="0.15"/>
    <n v="0.25"/>
    <n v="0.27"/>
    <n v="0.2"/>
    <n v="12630"/>
    <n v="8749"/>
    <n v="441"/>
    <n v="171"/>
    <n v="133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1"/>
    <n v="5"/>
    <n v="0"/>
    <n v="15"/>
    <n v="0"/>
    <n v="22"/>
    <n v="0"/>
    <n v="45"/>
    <n v="2"/>
    <n v="68"/>
    <n v="2"/>
    <n v="91"/>
    <n v="2"/>
    <n v="282"/>
    <n v="13"/>
    <n v="225"/>
    <n v="7"/>
    <n v="382"/>
    <n v="380"/>
    <m/>
    <m/>
    <n v="19700"/>
  </r>
  <r>
    <x v="56"/>
    <d v="2020-04-22T00:00:00"/>
    <n v="20839"/>
    <n v="377"/>
    <n v="415.16666666666669"/>
    <n v="21982"/>
    <n v="603"/>
    <n v="523.5"/>
    <n v="13150"/>
    <n v="3053"/>
    <n v="5093"/>
    <n v="176"/>
    <n v="316"/>
    <n v="109"/>
    <n v="85"/>
    <m/>
    <n v="603"/>
    <n v="1143"/>
    <n v="226"/>
    <n v="108.33333333333333"/>
    <n v="785"/>
    <n v="23"/>
    <n v="26"/>
    <n v="1146"/>
    <n v="-2.2184300341296929E-2"/>
    <n v="-2.1015390135422123E-2"/>
    <n v="0"/>
    <n v="0"/>
    <n v="207"/>
    <n v="-2.8169014084507043E-2"/>
    <n v="-1.645573821768154E-2"/>
    <n v="0"/>
    <n v="1"/>
    <n v="3219"/>
    <n v="210302"/>
    <n v="30646"/>
    <n v="185101"/>
    <m/>
    <n v="735"/>
    <n v="189"/>
    <n v="171"/>
    <n v="353"/>
    <n v="295"/>
    <n v="1437"/>
    <n v="1022"/>
    <n v="1777"/>
    <n v="1296"/>
    <n v="2302"/>
    <n v="1439"/>
    <n v="2303"/>
    <n v="1466"/>
    <n v="1401"/>
    <n v="1220"/>
    <n v="1025"/>
    <n v="936"/>
    <n v="2242"/>
    <n v="1108"/>
    <n v="0.52"/>
    <n v="0.37"/>
    <n v="0.15"/>
    <n v="0.25"/>
    <n v="0.27"/>
    <n v="0.2"/>
    <n v="13029"/>
    <n v="8953"/>
    <n v="454"/>
    <n v="175"/>
    <n v="138"/>
    <n v="1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5"/>
    <n v="0"/>
    <n v="22"/>
    <n v="0"/>
    <n v="45"/>
    <n v="0"/>
    <n v="68"/>
    <n v="0"/>
    <n v="93"/>
    <n v="2"/>
    <n v="295"/>
    <n v="13"/>
    <n v="233"/>
    <n v="8"/>
    <n v="395"/>
    <n v="390"/>
    <m/>
    <m/>
    <n v="20054"/>
  </r>
  <r>
    <x v="57"/>
    <d v="2020-04-23T00:00:00"/>
    <n v="21152"/>
    <n v="313"/>
    <n v="441.5"/>
    <n v="22353"/>
    <n v="371"/>
    <n v="555.16666666666663"/>
    <n v="13382"/>
    <n v="3084"/>
    <n v="5194"/>
    <n v="181"/>
    <n v="318"/>
    <n v="109"/>
    <n v="85"/>
    <m/>
    <n v="371"/>
    <n v="1201"/>
    <n v="58"/>
    <n v="113.66666666666667"/>
    <n v="820"/>
    <n v="35"/>
    <n v="27.166666666666668"/>
    <n v="1095"/>
    <n v="-4.4502617801047119E-2"/>
    <n v="-2.6128345636825517E-2"/>
    <n v="0"/>
    <n v="0"/>
    <n v="204"/>
    <n v="-1.4492753623188406E-2"/>
    <n v="-1.3776582889959666E-2"/>
    <n v="0"/>
    <n v="1"/>
    <n v="4048"/>
    <n v="219848"/>
    <n v="30342"/>
    <n v="193447"/>
    <m/>
    <n v="741"/>
    <n v="189"/>
    <n v="171"/>
    <n v="362"/>
    <n v="297"/>
    <n v="1473"/>
    <n v="1058"/>
    <n v="1809"/>
    <n v="1321"/>
    <n v="2317"/>
    <n v="1468"/>
    <n v="2328"/>
    <n v="1490"/>
    <n v="1421"/>
    <n v="1236"/>
    <n v="1036"/>
    <n v="963"/>
    <n v="2279"/>
    <n v="1135"/>
    <n v="0.51"/>
    <n v="0.36"/>
    <n v="0.14000000000000001"/>
    <n v="0.24"/>
    <n v="0.27"/>
    <n v="0.2"/>
    <n v="13214"/>
    <n v="9139"/>
    <n v="475"/>
    <n v="179"/>
    <n v="146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6"/>
    <n v="1"/>
    <n v="23"/>
    <n v="1"/>
    <n v="48"/>
    <n v="3"/>
    <n v="70"/>
    <n v="2"/>
    <n v="98"/>
    <n v="5"/>
    <n v="311"/>
    <n v="16"/>
    <n v="240"/>
    <n v="7"/>
    <n v="414"/>
    <n v="406"/>
    <m/>
    <m/>
    <n v="20332"/>
  </r>
  <r>
    <x v="58"/>
    <d v="2020-04-24T00:00:00"/>
    <n v="21569"/>
    <n v="417"/>
    <n v="415.66666666666669"/>
    <n v="22797"/>
    <n v="444"/>
    <n v="518.66666666666663"/>
    <n v="13707"/>
    <n v="3116"/>
    <n v="5277"/>
    <n v="183"/>
    <n v="320"/>
    <n v="109"/>
    <n v="85"/>
    <m/>
    <n v="444"/>
    <n v="1228"/>
    <n v="27"/>
    <n v="103"/>
    <n v="854"/>
    <n v="34"/>
    <n v="27.833333333333332"/>
    <n v="1068"/>
    <n v="-2.4657534246575342E-2"/>
    <n v="-2.6214050981140515E-2"/>
    <n v="0"/>
    <n v="0"/>
    <n v="188"/>
    <n v="-7.8431372549019607E-2"/>
    <n v="-3.1352982819300775E-2"/>
    <n v="0"/>
    <n v="0"/>
    <n v="4377"/>
    <n v="227393"/>
    <n v="29621"/>
    <n v="200219"/>
    <m/>
    <n v="741"/>
    <n v="189"/>
    <n v="171"/>
    <n v="372"/>
    <n v="299"/>
    <n v="1511"/>
    <n v="1097"/>
    <n v="1842"/>
    <n v="1347"/>
    <n v="2332"/>
    <n v="1498"/>
    <n v="2363"/>
    <n v="1517"/>
    <n v="1450"/>
    <n v="1273"/>
    <n v="1057"/>
    <n v="990"/>
    <n v="2322"/>
    <n v="1167"/>
    <n v="0.5"/>
    <n v="0.36"/>
    <n v="0.14000000000000001"/>
    <n v="0.24"/>
    <n v="0.26"/>
    <n v="0.2"/>
    <n v="13438"/>
    <n v="9359"/>
    <n v="491"/>
    <n v="183"/>
    <n v="16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7"/>
    <n v="1"/>
    <n v="24"/>
    <n v="1"/>
    <n v="51"/>
    <n v="3"/>
    <n v="71"/>
    <n v="1"/>
    <n v="103"/>
    <n v="5"/>
    <n v="323"/>
    <n v="12"/>
    <n v="251"/>
    <n v="11"/>
    <n v="428"/>
    <n v="426"/>
    <m/>
    <m/>
    <n v="20715"/>
  </r>
  <r>
    <x v="59"/>
    <d v="2020-04-25T00:00:00"/>
    <n v="21994"/>
    <n v="425"/>
    <n v="399.66666666666669"/>
    <n v="23271"/>
    <n v="474"/>
    <n v="510.83333333333331"/>
    <n v="13951"/>
    <n v="3183"/>
    <n v="5435"/>
    <n v="185"/>
    <n v="320"/>
    <n v="111"/>
    <n v="86"/>
    <m/>
    <n v="474"/>
    <n v="1277"/>
    <n v="49"/>
    <n v="111.16666666666667"/>
    <n v="880"/>
    <n v="26"/>
    <n v="27.666666666666668"/>
    <n v="1040"/>
    <n v="-2.6217228464419477E-2"/>
    <n v="-2.9253448063598298E-2"/>
    <n v="0"/>
    <n v="0"/>
    <n v="186"/>
    <n v="-1.0638297872340425E-2"/>
    <n v="-3.0202055856503707E-2"/>
    <n v="0"/>
    <n v="0"/>
    <n v="4783"/>
    <n v="231616"/>
    <n v="29932"/>
    <n v="203562"/>
    <m/>
    <n v="741"/>
    <n v="191"/>
    <n v="177"/>
    <n v="382"/>
    <n v="301"/>
    <n v="1535"/>
    <n v="1109"/>
    <n v="1880"/>
    <n v="1387"/>
    <n v="2391"/>
    <n v="1536"/>
    <n v="2418"/>
    <n v="1540"/>
    <n v="1481"/>
    <n v="1288"/>
    <n v="1073"/>
    <n v="1000"/>
    <n v="2389"/>
    <n v="1193"/>
    <n v="0.5"/>
    <n v="0.36"/>
    <n v="0.14000000000000001"/>
    <n v="0.24"/>
    <n v="0.26"/>
    <n v="0.2"/>
    <n v="13740"/>
    <n v="9531"/>
    <n v="502"/>
    <n v="188"/>
    <n v="17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1"/>
    <n v="6"/>
    <n v="1"/>
    <n v="18"/>
    <n v="1"/>
    <n v="25"/>
    <n v="1"/>
    <n v="52"/>
    <n v="1"/>
    <n v="71"/>
    <n v="0"/>
    <n v="107"/>
    <n v="4"/>
    <n v="332"/>
    <n v="9"/>
    <n v="259"/>
    <n v="8"/>
    <n v="439"/>
    <n v="441"/>
    <m/>
    <m/>
    <n v="21114"/>
  </r>
  <r>
    <x v="60"/>
    <d v="2020-04-26T00:00:00"/>
    <n v="22354"/>
    <n v="360"/>
    <n v="350.16666666666669"/>
    <n v="23683"/>
    <n v="412"/>
    <n v="470"/>
    <n v="14205"/>
    <n v="3232"/>
    <n v="5531"/>
    <n v="187"/>
    <n v="322"/>
    <n v="120"/>
    <n v="86"/>
    <m/>
    <n v="412"/>
    <n v="1329"/>
    <n v="52"/>
    <n v="119.83333333333333"/>
    <n v="903"/>
    <n v="23"/>
    <n v="28"/>
    <n v="1005"/>
    <n v="-3.3653846153846152E-2"/>
    <n v="-3.0169475251749376E-2"/>
    <n v="0"/>
    <n v="0"/>
    <n v="182"/>
    <n v="-2.1505376344086023E-2"/>
    <n v="-2.7089856675756141E-2"/>
    <n v="0"/>
    <n v="0"/>
    <n v="4673"/>
    <n v="236229"/>
    <n v="30453"/>
    <n v="207873"/>
    <m/>
    <n v="751"/>
    <n v="195"/>
    <n v="183"/>
    <n v="391"/>
    <n v="309"/>
    <n v="1567"/>
    <n v="1126"/>
    <n v="1915"/>
    <n v="1399"/>
    <n v="2436"/>
    <n v="1551"/>
    <n v="2450"/>
    <n v="1555"/>
    <n v="1498"/>
    <n v="1300"/>
    <n v="1100"/>
    <n v="1014"/>
    <n v="2475"/>
    <n v="1219"/>
    <n v="0.5"/>
    <n v="0.36"/>
    <n v="0.15"/>
    <n v="0.23"/>
    <n v="0.26"/>
    <n v="0.2"/>
    <n v="14027"/>
    <n v="9656"/>
    <n v="519"/>
    <n v="188"/>
    <n v="175"/>
    <n v="1"/>
    <n v="12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18"/>
    <n v="0"/>
    <n v="26"/>
    <n v="1"/>
    <n v="52"/>
    <n v="0"/>
    <n v="73"/>
    <n v="2"/>
    <n v="109"/>
    <n v="2"/>
    <n v="345"/>
    <n v="13"/>
    <n v="264"/>
    <n v="5"/>
    <n v="455"/>
    <n v="448"/>
    <m/>
    <m/>
    <n v="21451"/>
  </r>
  <r>
    <x v="61"/>
    <d v="2020-04-27T00:00:00"/>
    <n v="22489"/>
    <n v="135"/>
    <n v="337.83333333333331"/>
    <n v="23846"/>
    <n v="163"/>
    <n v="411.16666666666669"/>
    <n v="14315"/>
    <n v="3252"/>
    <n v="5556"/>
    <n v="189"/>
    <n v="328"/>
    <n v="120"/>
    <n v="86"/>
    <m/>
    <n v="163"/>
    <n v="1357"/>
    <n v="28"/>
    <n v="73.333333333333329"/>
    <n v="928"/>
    <n v="25"/>
    <n v="27.666666666666668"/>
    <n v="995"/>
    <n v="-9.9502487562189053E-3"/>
    <n v="-2.6860962627233989E-2"/>
    <n v="0"/>
    <n v="0"/>
    <n v="176"/>
    <n v="-3.2967032967032968E-2"/>
    <n v="-3.1033974573362409E-2"/>
    <n v="0"/>
    <n v="0"/>
    <n v="5091"/>
    <n v="237390"/>
    <n v="30703"/>
    <n v="208453"/>
    <m/>
    <n v="751"/>
    <n v="196"/>
    <n v="184"/>
    <n v="395"/>
    <n v="313"/>
    <n v="1574"/>
    <n v="1132"/>
    <n v="1924"/>
    <n v="1405"/>
    <n v="2451"/>
    <n v="1561"/>
    <n v="2460"/>
    <n v="1571"/>
    <n v="1514"/>
    <n v="1305"/>
    <n v="1109"/>
    <n v="1018"/>
    <n v="2504"/>
    <n v="1230"/>
    <n v="0.5"/>
    <n v="0.36"/>
    <n v="0.15"/>
    <n v="0.23"/>
    <n v="0.26"/>
    <n v="0.19"/>
    <n v="14127"/>
    <n v="9719"/>
    <n v="536"/>
    <n v="191"/>
    <n v="179"/>
    <n v="1"/>
    <n v="12"/>
    <n v="9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20"/>
    <n v="2"/>
    <n v="28"/>
    <n v="2"/>
    <n v="52"/>
    <n v="0"/>
    <n v="73"/>
    <n v="0"/>
    <n v="111"/>
    <n v="2"/>
    <n v="356"/>
    <n v="11"/>
    <n v="272"/>
    <n v="8"/>
    <n v="468"/>
    <n v="460"/>
    <m/>
    <m/>
    <n v="21561"/>
  </r>
  <r>
    <x v="62"/>
    <d v="2020-04-28T00:00:00"/>
    <n v="22752"/>
    <n v="263"/>
    <n v="318.83333333333331"/>
    <n v="24141"/>
    <n v="295"/>
    <n v="359.83333333333331"/>
    <n v="14521"/>
    <n v="3289"/>
    <n v="5593"/>
    <n v="201"/>
    <n v="330"/>
    <n v="121"/>
    <n v="86"/>
    <m/>
    <n v="295"/>
    <n v="1389"/>
    <n v="32"/>
    <n v="41"/>
    <n v="948"/>
    <n v="20"/>
    <n v="27.166666666666668"/>
    <n v="936"/>
    <n v="-5.92964824120603E-2"/>
    <n v="-3.3046326305694547E-2"/>
    <n v="0"/>
    <n v="0"/>
    <n v="172"/>
    <n v="-2.2727272727272728E-2"/>
    <n v="-3.0127017680490028E-2"/>
    <n v="0"/>
    <n v="0"/>
    <n v="3563"/>
    <n v="238884"/>
    <n v="29559"/>
    <n v="211180"/>
    <m/>
    <n v="751"/>
    <n v="205"/>
    <n v="189"/>
    <n v="399"/>
    <n v="314"/>
    <n v="1594"/>
    <n v="1149"/>
    <n v="1938"/>
    <n v="1419"/>
    <n v="2481"/>
    <n v="1586"/>
    <n v="2481"/>
    <n v="1581"/>
    <n v="1540"/>
    <n v="1316"/>
    <n v="1129"/>
    <n v="1032"/>
    <n v="2531"/>
    <n v="1257"/>
    <n v="0.5"/>
    <n v="0.36"/>
    <n v="0.15"/>
    <n v="0.23"/>
    <n v="0.25"/>
    <n v="0.19"/>
    <n v="14298"/>
    <n v="9843"/>
    <n v="546"/>
    <n v="194"/>
    <n v="185"/>
    <n v="1"/>
    <n v="12"/>
    <n v="1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1"/>
    <n v="20"/>
    <n v="0"/>
    <n v="30"/>
    <n v="2"/>
    <n v="53"/>
    <n v="1"/>
    <n v="75"/>
    <n v="2"/>
    <n v="112"/>
    <n v="1"/>
    <n v="362"/>
    <n v="6"/>
    <n v="279"/>
    <n v="7"/>
    <n v="479"/>
    <n v="469"/>
    <m/>
    <m/>
    <n v="21804"/>
  </r>
  <r>
    <x v="63"/>
    <d v="2020-04-29T00:00:00"/>
    <n v="22854"/>
    <n v="102"/>
    <n v="283.66666666666669"/>
    <n v="24324"/>
    <n v="183"/>
    <n v="328.5"/>
    <n v="14534"/>
    <n v="3340"/>
    <n v="5695"/>
    <n v="214"/>
    <n v="330"/>
    <n v="125"/>
    <n v="86"/>
    <m/>
    <n v="183"/>
    <n v="1470"/>
    <n v="81"/>
    <n v="44.833333333333336"/>
    <n v="973"/>
    <n v="25"/>
    <n v="25.5"/>
    <n v="980"/>
    <n v="4.7008547008547008E-2"/>
    <n v="-1.7794465504095528E-2"/>
    <n v="44"/>
    <n v="7.333333333333333"/>
    <n v="169"/>
    <n v="-1.7441860465116279E-2"/>
    <n v="-3.0618535487478005E-2"/>
    <n v="0"/>
    <n v="0"/>
    <n v="3825"/>
    <n v="243474"/>
    <n v="29568"/>
    <n v="215325"/>
    <m/>
    <n v="751"/>
    <n v="207"/>
    <n v="189"/>
    <n v="403"/>
    <n v="316"/>
    <n v="1604"/>
    <n v="1153"/>
    <n v="1950"/>
    <n v="1437"/>
    <n v="2499"/>
    <n v="1596"/>
    <n v="2499"/>
    <n v="1599"/>
    <n v="1552"/>
    <n v="1322"/>
    <n v="1139"/>
    <n v="1037"/>
    <n v="2555"/>
    <n v="1267"/>
    <n v="0.48"/>
    <n v="0.35"/>
    <n v="0.13"/>
    <n v="0.21"/>
    <n v="0.22"/>
    <n v="0.17"/>
    <n v="14408"/>
    <n v="9916"/>
    <n v="556"/>
    <n v="196"/>
    <n v="195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0"/>
    <n v="21"/>
    <n v="1"/>
    <n v="31"/>
    <n v="1"/>
    <n v="55"/>
    <n v="2"/>
    <n v="78"/>
    <n v="3"/>
    <n v="113"/>
    <n v="1"/>
    <n v="375"/>
    <n v="13"/>
    <n v="283"/>
    <n v="4"/>
    <n v="496"/>
    <n v="477"/>
    <m/>
    <m/>
    <n v="21881"/>
  </r>
  <r>
    <x v="64"/>
    <d v="2020-04-30T00:00:00"/>
    <n v="23173"/>
    <n v="319"/>
    <n v="267.33333333333331"/>
    <n v="24692"/>
    <n v="368"/>
    <n v="315.83333333333331"/>
    <n v="14726"/>
    <n v="3389"/>
    <n v="5815"/>
    <n v="218"/>
    <n v="331"/>
    <n v="127"/>
    <n v="86"/>
    <m/>
    <n v="368"/>
    <n v="1519"/>
    <n v="49"/>
    <n v="48.5"/>
    <n v="989"/>
    <n v="16"/>
    <n v="22.5"/>
    <n v="968"/>
    <n v="-1.2244897959183673E-2"/>
    <n v="-1.572569278953025E-2"/>
    <n v="0"/>
    <n v="7.333333333333333"/>
    <n v="172"/>
    <n v="1.7751479289940829E-2"/>
    <n v="-1.4588060180984597E-2"/>
    <n v="3"/>
    <n v="0.5"/>
    <n v="3794"/>
    <n v="247343"/>
    <n v="29467"/>
    <n v="218857"/>
    <m/>
    <n v="751"/>
    <n v="208"/>
    <n v="189"/>
    <n v="410"/>
    <n v="328"/>
    <n v="1639"/>
    <n v="1194"/>
    <n v="1982"/>
    <n v="1466"/>
    <n v="2527"/>
    <n v="1616"/>
    <n v="2558"/>
    <n v="1620"/>
    <n v="1553"/>
    <n v="1322"/>
    <n v="1143"/>
    <n v="1047"/>
    <n v="2618"/>
    <n v="1272"/>
    <n v="0.5"/>
    <n v="0.36"/>
    <n v="0.15"/>
    <n v="0.23"/>
    <n v="0.25"/>
    <n v="0.19"/>
    <n v="14638"/>
    <n v="10054"/>
    <n v="566"/>
    <n v="198"/>
    <n v="199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8"/>
    <n v="1"/>
    <n v="21"/>
    <n v="0"/>
    <n v="31"/>
    <n v="0"/>
    <n v="56"/>
    <n v="1"/>
    <n v="81"/>
    <n v="3"/>
    <n v="114"/>
    <n v="1"/>
    <n v="380"/>
    <n v="5"/>
    <n v="288"/>
    <n v="5"/>
    <n v="505"/>
    <n v="484"/>
    <m/>
    <m/>
    <n v="22184"/>
  </r>
  <r>
    <x v="65"/>
    <d v="2020-05-01T00:00:00"/>
    <n v="23340"/>
    <n v="167"/>
    <n v="224.33333333333334"/>
    <n v="24987"/>
    <n v="295"/>
    <n v="286"/>
    <n v="14867"/>
    <n v="3419"/>
    <n v="5939"/>
    <n v="218"/>
    <n v="331"/>
    <n v="127"/>
    <n v="86"/>
    <m/>
    <n v="295"/>
    <n v="1647"/>
    <n v="128"/>
    <n v="61.666666666666664"/>
    <n v="1007"/>
    <n v="18"/>
    <n v="21.166666666666668"/>
    <n v="892"/>
    <n v="-7.8512396694214878E-2"/>
    <n v="-2.444155416116282E-2"/>
    <n v="0"/>
    <n v="7.333333333333333"/>
    <n v="154"/>
    <n v="-0.10465116279069768"/>
    <n v="-3.0256871000710811E-2"/>
    <n v="0"/>
    <n v="0.5"/>
    <n v="3828"/>
    <n v="250905"/>
    <n v="29756"/>
    <n v="222090"/>
    <m/>
    <n v="751"/>
    <n v="208"/>
    <n v="193"/>
    <n v="417"/>
    <n v="334"/>
    <n v="1656"/>
    <n v="1221"/>
    <n v="2016"/>
    <n v="1485"/>
    <n v="2549"/>
    <n v="1647"/>
    <n v="2593"/>
    <n v="1638"/>
    <n v="1560"/>
    <n v="1334"/>
    <n v="1149"/>
    <n v="1051"/>
    <n v="2656"/>
    <n v="1280"/>
    <n v="0.44"/>
    <n v="0.34"/>
    <n v="0.15"/>
    <n v="0.2"/>
    <n v="0.25"/>
    <n v="0.18"/>
    <n v="14804"/>
    <n v="10183"/>
    <n v="578"/>
    <n v="201"/>
    <n v="202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1"/>
    <n v="22"/>
    <n v="1"/>
    <n v="32"/>
    <n v="1"/>
    <n v="56"/>
    <n v="0"/>
    <n v="81"/>
    <n v="0"/>
    <n v="116"/>
    <n v="2"/>
    <n v="387"/>
    <n v="7"/>
    <n v="294"/>
    <n v="6"/>
    <n v="514"/>
    <n v="493"/>
    <m/>
    <m/>
    <n v="22333"/>
  </r>
  <r>
    <x v="66"/>
    <d v="2020-05-02T00:00:00"/>
    <n v="23519"/>
    <n v="179"/>
    <n v="194.16666666666666"/>
    <n v="25190"/>
    <n v="203"/>
    <n v="251.16666666666666"/>
    <n v="14951"/>
    <n v="3426"/>
    <n v="6047"/>
    <n v="218"/>
    <n v="331"/>
    <n v="131"/>
    <n v="86"/>
    <m/>
    <n v="203"/>
    <n v="1671"/>
    <n v="24"/>
    <n v="57"/>
    <n v="1023"/>
    <n v="16"/>
    <n v="20"/>
    <n v="855"/>
    <n v="-4.1479820627802692E-2"/>
    <n v="-2.5745883240155573E-2"/>
    <n v="0"/>
    <n v="7.333333333333333"/>
    <n v="150"/>
    <n v="-2.5974025974025976E-2"/>
    <n v="-3.1001645939034136E-2"/>
    <n v="0"/>
    <n v="0.5"/>
    <n v="3761"/>
    <n v="252728"/>
    <n v="27895"/>
    <n v="223777"/>
    <m/>
    <n v="751"/>
    <n v="212"/>
    <n v="199"/>
    <n v="418"/>
    <n v="337"/>
    <n v="1675"/>
    <n v="1245"/>
    <n v="2040"/>
    <n v="1497"/>
    <n v="2568"/>
    <n v="1654"/>
    <n v="2599"/>
    <n v="1670"/>
    <n v="1567"/>
    <n v="1342"/>
    <n v="1155"/>
    <n v="1052"/>
    <n v="2677"/>
    <n v="1283"/>
    <n v="0.44"/>
    <n v="0.31"/>
    <n v="0.13"/>
    <n v="0.2"/>
    <n v="0.22"/>
    <n v="0.16"/>
    <n v="14911"/>
    <n v="10279"/>
    <n v="585"/>
    <n v="206"/>
    <n v="205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1"/>
    <n v="32"/>
    <n v="0"/>
    <n v="57"/>
    <n v="1"/>
    <n v="82"/>
    <n v="1"/>
    <n v="119"/>
    <n v="3"/>
    <n v="392"/>
    <n v="5"/>
    <n v="299"/>
    <n v="5"/>
    <n v="520"/>
    <n v="503"/>
    <m/>
    <m/>
    <n v="22496"/>
  </r>
  <r>
    <x v="67"/>
    <d v="2020-05-03T00:00:00"/>
    <n v="23593"/>
    <n v="74"/>
    <n v="184"/>
    <n v="25282"/>
    <n v="92"/>
    <n v="239.33333333333334"/>
    <n v="15021"/>
    <n v="3447"/>
    <n v="6047"/>
    <n v="218"/>
    <n v="331"/>
    <n v="132"/>
    <n v="86"/>
    <m/>
    <n v="92"/>
    <n v="1689"/>
    <n v="18"/>
    <n v="55.333333333333336"/>
    <n v="1043"/>
    <n v="20"/>
    <n v="19.166666666666668"/>
    <n v="856"/>
    <n v="1.1695906432748538E-3"/>
    <n v="-2.3892576673573283E-2"/>
    <n v="1"/>
    <n v="7.5"/>
    <n v="144"/>
    <n v="-0.04"/>
    <n v="-3.2173807111195309E-2"/>
    <n v="0"/>
    <n v="0.5"/>
    <n v="3691"/>
    <n v="252889"/>
    <n v="25324"/>
    <n v="223916"/>
    <m/>
    <n v="751"/>
    <n v="212"/>
    <n v="199"/>
    <n v="418"/>
    <n v="337"/>
    <n v="1677"/>
    <n v="1245"/>
    <n v="2041"/>
    <n v="1497"/>
    <n v="2569"/>
    <n v="1654"/>
    <n v="2602"/>
    <n v="1670"/>
    <n v="1567"/>
    <n v="1342"/>
    <n v="1155"/>
    <n v="1052"/>
    <n v="2678"/>
    <n v="1286"/>
    <n v="0.44"/>
    <n v="0.31"/>
    <n v="0.13"/>
    <n v="0.2"/>
    <n v="0.22"/>
    <n v="0.16"/>
    <n v="14919"/>
    <n v="10282"/>
    <n v="597"/>
    <n v="209"/>
    <n v="210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1"/>
    <n v="58"/>
    <n v="1"/>
    <n v="84"/>
    <n v="2"/>
    <n v="123"/>
    <n v="4"/>
    <n v="396"/>
    <n v="4"/>
    <n v="307"/>
    <n v="8"/>
    <n v="527"/>
    <n v="516"/>
    <m/>
    <m/>
    <n v="22550"/>
  </r>
  <r>
    <x v="68"/>
    <d v="2020-05-04T00:00:00"/>
    <n v="23812"/>
    <n v="219"/>
    <n v="176.66666666666666"/>
    <n v="25524"/>
    <n v="242"/>
    <n v="230.5"/>
    <n v="15141"/>
    <n v="3478"/>
    <n v="6136"/>
    <n v="218"/>
    <n v="333"/>
    <n v="132"/>
    <n v="86"/>
    <m/>
    <n v="242"/>
    <n v="1712"/>
    <n v="23"/>
    <n v="53.833333333333336"/>
    <n v="1063"/>
    <n v="20"/>
    <n v="19.166666666666668"/>
    <n v="813"/>
    <n v="-5.0233644859813083E-2"/>
    <n v="-2.2382103748198743E-2"/>
    <n v="0"/>
    <n v="7.5"/>
    <n v="143"/>
    <n v="-6.9444444444444441E-3"/>
    <n v="-2.9543335730723926E-2"/>
    <n v="0"/>
    <n v="0.5"/>
    <n v="2760"/>
    <n v="254510"/>
    <n v="25081"/>
    <n v="226226"/>
    <m/>
    <n v="751"/>
    <n v="217"/>
    <n v="208"/>
    <n v="422"/>
    <n v="348"/>
    <n v="1702"/>
    <n v="1271"/>
    <n v="2067"/>
    <n v="1533"/>
    <n v="2594"/>
    <n v="1667"/>
    <n v="2642"/>
    <n v="1690"/>
    <n v="1581"/>
    <n v="1349"/>
    <n v="1172"/>
    <n v="1061"/>
    <n v="2698"/>
    <n v="1302"/>
    <n v="0.44"/>
    <n v="0.31"/>
    <n v="0.13"/>
    <n v="0.2"/>
    <n v="0.22"/>
    <n v="0.16"/>
    <n v="15095"/>
    <n v="10429"/>
    <n v="609"/>
    <n v="209"/>
    <n v="218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0"/>
    <n v="59"/>
    <n v="1"/>
    <n v="89"/>
    <n v="5"/>
    <n v="126"/>
    <n v="3"/>
    <n v="402"/>
    <n v="6"/>
    <n v="312"/>
    <n v="5"/>
    <n v="538"/>
    <n v="525"/>
    <m/>
    <m/>
    <n v="22749"/>
  </r>
  <r>
    <x v="69"/>
    <d v="2020-05-05T00:00:00"/>
    <n v="23959"/>
    <n v="147"/>
    <n v="184.16666666666666"/>
    <n v="25702"/>
    <n v="178"/>
    <n v="229.66666666666666"/>
    <n v="15199"/>
    <n v="3489"/>
    <n v="6241"/>
    <n v="220"/>
    <n v="335"/>
    <n v="132"/>
    <n v="86"/>
    <m/>
    <n v="178"/>
    <n v="1743"/>
    <n v="31"/>
    <n v="45.5"/>
    <n v="1074"/>
    <n v="11"/>
    <n v="16.833333333333332"/>
    <n v="818"/>
    <n v="6.1500615006150061E-3"/>
    <n v="-2.9191851332854079E-2"/>
    <n v="5"/>
    <n v="1"/>
    <n v="134"/>
    <n v="-6.2937062937062943E-2"/>
    <n v="-3.7125869476048373E-2"/>
    <n v="0"/>
    <n v="0.5"/>
    <n v="2671"/>
    <n v="258488"/>
    <n v="25066"/>
    <n v="230115"/>
    <m/>
    <n v="751"/>
    <n v="221"/>
    <n v="215"/>
    <n v="423"/>
    <n v="351"/>
    <n v="1706"/>
    <n v="1288"/>
    <n v="2077"/>
    <n v="1538"/>
    <n v="2608"/>
    <n v="1668"/>
    <n v="2650"/>
    <n v="1693"/>
    <n v="1598"/>
    <n v="1357"/>
    <n v="1196"/>
    <n v="1068"/>
    <n v="2729"/>
    <n v="1316"/>
    <n v="0.43"/>
    <n v="0.31"/>
    <n v="0.13"/>
    <n v="0.2"/>
    <n v="0.22"/>
    <n v="0.16"/>
    <n v="15208"/>
    <n v="10494"/>
    <n v="613"/>
    <n v="211"/>
    <n v="223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1"/>
    <n v="0"/>
    <n v="0"/>
    <n v="0"/>
    <n v="0"/>
    <n v="5"/>
    <n v="0"/>
    <n v="5"/>
    <n v="0"/>
    <n v="9"/>
    <n v="0"/>
    <n v="24"/>
    <n v="1"/>
    <n v="34"/>
    <n v="1"/>
    <n v="59"/>
    <n v="0"/>
    <n v="89"/>
    <n v="0"/>
    <n v="127"/>
    <n v="1"/>
    <n v="408"/>
    <n v="6"/>
    <n v="313"/>
    <n v="1"/>
    <n v="545"/>
    <n v="529"/>
    <m/>
    <m/>
    <n v="22885"/>
  </r>
  <r>
    <x v="70"/>
    <d v="2020-05-06T00:00:00"/>
    <n v="24106"/>
    <n v="147"/>
    <n v="155.5"/>
    <n v="26182"/>
    <n v="480"/>
    <n v="248.33333333333334"/>
    <n v="15256"/>
    <n v="3505"/>
    <n v="6641"/>
    <n v="220"/>
    <n v="342"/>
    <n v="132"/>
    <n v="86"/>
    <m/>
    <n v="480"/>
    <n v="2076"/>
    <n v="333"/>
    <n v="92.833333333333329"/>
    <n v="1089"/>
    <n v="15"/>
    <n v="16.666666666666668"/>
    <n v="838"/>
    <n v="2.4449877750611249E-2"/>
    <n v="-2.3076055381221591E-2"/>
    <n v="20"/>
    <n v="4.333333333333333"/>
    <n v="136"/>
    <n v="1.4925373134328358E-2"/>
    <n v="-3.759688716865045E-2"/>
    <n v="2"/>
    <n v="0.33333333333333331"/>
    <n v="2492"/>
    <n v="262041"/>
    <n v="24579"/>
    <n v="233367"/>
    <m/>
    <n v="751"/>
    <n v="223"/>
    <n v="216"/>
    <n v="423"/>
    <n v="359"/>
    <n v="1756"/>
    <n v="1338"/>
    <n v="2128"/>
    <n v="1583"/>
    <n v="2668"/>
    <n v="1720"/>
    <n v="2701"/>
    <n v="1730"/>
    <n v="1616"/>
    <n v="1372"/>
    <n v="1202"/>
    <n v="1073"/>
    <n v="2754"/>
    <n v="1320"/>
    <n v="0.43"/>
    <n v="0.3"/>
    <n v="0.12"/>
    <n v="0.2"/>
    <n v="0.22"/>
    <n v="0.16"/>
    <n v="15471"/>
    <n v="10711"/>
    <n v="623"/>
    <n v="213"/>
    <n v="226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2"/>
    <n v="90"/>
    <n v="1"/>
    <n v="128"/>
    <n v="1"/>
    <n v="417"/>
    <n v="9"/>
    <n v="315"/>
    <n v="2"/>
    <n v="555"/>
    <n v="534"/>
    <m/>
    <m/>
    <n v="23017"/>
  </r>
  <r>
    <x v="71"/>
    <d v="2020-05-07T00:00:00"/>
    <n v="24457"/>
    <n v="351"/>
    <n v="186.16666666666666"/>
    <n v="26715"/>
    <n v="533"/>
    <n v="288"/>
    <n v="15450"/>
    <n v="3545"/>
    <n v="6935"/>
    <n v="220"/>
    <n v="343"/>
    <n v="132"/>
    <n v="90"/>
    <m/>
    <n v="533"/>
    <n v="2258"/>
    <n v="182"/>
    <n v="101.83333333333333"/>
    <n v="1105"/>
    <n v="16"/>
    <n v="16.333333333333332"/>
    <n v="874"/>
    <n v="4.2959427207637228E-2"/>
    <n v="-2.8307513975795741E-3"/>
    <n v="36"/>
    <n v="10.333333333333334"/>
    <n v="135"/>
    <n v="-7.3529411764705881E-3"/>
    <n v="-2.1380516899612595E-2"/>
    <n v="0"/>
    <n v="0.33333333333333331"/>
    <n v="2666"/>
    <n v="265572"/>
    <n v="27318"/>
    <n v="236191"/>
    <m/>
    <n v="751"/>
    <n v="231"/>
    <n v="223"/>
    <n v="431"/>
    <n v="373"/>
    <n v="1796"/>
    <n v="1397"/>
    <n v="2191"/>
    <n v="1626"/>
    <n v="2736"/>
    <n v="1757"/>
    <n v="2746"/>
    <n v="1769"/>
    <n v="1638"/>
    <n v="1396"/>
    <n v="1210"/>
    <n v="1079"/>
    <n v="2789"/>
    <n v="1327"/>
    <n v="0.43"/>
    <n v="0.3"/>
    <n v="0.12"/>
    <n v="0.2"/>
    <n v="0.22"/>
    <n v="0.16"/>
    <n v="15768"/>
    <n v="10947"/>
    <n v="634"/>
    <n v="213"/>
    <n v="230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1"/>
    <n v="1"/>
    <n v="132"/>
    <n v="4"/>
    <n v="423"/>
    <n v="6"/>
    <n v="320"/>
    <n v="5"/>
    <n v="562"/>
    <n v="543"/>
    <m/>
    <m/>
    <n v="23352"/>
  </r>
  <r>
    <x v="72"/>
    <d v="2020-05-08T00:00:00"/>
    <n v="24846"/>
    <n v="389"/>
    <n v="221.16666666666666"/>
    <n v="27268"/>
    <n v="553"/>
    <n v="346.33333333333331"/>
    <n v="15809"/>
    <n v="3564"/>
    <n v="7093"/>
    <n v="232"/>
    <n v="345"/>
    <n v="135"/>
    <n v="90"/>
    <m/>
    <n v="553"/>
    <n v="2422"/>
    <n v="164"/>
    <n v="125.16666666666667"/>
    <n v="1114"/>
    <n v="9"/>
    <n v="15.166666666666666"/>
    <n v="842"/>
    <n v="-3.6613272311212815E-2"/>
    <n v="-2.0196600114812599E-3"/>
    <n v="0"/>
    <n v="10.333333333333334"/>
    <n v="127"/>
    <n v="-5.9259259259259262E-2"/>
    <n v="-2.6928055780484812E-2"/>
    <n v="0"/>
    <n v="0.33333333333333331"/>
    <n v="2984"/>
    <n v="269266"/>
    <n v="26829"/>
    <n v="239014"/>
    <m/>
    <n v="770"/>
    <n v="235"/>
    <n v="229"/>
    <n v="438"/>
    <n v="381"/>
    <n v="1831"/>
    <n v="1439"/>
    <n v="2264"/>
    <n v="1668"/>
    <n v="2791"/>
    <n v="1807"/>
    <n v="2804"/>
    <n v="1801"/>
    <n v="1668"/>
    <n v="1429"/>
    <n v="1228"/>
    <n v="1090"/>
    <n v="2828"/>
    <n v="1337"/>
    <n v="0.42"/>
    <n v="0.3"/>
    <n v="0.12"/>
    <n v="0.2"/>
    <n v="0.21"/>
    <n v="0.16"/>
    <n v="16087"/>
    <n v="11181"/>
    <n v="639"/>
    <n v="214"/>
    <n v="23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3"/>
    <n v="2"/>
    <n v="133"/>
    <n v="1"/>
    <n v="428"/>
    <n v="5"/>
    <n v="321"/>
    <n v="1"/>
    <n v="569"/>
    <n v="545"/>
    <m/>
    <m/>
    <n v="23732"/>
  </r>
  <r>
    <x v="73"/>
    <d v="2020-05-09T00:00:00"/>
    <n v="24907"/>
    <n v="61"/>
    <n v="219"/>
    <n v="27406"/>
    <n v="138"/>
    <n v="354"/>
    <n v="15854"/>
    <n v="3581"/>
    <n v="7166"/>
    <n v="235"/>
    <n v="345"/>
    <n v="135"/>
    <n v="90"/>
    <m/>
    <n v="138"/>
    <n v="2499"/>
    <n v="77"/>
    <n v="135"/>
    <n v="1126"/>
    <n v="12"/>
    <n v="13.833333333333334"/>
    <n v="815"/>
    <n v="-3.2066508313539195E-2"/>
    <n v="-7.5590098376169352E-3"/>
    <n v="0"/>
    <n v="10.166666666666666"/>
    <n v="120"/>
    <n v="-5.5118110236220472E-2"/>
    <n v="-2.9447740819854892E-2"/>
    <n v="0"/>
    <n v="0.33333333333333331"/>
    <n v="2955"/>
    <n v="272443"/>
    <n v="26667"/>
    <n v="242082"/>
    <m/>
    <n v="770"/>
    <n v="235"/>
    <n v="230"/>
    <n v="445"/>
    <n v="386"/>
    <n v="1839"/>
    <n v="1443"/>
    <n v="2273"/>
    <n v="1679"/>
    <n v="2798"/>
    <n v="1816"/>
    <n v="2815"/>
    <n v="1806"/>
    <n v="1683"/>
    <n v="1434"/>
    <n v="1244"/>
    <n v="1095"/>
    <n v="2843"/>
    <n v="1342"/>
    <n v="0.42"/>
    <n v="0.3"/>
    <n v="0.12"/>
    <n v="0.2"/>
    <n v="0.21"/>
    <n v="0.16"/>
    <n v="16175"/>
    <n v="11231"/>
    <n v="645"/>
    <n v="215"/>
    <n v="238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1"/>
    <n v="5"/>
    <n v="0"/>
    <n v="9"/>
    <n v="0"/>
    <n v="27"/>
    <n v="3"/>
    <n v="34"/>
    <n v="0"/>
    <n v="63"/>
    <n v="2"/>
    <n v="93"/>
    <n v="0"/>
    <n v="133"/>
    <n v="0"/>
    <n v="432"/>
    <n v="4"/>
    <n v="323"/>
    <n v="2"/>
    <n v="574"/>
    <n v="552"/>
    <m/>
    <m/>
    <n v="23781"/>
  </r>
  <r>
    <x v="74"/>
    <d v="2020-05-10T00:00:00"/>
    <n v="25032"/>
    <n v="125"/>
    <n v="203.33333333333334"/>
    <n v="27581"/>
    <n v="175"/>
    <n v="342.83333333333331"/>
    <n v="15952"/>
    <n v="3581"/>
    <n v="7242"/>
    <n v="235"/>
    <n v="346"/>
    <n v="135"/>
    <n v="90"/>
    <m/>
    <n v="175"/>
    <n v="2549"/>
    <n v="50"/>
    <n v="139.5"/>
    <n v="1135"/>
    <n v="9"/>
    <n v="12"/>
    <n v="797"/>
    <n v="-2.2085889570552148E-2"/>
    <n v="-2.8677172894067782E-3"/>
    <n v="0"/>
    <n v="10.166666666666666"/>
    <n v="112"/>
    <n v="-6.6666666666666666E-2"/>
    <n v="-3.9401444523558593E-2"/>
    <n v="0"/>
    <n v="0.33333333333333331"/>
    <n v="2754"/>
    <n v="274536"/>
    <n v="26344"/>
    <n v="244201"/>
    <m/>
    <n v="770"/>
    <n v="235"/>
    <n v="233"/>
    <n v="452"/>
    <n v="390"/>
    <n v="1848"/>
    <n v="1467"/>
    <n v="2288"/>
    <n v="1695"/>
    <n v="2809"/>
    <n v="1831"/>
    <n v="2830"/>
    <n v="1827"/>
    <n v="1687"/>
    <n v="1447"/>
    <n v="1251"/>
    <n v="1102"/>
    <n v="2845"/>
    <n v="1344"/>
    <n v="0.42"/>
    <n v="0.3"/>
    <n v="0.12"/>
    <n v="0.2"/>
    <n v="0.21"/>
    <n v="0.16"/>
    <n v="16245"/>
    <n v="11336"/>
    <n v="648"/>
    <n v="216"/>
    <n v="24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4"/>
    <n v="0"/>
    <n v="63"/>
    <n v="0"/>
    <n v="94"/>
    <n v="1"/>
    <n v="133"/>
    <n v="0"/>
    <n v="439"/>
    <n v="7"/>
    <n v="324"/>
    <n v="1"/>
    <n v="582"/>
    <n v="553"/>
    <m/>
    <m/>
    <n v="23897"/>
  </r>
  <r>
    <x v="75"/>
    <d v="2020-05-11T00:00:00"/>
    <n v="25130"/>
    <n v="98"/>
    <n v="195.16666666666666"/>
    <n v="27679"/>
    <n v="98"/>
    <n v="329.5"/>
    <n v="16008"/>
    <n v="3545"/>
    <n v="7316"/>
    <n v="237"/>
    <n v="348"/>
    <n v="135"/>
    <n v="90"/>
    <m/>
    <n v="98"/>
    <n v="2549"/>
    <n v="0"/>
    <n v="134.33333333333334"/>
    <n v="1144"/>
    <n v="9"/>
    <n v="11.666666666666666"/>
    <n v="805"/>
    <n v="1.0037641154328732E-2"/>
    <n v="-2.2197873471211569E-3"/>
    <n v="8"/>
    <n v="10.666666666666666"/>
    <n v="112"/>
    <n v="0"/>
    <n v="-2.8911934034048108E-2"/>
    <n v="0"/>
    <n v="0.33333333333333331"/>
    <n v="2642"/>
    <n v="276153"/>
    <n v="28307"/>
    <n v="245832"/>
    <m/>
    <n v="770"/>
    <n v="236"/>
    <n v="237"/>
    <n v="455"/>
    <n v="394"/>
    <n v="1860"/>
    <n v="1474"/>
    <n v="2289"/>
    <n v="1700"/>
    <n v="2810"/>
    <n v="1839"/>
    <n v="2838"/>
    <n v="1835"/>
    <n v="1694"/>
    <n v="1448"/>
    <n v="1253"/>
    <n v="1105"/>
    <n v="2863"/>
    <n v="1349"/>
    <n v="0.42"/>
    <n v="0.3"/>
    <n v="0.12"/>
    <n v="0.2"/>
    <n v="0.21"/>
    <n v="0.15"/>
    <n v="16298"/>
    <n v="11381"/>
    <n v="651"/>
    <n v="216"/>
    <n v="248"/>
    <n v="1"/>
    <n v="14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5"/>
    <n v="1"/>
    <n v="64"/>
    <n v="1"/>
    <n v="94"/>
    <n v="0"/>
    <n v="134"/>
    <n v="1"/>
    <n v="443"/>
    <n v="4"/>
    <n v="326"/>
    <n v="2"/>
    <n v="587"/>
    <n v="557"/>
    <m/>
    <m/>
    <n v="23986"/>
  </r>
  <r>
    <x v="76"/>
    <d v="2020-05-12T00:00:00"/>
    <n v="24900"/>
    <n v="-230"/>
    <n v="132.33333333333334"/>
    <n v="27913"/>
    <n v="234"/>
    <n v="288.5"/>
    <n v="16053"/>
    <n v="3553"/>
    <n v="7494"/>
    <n v="238"/>
    <n v="350"/>
    <n v="135"/>
    <n v="90"/>
    <m/>
    <n v="234"/>
    <n v="3013"/>
    <n v="464"/>
    <n v="156.16666666666666"/>
    <n v="1163"/>
    <n v="19"/>
    <n v="12.333333333333334"/>
    <n v="709"/>
    <n v="-0.11925465838509317"/>
    <n v="-2.6170543369738564E-2"/>
    <n v="0"/>
    <n v="7.333333333333333"/>
    <n v="113"/>
    <n v="8.9285714285714281E-3"/>
    <n v="-2.9911400985007594E-2"/>
    <n v="1"/>
    <n v="0.16666666666666666"/>
    <n v="2719"/>
    <n v="279933"/>
    <n v="27054"/>
    <n v="249301"/>
    <m/>
    <n v="770"/>
    <n v="236"/>
    <n v="242"/>
    <n v="463"/>
    <n v="401"/>
    <n v="1883"/>
    <n v="1489"/>
    <n v="2310"/>
    <n v="1717"/>
    <n v="2828"/>
    <n v="1865"/>
    <n v="2853"/>
    <n v="1857"/>
    <n v="1704"/>
    <n v="1455"/>
    <n v="1258"/>
    <n v="1107"/>
    <n v="2881"/>
    <n v="1364"/>
    <n v="0.42"/>
    <n v="0.3"/>
    <n v="0.12"/>
    <n v="0.2"/>
    <n v="0.21"/>
    <n v="0.15"/>
    <n v="16416"/>
    <n v="11497"/>
    <n v="660"/>
    <n v="219"/>
    <n v="254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1"/>
    <n v="10"/>
    <n v="1"/>
    <n v="28"/>
    <n v="1"/>
    <n v="35"/>
    <n v="0"/>
    <n v="66"/>
    <n v="2"/>
    <n v="95"/>
    <n v="1"/>
    <n v="136"/>
    <n v="2"/>
    <n v="448"/>
    <n v="5"/>
    <n v="332"/>
    <n v="6"/>
    <n v="594"/>
    <n v="569"/>
    <m/>
    <m/>
    <n v="23737"/>
  </r>
  <r>
    <x v="77"/>
    <d v="2020-05-13T00:00:00"/>
    <n v="24950"/>
    <n v="50"/>
    <n v="82.166666666666671"/>
    <n v="28132"/>
    <n v="219"/>
    <n v="236.16666666666666"/>
    <n v="16112"/>
    <n v="3559"/>
    <n v="7647"/>
    <n v="238"/>
    <n v="351"/>
    <n v="135"/>
    <n v="90"/>
    <m/>
    <n v="219"/>
    <n v="3182"/>
    <n v="169"/>
    <n v="154"/>
    <n v="1175"/>
    <n v="12"/>
    <n v="11.666666666666666"/>
    <n v="692"/>
    <n v="-2.3977433004231313E-2"/>
    <n v="-3.7326686738383318E-2"/>
    <n v="0"/>
    <n v="1.3333333333333333"/>
    <n v="103"/>
    <n v="-8.8495575221238937E-2"/>
    <n v="-4.3435173325802323E-2"/>
    <n v="0"/>
    <n v="0.16666666666666666"/>
    <n v="2686"/>
    <n v="282961"/>
    <n v="26278"/>
    <n v="252143"/>
    <m/>
    <n v="770"/>
    <n v="239"/>
    <n v="245"/>
    <n v="466"/>
    <n v="406"/>
    <n v="1910"/>
    <n v="1501"/>
    <n v="2331"/>
    <n v="1741"/>
    <n v="2841"/>
    <n v="1887"/>
    <n v="2870"/>
    <n v="1876"/>
    <n v="1704"/>
    <n v="1463"/>
    <n v="1271"/>
    <n v="1111"/>
    <n v="2892"/>
    <n v="1378"/>
    <n v="0.42"/>
    <n v="0.3"/>
    <n v="0.12"/>
    <n v="0.2"/>
    <n v="0.21"/>
    <n v="0.15"/>
    <n v="16524"/>
    <n v="11608"/>
    <n v="667"/>
    <n v="221"/>
    <n v="257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0"/>
    <n v="10"/>
    <n v="0"/>
    <n v="28"/>
    <n v="0"/>
    <n v="37"/>
    <n v="2"/>
    <n v="67"/>
    <n v="1"/>
    <n v="96"/>
    <n v="1"/>
    <n v="136"/>
    <n v="0"/>
    <n v="453"/>
    <n v="5"/>
    <n v="335"/>
    <n v="3"/>
    <n v="602"/>
    <n v="573"/>
    <m/>
    <m/>
    <n v="23775"/>
  </r>
  <r>
    <x v="78"/>
    <d v="2020-05-14T00:00:00"/>
    <n v="25121"/>
    <n v="171"/>
    <n v="45.833333333333336"/>
    <n v="28319"/>
    <n v="187"/>
    <n v="175.16666666666666"/>
    <n v="16166"/>
    <n v="3569"/>
    <n v="7767"/>
    <n v="238"/>
    <n v="354"/>
    <n v="135"/>
    <n v="90"/>
    <m/>
    <n v="187"/>
    <n v="3198"/>
    <n v="16"/>
    <n v="129.33333333333334"/>
    <n v="1184"/>
    <n v="9"/>
    <n v="11.666666666666666"/>
    <n v="680"/>
    <n v="-1.7341040462427744E-2"/>
    <n v="-3.4114648096919137E-2"/>
    <n v="0"/>
    <n v="1.3333333333333333"/>
    <n v="108"/>
    <n v="4.8543689320388349E-2"/>
    <n v="-2.5468015229194382E-2"/>
    <n v="5"/>
    <n v="1"/>
    <n v="2676"/>
    <n v="286285"/>
    <n v="26082"/>
    <n v="255290"/>
    <m/>
    <n v="770"/>
    <n v="245"/>
    <n v="246"/>
    <n v="469"/>
    <n v="411"/>
    <n v="1931"/>
    <n v="1519"/>
    <n v="2348"/>
    <n v="1753"/>
    <n v="2853"/>
    <n v="1905"/>
    <n v="2897"/>
    <n v="1895"/>
    <n v="1706"/>
    <n v="1469"/>
    <n v="1272"/>
    <n v="1116"/>
    <n v="2901"/>
    <n v="1383"/>
    <n v="0.42"/>
    <n v="0.3"/>
    <n v="0.12"/>
    <n v="0.2"/>
    <n v="0.21"/>
    <n v="0.15"/>
    <n v="16622"/>
    <n v="11697"/>
    <n v="674"/>
    <n v="221"/>
    <n v="259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1"/>
    <n v="11"/>
    <n v="1"/>
    <n v="28"/>
    <n v="0"/>
    <n v="37"/>
    <n v="0"/>
    <n v="67"/>
    <n v="0"/>
    <n v="99"/>
    <n v="3"/>
    <n v="136"/>
    <n v="0"/>
    <n v="455"/>
    <n v="2"/>
    <n v="337"/>
    <n v="2"/>
    <n v="608"/>
    <n v="576"/>
    <m/>
    <m/>
    <n v="23937"/>
  </r>
  <r>
    <x v="79"/>
    <d v="2020-05-15T00:00:00"/>
    <n v="25255"/>
    <n v="134"/>
    <n v="58"/>
    <n v="28583"/>
    <n v="264"/>
    <n v="196.16666666666666"/>
    <n v="16214"/>
    <n v="3598"/>
    <n v="7951"/>
    <n v="240"/>
    <n v="355"/>
    <n v="135"/>
    <n v="90"/>
    <m/>
    <n v="264"/>
    <n v="3328"/>
    <n v="130"/>
    <n v="138.16666666666666"/>
    <n v="1190"/>
    <n v="6"/>
    <n v="10.666666666666666"/>
    <n v="673"/>
    <n v="-1.0294117647058823E-2"/>
    <n v="-3.0485916319172409E-2"/>
    <n v="0"/>
    <n v="1.3333333333333333"/>
    <n v="112"/>
    <n v="3.7037037037037035E-2"/>
    <n v="-1.0108824016984796E-2"/>
    <n v="4"/>
    <n v="1.6666666666666667"/>
    <n v="2722"/>
    <n v="289309"/>
    <n v="25792"/>
    <n v="258004"/>
    <m/>
    <n v="770"/>
    <n v="248"/>
    <n v="251"/>
    <n v="475"/>
    <n v="418"/>
    <n v="1962"/>
    <n v="1547"/>
    <n v="2376"/>
    <n v="1781"/>
    <n v="2870"/>
    <n v="1926"/>
    <n v="2910"/>
    <n v="1914"/>
    <n v="1714"/>
    <n v="1481"/>
    <n v="1277"/>
    <n v="1125"/>
    <n v="2914"/>
    <n v="1394"/>
    <n v="0.41"/>
    <n v="0.3"/>
    <n v="0.12"/>
    <n v="0.2"/>
    <n v="0.21"/>
    <n v="0.15"/>
    <n v="16746"/>
    <n v="11837"/>
    <n v="677"/>
    <n v="221"/>
    <n v="262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1"/>
    <n v="28"/>
    <n v="0"/>
    <n v="38"/>
    <n v="1"/>
    <n v="67"/>
    <n v="0"/>
    <n v="99"/>
    <n v="0"/>
    <n v="136"/>
    <n v="0"/>
    <n v="459"/>
    <n v="4"/>
    <n v="337"/>
    <n v="0"/>
    <n v="614"/>
    <n v="576"/>
    <m/>
    <m/>
    <n v="24065"/>
  </r>
  <r>
    <x v="80"/>
    <d v="2020-05-16T00:00:00"/>
    <n v="24988"/>
    <n v="-267"/>
    <n v="-7.333333333333333"/>
    <n v="28810"/>
    <n v="227"/>
    <n v="204.83333333333334"/>
    <n v="16282"/>
    <n v="3609"/>
    <n v="8097"/>
    <n v="241"/>
    <n v="356"/>
    <n v="135"/>
    <n v="90"/>
    <m/>
    <n v="227"/>
    <n v="3822"/>
    <n v="494"/>
    <n v="212.16666666666666"/>
    <n v="1203"/>
    <n v="13"/>
    <n v="11.333333333333334"/>
    <n v="657"/>
    <n v="-2.3774145616641901E-2"/>
    <n v="-3.0767292326854032E-2"/>
    <n v="0"/>
    <n v="1.3333333333333333"/>
    <n v="115"/>
    <n v="2.6785714285714284E-2"/>
    <n v="5.4665728084120251E-3"/>
    <n v="3"/>
    <n v="2.1666666666666665"/>
    <n v="2940"/>
    <n v="292249"/>
    <n v="25419"/>
    <n v="260499"/>
    <m/>
    <n v="770"/>
    <n v="253"/>
    <n v="259"/>
    <n v="484"/>
    <n v="421"/>
    <n v="1986"/>
    <n v="1565"/>
    <n v="2393"/>
    <n v="1796"/>
    <n v="2887"/>
    <n v="1941"/>
    <n v="2932"/>
    <n v="1931"/>
    <n v="1726"/>
    <n v="1494"/>
    <n v="1281"/>
    <n v="1127"/>
    <n v="2928"/>
    <n v="1406"/>
    <n v="0.41"/>
    <n v="0.3"/>
    <n v="0.12"/>
    <n v="0.2"/>
    <n v="0.21"/>
    <n v="0.15"/>
    <n v="16870"/>
    <n v="11940"/>
    <n v="684"/>
    <n v="221"/>
    <n v="26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69"/>
    <n v="2"/>
    <n v="99"/>
    <n v="0"/>
    <n v="136"/>
    <n v="0"/>
    <n v="463"/>
    <n v="4"/>
    <n v="344"/>
    <n v="7"/>
    <n v="618"/>
    <n v="585"/>
    <m/>
    <m/>
    <n v="23785"/>
  </r>
  <r>
    <x v="81"/>
    <d v="2020-05-17T00:00:00"/>
    <n v="24400"/>
    <n v="-588"/>
    <n v="-121.66666666666667"/>
    <n v="29036"/>
    <n v="226"/>
    <n v="226.16666666666666"/>
    <n v="16352"/>
    <n v="3626"/>
    <n v="8235"/>
    <n v="242"/>
    <n v="356"/>
    <n v="135"/>
    <n v="90"/>
    <m/>
    <n v="226"/>
    <n v="4636"/>
    <n v="814"/>
    <n v="347.83333333333331"/>
    <n v="1218"/>
    <n v="15"/>
    <n v="12.333333333333334"/>
    <n v="649"/>
    <n v="-1.2176560121765601E-2"/>
    <n v="-3.4469659206203089E-2"/>
    <n v="0"/>
    <n v="0"/>
    <n v="108"/>
    <n v="-6.0869565217391307E-2"/>
    <n v="-4.6783547278198591E-3"/>
    <n v="0"/>
    <n v="2.1666666666666665"/>
    <n v="2704"/>
    <n v="294009"/>
    <n v="25640"/>
    <n v="262269"/>
    <m/>
    <n v="770"/>
    <n v="255"/>
    <n v="263"/>
    <n v="490"/>
    <n v="426"/>
    <n v="2009"/>
    <n v="1582"/>
    <n v="2416"/>
    <n v="1808"/>
    <n v="2917"/>
    <n v="1959"/>
    <n v="2965"/>
    <n v="1948"/>
    <n v="1734"/>
    <n v="1500"/>
    <n v="1285"/>
    <n v="1132"/>
    <n v="2940"/>
    <n v="1407"/>
    <n v="0.41"/>
    <n v="0.28999999999999998"/>
    <n v="0.12"/>
    <n v="0.2"/>
    <n v="0.21"/>
    <n v="0.15"/>
    <n v="17011"/>
    <n v="12025"/>
    <n v="693"/>
    <n v="221"/>
    <n v="273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2"/>
    <n v="3"/>
    <n v="100"/>
    <n v="1"/>
    <n v="139"/>
    <n v="3"/>
    <n v="468"/>
    <n v="5"/>
    <n v="347"/>
    <n v="3"/>
    <n v="624"/>
    <n v="594"/>
    <m/>
    <m/>
    <n v="23182"/>
  </r>
  <r>
    <x v="82"/>
    <d v="2020-05-18T00:00:00"/>
    <n v="22779"/>
    <n v="-1621"/>
    <n v="-353.5"/>
    <n v="29209"/>
    <n v="173"/>
    <n v="216"/>
    <n v="16396"/>
    <n v="3628"/>
    <n v="8361"/>
    <n v="243"/>
    <n v="356"/>
    <n v="135"/>
    <n v="90"/>
    <m/>
    <n v="173"/>
    <n v="6430"/>
    <n v="1794"/>
    <n v="569.5"/>
    <n v="1231"/>
    <n v="13"/>
    <n v="11.333333333333334"/>
    <n v="628"/>
    <n v="-3.2357473035439135E-2"/>
    <n v="-1.9986794981260752E-2"/>
    <n v="0"/>
    <n v="0"/>
    <n v="105"/>
    <n v="-2.7777777777777776E-2"/>
    <n v="-1.0796079595544725E-2"/>
    <n v="0"/>
    <n v="2"/>
    <n v="2260"/>
    <n v="295449"/>
    <n v="25360"/>
    <n v="263980"/>
    <m/>
    <n v="770"/>
    <n v="259"/>
    <n v="269"/>
    <n v="493"/>
    <n v="429"/>
    <n v="2027"/>
    <n v="1600"/>
    <n v="2431"/>
    <n v="1832"/>
    <n v="2930"/>
    <n v="1977"/>
    <n v="2985"/>
    <n v="1957"/>
    <n v="1741"/>
    <n v="1509"/>
    <n v="1287"/>
    <n v="1132"/>
    <n v="2942"/>
    <n v="1409"/>
    <n v="0.41"/>
    <n v="0.28999999999999998"/>
    <n v="0.12"/>
    <n v="0.2"/>
    <n v="0.21"/>
    <n v="0.15"/>
    <n v="17095"/>
    <n v="12114"/>
    <n v="698"/>
    <n v="223"/>
    <n v="27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3"/>
    <n v="1"/>
    <n v="102"/>
    <n v="2"/>
    <n v="140"/>
    <n v="1"/>
    <n v="475"/>
    <n v="7"/>
    <n v="349"/>
    <n v="2"/>
    <n v="633"/>
    <n v="598"/>
    <m/>
    <m/>
    <n v="21548"/>
  </r>
  <r>
    <x v="83"/>
    <d v="2020-05-19T00:00:00"/>
    <n v="23001"/>
    <n v="222"/>
    <n v="-324.83333333333331"/>
    <n v="29432"/>
    <n v="223"/>
    <n v="216.66666666666666"/>
    <n v="16472"/>
    <n v="3644"/>
    <n v="8490"/>
    <n v="245"/>
    <n v="356"/>
    <n v="135"/>
    <n v="90"/>
    <m/>
    <n v="223"/>
    <n v="6431"/>
    <n v="1"/>
    <n v="541.5"/>
    <n v="1247"/>
    <n v="16"/>
    <n v="12"/>
    <n v="629"/>
    <n v="1.5923566878980893E-3"/>
    <n v="-1.5725163365905851E-2"/>
    <n v="1"/>
    <n v="0.16666666666666666"/>
    <n v="101"/>
    <n v="-3.8095238095238099E-2"/>
    <n v="-2.3960234078779174E-3"/>
    <n v="0"/>
    <n v="2"/>
    <n v="2349"/>
    <n v="298501"/>
    <n v="25487"/>
    <n v="266720"/>
    <m/>
    <n v="770"/>
    <n v="260"/>
    <n v="271"/>
    <n v="497"/>
    <n v="432"/>
    <n v="2044"/>
    <n v="1622"/>
    <n v="2460"/>
    <n v="1853"/>
    <n v="2962"/>
    <n v="1998"/>
    <n v="3001"/>
    <n v="1962"/>
    <n v="1756"/>
    <n v="1515"/>
    <n v="1292"/>
    <n v="1138"/>
    <n v="2956"/>
    <n v="1413"/>
    <n v="0.41"/>
    <n v="0.28999999999999998"/>
    <n v="0.12"/>
    <n v="0.19"/>
    <n v="0.21"/>
    <n v="0.15"/>
    <n v="17228"/>
    <n v="12204"/>
    <n v="707"/>
    <n v="227"/>
    <n v="28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4"/>
    <n v="1"/>
    <n v="102"/>
    <n v="0"/>
    <n v="141"/>
    <n v="1"/>
    <n v="482"/>
    <n v="7"/>
    <n v="356"/>
    <n v="7"/>
    <n v="640"/>
    <n v="607"/>
    <m/>
    <m/>
    <n v="21754"/>
  </r>
  <r>
    <x v="84"/>
    <d v="2020-05-20T00:00:00"/>
    <n v="23208"/>
    <n v="207"/>
    <n v="-318.83333333333331"/>
    <n v="29660"/>
    <n v="228"/>
    <n v="223.5"/>
    <n v="16488"/>
    <n v="3655"/>
    <n v="8688"/>
    <n v="248"/>
    <n v="356"/>
    <n v="135"/>
    <n v="90"/>
    <m/>
    <n v="228"/>
    <n v="6452"/>
    <n v="21"/>
    <n v="542.33333333333337"/>
    <n v="1263"/>
    <n v="16"/>
    <n v="13.166666666666666"/>
    <n v="609"/>
    <n v="-3.1796502384737677E-2"/>
    <n v="-1.8134407019624176E-2"/>
    <n v="0"/>
    <n v="0.16666666666666666"/>
    <n v="93"/>
    <n v="-7.9207920792079209E-2"/>
    <n v="-2.3687958426622514E-2"/>
    <n v="0"/>
    <n v="1.1666666666666667"/>
    <n v="2405"/>
    <n v="301225"/>
    <n v="25281"/>
    <n v="269160"/>
    <m/>
    <n v="770"/>
    <n v="265"/>
    <n v="272"/>
    <n v="507"/>
    <n v="436"/>
    <n v="2068"/>
    <n v="1639"/>
    <n v="2480"/>
    <n v="1884"/>
    <n v="2971"/>
    <n v="2034"/>
    <n v="3014"/>
    <n v="1985"/>
    <n v="1769"/>
    <n v="1526"/>
    <n v="1294"/>
    <n v="1142"/>
    <n v="2959"/>
    <n v="1415"/>
    <n v="0.41"/>
    <n v="0.28999999999999998"/>
    <n v="0.12"/>
    <n v="0.19"/>
    <n v="0.21"/>
    <n v="0.15"/>
    <n v="17327"/>
    <n v="12333"/>
    <n v="713"/>
    <n v="230"/>
    <n v="28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1"/>
    <n v="102"/>
    <n v="0"/>
    <n v="144"/>
    <n v="3"/>
    <n v="488"/>
    <n v="6"/>
    <n v="362"/>
    <n v="6"/>
    <n v="646"/>
    <n v="617"/>
    <m/>
    <m/>
    <n v="21945"/>
  </r>
  <r>
    <x v="85"/>
    <d v="2020-05-21T00:00:00"/>
    <n v="23460"/>
    <n v="252"/>
    <n v="-299.16666666666669"/>
    <n v="29912"/>
    <n v="252"/>
    <n v="221.5"/>
    <n v="16540"/>
    <n v="3662"/>
    <n v="8878"/>
    <n v="250"/>
    <n v="357"/>
    <n v="135"/>
    <n v="90"/>
    <m/>
    <n v="252"/>
    <n v="6452"/>
    <n v="0"/>
    <n v="520.66666666666663"/>
    <n v="1277"/>
    <n v="14"/>
    <n v="14.5"/>
    <n v="608"/>
    <n v="-1.6420361247947454E-3"/>
    <n v="-1.6692393432580162E-2"/>
    <n v="0"/>
    <n v="0.16666666666666666"/>
    <n v="92"/>
    <n v="-1.0752688172043012E-2"/>
    <n v="-3.1652912628135854E-2"/>
    <n v="0"/>
    <n v="0.5"/>
    <n v="2125"/>
    <n v="303811"/>
    <n v="22741"/>
    <n v="271774"/>
    <m/>
    <n v="767"/>
    <n v="269"/>
    <n v="278"/>
    <n v="513"/>
    <n v="442"/>
    <n v="2084"/>
    <n v="1668"/>
    <n v="2498"/>
    <n v="1918"/>
    <n v="2999"/>
    <n v="2060"/>
    <n v="3025"/>
    <n v="2005"/>
    <n v="1783"/>
    <n v="1540"/>
    <n v="1298"/>
    <n v="1153"/>
    <n v="2962"/>
    <n v="1417"/>
    <n v="0.4"/>
    <n v="0.28999999999999998"/>
    <n v="0.12"/>
    <n v="0.19"/>
    <n v="0.21"/>
    <n v="0.15"/>
    <n v="17431"/>
    <n v="12481"/>
    <n v="717"/>
    <n v="232"/>
    <n v="29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0"/>
    <n v="102"/>
    <n v="0"/>
    <n v="144"/>
    <n v="0"/>
    <n v="495"/>
    <n v="7"/>
    <n v="369"/>
    <n v="7"/>
    <n v="653"/>
    <n v="624"/>
    <m/>
    <m/>
    <n v="22183"/>
  </r>
  <r>
    <x v="86"/>
    <d v="2020-05-22T00:00:00"/>
    <n v="22610"/>
    <n v="-850"/>
    <n v="-396.33333333333331"/>
    <n v="30200"/>
    <n v="288"/>
    <n v="231.66666666666666"/>
    <n v="16596"/>
    <n v="3664"/>
    <n v="9106"/>
    <n v="251"/>
    <n v="358"/>
    <n v="135"/>
    <n v="90"/>
    <m/>
    <n v="288"/>
    <n v="7590"/>
    <n v="1138"/>
    <n v="628"/>
    <n v="1289"/>
    <n v="12"/>
    <n v="14.333333333333334"/>
    <n v="576"/>
    <n v="-5.2631578947368418E-2"/>
    <n v="-2.1501965654367915E-2"/>
    <n v="0"/>
    <n v="0.16666666666666666"/>
    <n v="84"/>
    <n v="-8.6956521739130432E-2"/>
    <n v="-5.0609951965609967E-2"/>
    <n v="0"/>
    <n v="0"/>
    <n v="2257"/>
    <n v="306171"/>
    <n v="26198"/>
    <n v="273714"/>
    <m/>
    <n v="767"/>
    <n v="274"/>
    <n v="281"/>
    <n v="524"/>
    <n v="451"/>
    <n v="2113"/>
    <n v="1693"/>
    <n v="2526"/>
    <n v="1951"/>
    <n v="3019"/>
    <n v="2087"/>
    <n v="3044"/>
    <n v="2020"/>
    <n v="1793"/>
    <n v="1554"/>
    <n v="1302"/>
    <n v="1172"/>
    <n v="2971"/>
    <n v="1425"/>
    <n v="0.41"/>
    <n v="0.28999999999999998"/>
    <n v="0.12"/>
    <n v="0.2"/>
    <n v="0.21"/>
    <n v="0.15"/>
    <n v="17566"/>
    <n v="12634"/>
    <n v="725"/>
    <n v="233"/>
    <n v="30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2"/>
    <n v="12"/>
    <n v="0"/>
    <n v="28"/>
    <n v="0"/>
    <n v="39"/>
    <n v="1"/>
    <n v="77"/>
    <n v="2"/>
    <n v="105"/>
    <n v="3"/>
    <n v="146"/>
    <n v="2"/>
    <n v="497"/>
    <n v="2"/>
    <n v="369"/>
    <n v="0"/>
    <n v="659"/>
    <n v="630"/>
    <m/>
    <m/>
    <n v="21321"/>
  </r>
  <r>
    <x v="87"/>
    <d v="2020-05-23T00:00:00"/>
    <n v="22766"/>
    <n v="156"/>
    <n v="-272.33333333333331"/>
    <n v="30471"/>
    <n v="271"/>
    <n v="239.16666666666666"/>
    <n v="16664"/>
    <n v="3676"/>
    <n v="9292"/>
    <n v="253"/>
    <n v="361"/>
    <n v="135"/>
    <n v="90"/>
    <m/>
    <n v="271"/>
    <n v="7705"/>
    <n v="115"/>
    <n v="511.5"/>
    <n v="1302"/>
    <n v="13"/>
    <n v="14"/>
    <n v="550"/>
    <n v="-4.5138888888888888E-2"/>
    <n v="-2.6995687115555129E-2"/>
    <n v="0"/>
    <n v="0.16666666666666666"/>
    <n v="80"/>
    <n v="-4.7619047619047616E-2"/>
    <n v="-4.840153236588602E-2"/>
    <n v="0"/>
    <n v="0"/>
    <n v="2308"/>
    <n v="308584"/>
    <n v="26130"/>
    <n v="275805"/>
    <m/>
    <n v="767"/>
    <n v="279"/>
    <n v="288"/>
    <n v="529"/>
    <n v="456"/>
    <n v="2146"/>
    <n v="1730"/>
    <n v="2535"/>
    <n v="1980"/>
    <n v="3039"/>
    <n v="2108"/>
    <n v="3064"/>
    <n v="2036"/>
    <n v="1810"/>
    <n v="1566"/>
    <n v="1311"/>
    <n v="1177"/>
    <n v="2989"/>
    <n v="1428"/>
    <n v="0.4"/>
    <n v="0.28999999999999998"/>
    <n v="0.12"/>
    <n v="0.2"/>
    <n v="0.21"/>
    <n v="0.15"/>
    <n v="17702"/>
    <n v="12769"/>
    <n v="732"/>
    <n v="230"/>
    <n v="30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-1"/>
    <n v="40"/>
    <n v="1"/>
    <n v="75"/>
    <n v="-2"/>
    <n v="105"/>
    <n v="0"/>
    <n v="147"/>
    <n v="1"/>
    <n v="503"/>
    <n v="6"/>
    <n v="377"/>
    <n v="8"/>
    <n v="666"/>
    <n v="636"/>
    <m/>
    <m/>
    <n v="21464"/>
  </r>
  <r>
    <x v="88"/>
    <d v="2020-05-24T00:00:00"/>
    <n v="13074"/>
    <n v="-9692"/>
    <n v="-1617.5"/>
    <n v="30623"/>
    <n v="152"/>
    <n v="235.66666666666666"/>
    <n v="16678"/>
    <n v="3683"/>
    <n v="9423"/>
    <n v="253"/>
    <n v="361"/>
    <n v="135"/>
    <n v="90"/>
    <m/>
    <n v="152"/>
    <n v="17549"/>
    <n v="9844"/>
    <n v="1853.1666666666667"/>
    <n v="1316"/>
    <n v="14"/>
    <n v="14.166666666666666"/>
    <n v="536"/>
    <n v="-2.5454545454545455E-2"/>
    <n v="-2.5845199185406179E-2"/>
    <n v="0"/>
    <n v="0.16666666666666666"/>
    <n v="78"/>
    <n v="-2.5000000000000001E-2"/>
    <n v="-4.793856940292307E-2"/>
    <n v="0"/>
    <n v="0"/>
    <n v="2115"/>
    <n v="309966"/>
    <n v="26328"/>
    <n v="277228"/>
    <m/>
    <n v="767"/>
    <n v="284"/>
    <n v="295"/>
    <n v="535"/>
    <n v="458"/>
    <n v="2162"/>
    <n v="1745"/>
    <n v="2545"/>
    <n v="2000"/>
    <n v="3042"/>
    <n v="2119"/>
    <n v="3069"/>
    <n v="2054"/>
    <n v="1820"/>
    <n v="1577"/>
    <n v="1312"/>
    <n v="1186"/>
    <n v="2991"/>
    <n v="1429"/>
    <n v="0.4"/>
    <n v="0.28999999999999998"/>
    <n v="0.12"/>
    <n v="0.19"/>
    <n v="0.21"/>
    <n v="0.15"/>
    <n v="17760"/>
    <n v="12863"/>
    <n v="738"/>
    <n v="231"/>
    <n v="31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0"/>
    <n v="40"/>
    <n v="0"/>
    <n v="75"/>
    <n v="0"/>
    <n v="105"/>
    <n v="0"/>
    <n v="148"/>
    <n v="1"/>
    <n v="510"/>
    <n v="7"/>
    <n v="383"/>
    <n v="6"/>
    <n v="673"/>
    <n v="643"/>
    <m/>
    <m/>
    <n v="11758"/>
  </r>
  <r>
    <x v="89"/>
    <d v="2020-05-25T00:00:00"/>
    <n v="12966"/>
    <n v="-108"/>
    <n v="-1672.5"/>
    <n v="30788"/>
    <n v="165"/>
    <n v="226"/>
    <n v="16699"/>
    <n v="3683"/>
    <n v="9567"/>
    <n v="253"/>
    <n v="361"/>
    <n v="135"/>
    <n v="90"/>
    <m/>
    <n v="165"/>
    <n v="17822"/>
    <n v="273"/>
    <n v="1898.5"/>
    <n v="1330"/>
    <n v="14"/>
    <n v="13.833333333333334"/>
    <n v="531"/>
    <n v="-9.3283582089552231E-3"/>
    <n v="-2.7665318334881731E-2"/>
    <n v="0"/>
    <n v="0"/>
    <n v="72"/>
    <n v="-7.6923076923076927E-2"/>
    <n v="-5.4409875874229539E-2"/>
    <n v="0"/>
    <n v="0"/>
    <n v="1899"/>
    <n v="311223"/>
    <n v="26449"/>
    <n v="278536"/>
    <m/>
    <n v="767"/>
    <n v="287"/>
    <n v="298"/>
    <n v="540"/>
    <n v="463"/>
    <n v="2178"/>
    <n v="1779"/>
    <n v="2549"/>
    <n v="2023"/>
    <n v="3051"/>
    <n v="2134"/>
    <n v="3084"/>
    <n v="2061"/>
    <n v="1820"/>
    <n v="1589"/>
    <n v="1312"/>
    <n v="1189"/>
    <n v="2992"/>
    <n v="1439"/>
    <n v="0.4"/>
    <n v="0.28999999999999998"/>
    <n v="0.12"/>
    <n v="0.2"/>
    <n v="0.21"/>
    <n v="0.15"/>
    <n v="17813"/>
    <n v="12975"/>
    <n v="744"/>
    <n v="233"/>
    <n v="32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1"/>
    <n v="28"/>
    <n v="1"/>
    <n v="42"/>
    <n v="2"/>
    <n v="76"/>
    <n v="1"/>
    <n v="107"/>
    <n v="2"/>
    <n v="151"/>
    <n v="3"/>
    <n v="513"/>
    <n v="3"/>
    <n v="384"/>
    <n v="1"/>
    <n v="681"/>
    <n v="649"/>
    <m/>
    <m/>
    <n v="11636"/>
  </r>
  <r>
    <x v="90"/>
    <d v="2020-05-26T00:00:00"/>
    <n v="12911"/>
    <n v="-55"/>
    <n v="-1716.1666666666667"/>
    <n v="31007"/>
    <n v="219"/>
    <n v="224.5"/>
    <n v="16697"/>
    <n v="3690"/>
    <n v="9778"/>
    <n v="254"/>
    <n v="363"/>
    <n v="135"/>
    <n v="90"/>
    <m/>
    <n v="219"/>
    <n v="18096"/>
    <n v="274"/>
    <n v="1940.6666666666667"/>
    <n v="1342"/>
    <n v="12"/>
    <n v="13.166666666666666"/>
    <n v="513"/>
    <n v="-3.3898305084745763E-2"/>
    <n v="-2.8015618784883081E-2"/>
    <n v="0"/>
    <n v="0"/>
    <n v="71"/>
    <n v="-1.3888888888888888E-2"/>
    <n v="-4.3523370557031142E-2"/>
    <n v="0"/>
    <n v="0"/>
    <n v="1815"/>
    <n v="313886"/>
    <n v="26392"/>
    <n v="281064"/>
    <m/>
    <n v="767"/>
    <n v="293"/>
    <n v="305"/>
    <n v="549"/>
    <n v="469"/>
    <n v="2201"/>
    <n v="1800"/>
    <n v="2568"/>
    <n v="2037"/>
    <n v="3057"/>
    <n v="2155"/>
    <n v="3093"/>
    <n v="2069"/>
    <n v="1833"/>
    <n v="1607"/>
    <n v="1316"/>
    <n v="1198"/>
    <n v="3012"/>
    <n v="1445"/>
    <n v="0.4"/>
    <n v="0.28999999999999998"/>
    <n v="0.12"/>
    <n v="0.2"/>
    <n v="0.21"/>
    <n v="0.15"/>
    <n v="17922"/>
    <n v="13085"/>
    <n v="752"/>
    <n v="234"/>
    <n v="32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8"/>
    <n v="0"/>
    <n v="43"/>
    <n v="1"/>
    <n v="77"/>
    <n v="1"/>
    <n v="108"/>
    <n v="1"/>
    <n v="153"/>
    <n v="2"/>
    <n v="516"/>
    <n v="3"/>
    <n v="388"/>
    <n v="4"/>
    <n v="686"/>
    <n v="656"/>
    <m/>
    <m/>
    <n v="11569"/>
  </r>
  <r>
    <x v="91"/>
    <d v="2020-05-27T00:00:00"/>
    <n v="12943"/>
    <n v="32"/>
    <n v="-1752.8333333333333"/>
    <n v="31292"/>
    <n v="285"/>
    <n v="230"/>
    <n v="16703"/>
    <n v="3690"/>
    <n v="10055"/>
    <n v="256"/>
    <n v="363"/>
    <n v="135"/>
    <n v="90"/>
    <m/>
    <n v="285"/>
    <n v="18349"/>
    <n v="253"/>
    <n v="1982.8333333333333"/>
    <n v="1356"/>
    <n v="14"/>
    <n v="13.166666666666666"/>
    <n v="510"/>
    <n v="-5.8479532163742687E-3"/>
    <n v="-2.8716604966813001E-2"/>
    <n v="0"/>
    <n v="0"/>
    <n v="66"/>
    <n v="-7.0422535211267609E-2"/>
    <n v="-5.3468345063568574E-2"/>
    <n v="0"/>
    <n v="0"/>
    <n v="1886"/>
    <n v="316364"/>
    <n v="27141"/>
    <n v="283186"/>
    <m/>
    <n v="767"/>
    <n v="297"/>
    <n v="310"/>
    <n v="559"/>
    <n v="478"/>
    <n v="2221"/>
    <n v="1828"/>
    <n v="2597"/>
    <n v="2082"/>
    <n v="3076"/>
    <n v="2189"/>
    <n v="3112"/>
    <n v="2100"/>
    <n v="1844"/>
    <n v="1619"/>
    <n v="1316"/>
    <n v="1204"/>
    <n v="3014"/>
    <n v="1446"/>
    <n v="0.4"/>
    <n v="0.28999999999999998"/>
    <n v="0.12"/>
    <n v="0.2"/>
    <n v="0.21"/>
    <n v="0.15"/>
    <n v="18036"/>
    <n v="13256"/>
    <n v="755"/>
    <n v="235"/>
    <n v="33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9"/>
    <n v="1"/>
    <n v="43"/>
    <n v="0"/>
    <n v="78"/>
    <n v="1"/>
    <n v="109"/>
    <n v="1"/>
    <n v="156"/>
    <n v="3"/>
    <n v="521"/>
    <n v="5"/>
    <n v="391"/>
    <n v="3"/>
    <n v="692"/>
    <n v="664"/>
    <m/>
    <m/>
    <n v="11587"/>
  </r>
  <r>
    <x v="92"/>
    <d v="2020-05-28T00:00:00"/>
    <n v="12959"/>
    <n v="16"/>
    <n v="-1608.5"/>
    <n v="31596"/>
    <n v="304"/>
    <n v="232.66666666666666"/>
    <n v="16718"/>
    <n v="3710"/>
    <n v="10320"/>
    <n v="257"/>
    <n v="366"/>
    <n v="135"/>
    <n v="90"/>
    <m/>
    <n v="304"/>
    <n v="18637"/>
    <n v="288"/>
    <n v="1841.1666666666667"/>
    <n v="1369"/>
    <n v="13"/>
    <n v="13.333333333333334"/>
    <n v="512"/>
    <n v="3.9215686274509803E-3"/>
    <n v="-1.929108037100977E-2"/>
    <n v="2"/>
    <n v="0.33333333333333331"/>
    <n v="65"/>
    <n v="-1.5151515151515152E-2"/>
    <n v="-4.1500843965632694E-2"/>
    <n v="0"/>
    <n v="0"/>
    <n v="1310"/>
    <n v="318810"/>
    <n v="27563"/>
    <n v="285904"/>
    <m/>
    <n v="767"/>
    <n v="306"/>
    <n v="320"/>
    <n v="567"/>
    <n v="485"/>
    <n v="2256"/>
    <n v="1858"/>
    <n v="2622"/>
    <n v="2114"/>
    <n v="3102"/>
    <n v="2213"/>
    <n v="3128"/>
    <n v="2125"/>
    <n v="1854"/>
    <n v="1630"/>
    <n v="1321"/>
    <n v="1216"/>
    <n v="3021"/>
    <n v="1458"/>
    <n v="0.4"/>
    <n v="0.28999999999999998"/>
    <n v="0.12"/>
    <n v="0.2"/>
    <n v="0.21"/>
    <n v="0.15"/>
    <n v="18177"/>
    <n v="13419"/>
    <n v="761"/>
    <n v="237"/>
    <n v="34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1"/>
    <n v="0"/>
    <n v="0"/>
    <n v="6"/>
    <n v="0"/>
    <n v="9"/>
    <n v="0"/>
    <n v="13"/>
    <n v="0"/>
    <n v="29"/>
    <n v="0"/>
    <n v="43"/>
    <n v="0"/>
    <n v="79"/>
    <n v="1"/>
    <n v="110"/>
    <n v="1"/>
    <n v="159"/>
    <n v="3"/>
    <n v="526"/>
    <n v="5"/>
    <n v="393"/>
    <n v="2"/>
    <n v="699"/>
    <n v="670"/>
    <m/>
    <m/>
    <n v="11590"/>
  </r>
  <r>
    <x v="93"/>
    <d v="2020-05-29T00:00:00"/>
    <n v="13035"/>
    <n v="76"/>
    <n v="-1621.8333333333333"/>
    <n v="31946"/>
    <n v="350"/>
    <n v="245.83333333333334"/>
    <n v="16725"/>
    <n v="3728"/>
    <n v="10643"/>
    <n v="259"/>
    <n v="366"/>
    <n v="135"/>
    <n v="90"/>
    <m/>
    <n v="350"/>
    <n v="18911"/>
    <n v="274"/>
    <n v="1867.6666666666667"/>
    <n v="1383"/>
    <n v="14"/>
    <n v="13.5"/>
    <n v="529"/>
    <n v="3.3203125E-2"/>
    <n v="-6.2340780561949529E-3"/>
    <n v="17"/>
    <n v="3.1666666666666665"/>
    <n v="66"/>
    <n v="1.5384615384615385E-2"/>
    <n v="-3.1000233465022193E-2"/>
    <n v="1"/>
    <n v="0.16666666666666666"/>
    <n v="1568"/>
    <n v="321290"/>
    <n v="27917"/>
    <n v="287776"/>
    <m/>
    <n v="767"/>
    <n v="312"/>
    <n v="334"/>
    <n v="576"/>
    <n v="489"/>
    <n v="2283"/>
    <n v="1895"/>
    <n v="2653"/>
    <n v="2145"/>
    <n v="3129"/>
    <n v="2239"/>
    <n v="3149"/>
    <n v="2138"/>
    <n v="1865"/>
    <n v="1642"/>
    <n v="1344"/>
    <n v="1230"/>
    <n v="3051"/>
    <n v="1472"/>
    <n v="0.4"/>
    <n v="0.28999999999999998"/>
    <n v="0.12"/>
    <n v="0.2"/>
    <n v="0.21"/>
    <n v="0.15"/>
    <n v="18362"/>
    <n v="13584"/>
    <n v="769"/>
    <n v="237"/>
    <n v="34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3"/>
    <n v="0"/>
    <n v="30"/>
    <n v="1"/>
    <n v="43"/>
    <n v="0"/>
    <n v="81"/>
    <n v="2"/>
    <n v="110"/>
    <n v="0"/>
    <n v="160"/>
    <n v="1"/>
    <n v="529"/>
    <n v="3"/>
    <n v="400"/>
    <n v="7"/>
    <n v="702"/>
    <n v="681"/>
    <m/>
    <m/>
    <n v="11652"/>
  </r>
  <r>
    <x v="94"/>
    <d v="2020-05-30T00:00:00"/>
    <n v="13017"/>
    <n v="-18"/>
    <n v="-9.5"/>
    <n v="32203"/>
    <n v="257"/>
    <n v="263.33333333333331"/>
    <n v="16739"/>
    <n v="3739"/>
    <n v="10874"/>
    <n v="259"/>
    <n v="367"/>
    <n v="135"/>
    <n v="90"/>
    <m/>
    <n v="257"/>
    <n v="19186"/>
    <n v="275"/>
    <n v="272.83333333333331"/>
    <n v="1396"/>
    <n v="13"/>
    <n v="13.333333333333334"/>
    <n v="514"/>
    <n v="-2.835538752362949E-2"/>
    <n v="-6.7175517343756276E-3"/>
    <n v="0"/>
    <n v="3.1666666666666665"/>
    <n v="63"/>
    <n v="-4.5454545454545456E-2"/>
    <n v="-3.4409324374113114E-2"/>
    <n v="0"/>
    <n v="0.16666666666666666"/>
    <n v="2134"/>
    <n v="323663"/>
    <n v="28183"/>
    <n v="289326"/>
    <m/>
    <n v="767"/>
    <n v="315"/>
    <n v="339"/>
    <n v="584"/>
    <n v="497"/>
    <n v="2313"/>
    <n v="1921"/>
    <n v="2679"/>
    <n v="2178"/>
    <n v="3148"/>
    <n v="2262"/>
    <n v="3165"/>
    <n v="2158"/>
    <n v="1875"/>
    <n v="1649"/>
    <n v="1354"/>
    <n v="1237"/>
    <n v="3055"/>
    <n v="1474"/>
    <n v="0.4"/>
    <n v="0.28999999999999998"/>
    <n v="0.11"/>
    <n v="0.2"/>
    <n v="0.21"/>
    <n v="0.15"/>
    <n v="18488"/>
    <n v="13715"/>
    <n v="773"/>
    <n v="238"/>
    <n v="354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4"/>
    <n v="1"/>
    <n v="31"/>
    <n v="1"/>
    <n v="43"/>
    <n v="0"/>
    <n v="82"/>
    <n v="1"/>
    <n v="111"/>
    <n v="1"/>
    <n v="162"/>
    <n v="2"/>
    <n v="533"/>
    <n v="4"/>
    <n v="403"/>
    <n v="3"/>
    <n v="708"/>
    <n v="688"/>
    <m/>
    <m/>
    <n v="11621"/>
  </r>
  <r>
    <x v="95"/>
    <d v="2020-05-31T00:00:00"/>
    <n v="13091"/>
    <n v="74"/>
    <n v="20.833333333333332"/>
    <n v="32500"/>
    <n v="297"/>
    <n v="285.33333333333331"/>
    <n v="16760"/>
    <n v="3744"/>
    <n v="11142"/>
    <n v="259"/>
    <n v="370"/>
    <n v="135"/>
    <n v="90"/>
    <m/>
    <n v="297"/>
    <n v="19409"/>
    <n v="223"/>
    <n v="264.5"/>
    <n v="1410"/>
    <n v="14"/>
    <n v="13.333333333333334"/>
    <n v="474"/>
    <n v="-7.7821011673151752E-2"/>
    <n v="-1.8132993978408382E-2"/>
    <n v="0"/>
    <n v="3.1666666666666665"/>
    <n v="64"/>
    <n v="1.5873015873015872E-2"/>
    <n v="-1.8943308908097641E-2"/>
    <n v="1"/>
    <n v="0.33333333333333331"/>
    <n v="2016"/>
    <n v="325026"/>
    <n v="27924"/>
    <n v="290510"/>
    <m/>
    <n v="767"/>
    <n v="325"/>
    <n v="348"/>
    <n v="592"/>
    <n v="506"/>
    <n v="2343"/>
    <n v="1953"/>
    <n v="2710"/>
    <n v="2208"/>
    <n v="3171"/>
    <n v="2288"/>
    <n v="3190"/>
    <n v="2175"/>
    <n v="1889"/>
    <n v="1657"/>
    <n v="1359"/>
    <n v="1241"/>
    <n v="3065"/>
    <n v="1480"/>
    <n v="0.4"/>
    <n v="0.28999999999999998"/>
    <n v="0.11"/>
    <n v="0.2"/>
    <n v="0.21"/>
    <n v="0.15"/>
    <n v="18644"/>
    <n v="13856"/>
    <n v="784"/>
    <n v="238"/>
    <n v="35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1"/>
    <n v="1"/>
    <n v="0"/>
    <n v="1"/>
    <n v="0"/>
    <n v="0"/>
    <n v="0"/>
    <n v="6"/>
    <n v="0"/>
    <n v="9"/>
    <n v="0"/>
    <n v="14"/>
    <n v="0"/>
    <n v="31"/>
    <n v="0"/>
    <n v="43"/>
    <n v="0"/>
    <n v="82"/>
    <n v="0"/>
    <n v="111"/>
    <n v="0"/>
    <n v="163"/>
    <n v="1"/>
    <n v="541"/>
    <n v="8"/>
    <n v="407"/>
    <n v="4"/>
    <n v="717"/>
    <n v="693"/>
    <m/>
    <m/>
    <n v="11681"/>
  </r>
  <r>
    <x v="96"/>
    <d v="2020-06-01T00:00:00"/>
    <n v="13148"/>
    <n v="57"/>
    <n v="39.5"/>
    <n v="32700"/>
    <n v="200"/>
    <n v="282.16666666666669"/>
    <n v="16760"/>
    <n v="3747"/>
    <n v="11335"/>
    <n v="259"/>
    <n v="372"/>
    <n v="137"/>
    <n v="90"/>
    <m/>
    <n v="200"/>
    <n v="19552"/>
    <n v="143"/>
    <n v="242.66666666666666"/>
    <n v="1424"/>
    <n v="14"/>
    <n v="13.666666666666666"/>
    <n v="471"/>
    <n v="-6.3291139240506328E-3"/>
    <n v="-1.3538128784959197E-2"/>
    <n v="0"/>
    <n v="3.1666666666666665"/>
    <n v="64"/>
    <n v="0"/>
    <n v="-1.6628494093282827E-2"/>
    <n v="0"/>
    <n v="0.33333333333333331"/>
    <n v="1720"/>
    <n v="326278"/>
    <n v="27958"/>
    <n v="291858"/>
    <m/>
    <n v="767"/>
    <n v="335"/>
    <n v="356"/>
    <n v="596"/>
    <n v="512"/>
    <n v="2371"/>
    <n v="1973"/>
    <n v="2731"/>
    <n v="2222"/>
    <n v="3180"/>
    <n v="2299"/>
    <n v="3202"/>
    <n v="2185"/>
    <n v="1901"/>
    <n v="1668"/>
    <n v="1367"/>
    <n v="1243"/>
    <n v="3079"/>
    <n v="1480"/>
    <n v="0.4"/>
    <n v="0.28999999999999998"/>
    <n v="0.11"/>
    <n v="0.2"/>
    <n v="0.21"/>
    <n v="0.15"/>
    <n v="18762"/>
    <n v="13938"/>
    <n v="791"/>
    <n v="239"/>
    <n v="36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6"/>
    <n v="0"/>
    <n v="10"/>
    <n v="1"/>
    <n v="14"/>
    <n v="0"/>
    <n v="31"/>
    <n v="0"/>
    <n v="43"/>
    <n v="0"/>
    <n v="83"/>
    <n v="1"/>
    <n v="111"/>
    <n v="0"/>
    <n v="165"/>
    <n v="2"/>
    <n v="548"/>
    <n v="7"/>
    <n v="410"/>
    <n v="3"/>
    <n v="724"/>
    <n v="700"/>
    <m/>
    <m/>
    <n v="11724"/>
  </r>
  <r>
    <x v="97"/>
    <d v="2020-06-02T00:00:00"/>
    <n v="13026"/>
    <n v="-122"/>
    <n v="13.833333333333334"/>
    <n v="32895"/>
    <n v="195"/>
    <n v="267.16666666666669"/>
    <n v="16789"/>
    <n v="3753"/>
    <n v="11493"/>
    <n v="260"/>
    <n v="372"/>
    <n v="137"/>
    <n v="91"/>
    <m/>
    <n v="195"/>
    <n v="19869"/>
    <n v="317"/>
    <n v="253.33333333333334"/>
    <n v="1436"/>
    <n v="12"/>
    <n v="13.333333333333334"/>
    <n v="432"/>
    <n v="-8.2802547770700632E-2"/>
    <n v="-2.6363894544013593E-2"/>
    <n v="0"/>
    <n v="3.1666666666666665"/>
    <n v="58"/>
    <n v="-9.375E-2"/>
    <n v="-2.0516404891404893E-2"/>
    <n v="0"/>
    <n v="0.33333333333333331"/>
    <n v="1866"/>
    <n v="328873"/>
    <n v="28064"/>
    <n v="294112"/>
    <m/>
    <n v="767"/>
    <n v="341"/>
    <n v="364"/>
    <n v="601"/>
    <n v="517"/>
    <n v="2386"/>
    <n v="1991"/>
    <n v="2752"/>
    <n v="2242"/>
    <n v="3199"/>
    <n v="2313"/>
    <n v="3217"/>
    <n v="2192"/>
    <n v="1909"/>
    <n v="1670"/>
    <n v="1377"/>
    <n v="1246"/>
    <n v="3089"/>
    <n v="1483"/>
    <n v="0.39"/>
    <n v="0.28999999999999998"/>
    <n v="0.11"/>
    <n v="0.2"/>
    <n v="0.21"/>
    <n v="0.15"/>
    <n v="18875"/>
    <n v="14020"/>
    <n v="795"/>
    <n v="240"/>
    <n v="37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1"/>
    <n v="10"/>
    <n v="0"/>
    <n v="15"/>
    <n v="1"/>
    <n v="31"/>
    <n v="0"/>
    <n v="43"/>
    <n v="0"/>
    <n v="84"/>
    <n v="1"/>
    <n v="111"/>
    <n v="0"/>
    <n v="166"/>
    <n v="1"/>
    <n v="552"/>
    <n v="4"/>
    <n v="414"/>
    <n v="4"/>
    <n v="730"/>
    <n v="706"/>
    <n v="2"/>
    <n v="4"/>
    <n v="11590"/>
  </r>
  <r>
    <x v="98"/>
    <d v="2020-06-03T00:00:00"/>
    <n v="13182"/>
    <n v="156"/>
    <n v="37.166666666666664"/>
    <n v="33261"/>
    <n v="366"/>
    <n v="277.5"/>
    <n v="16804"/>
    <n v="3765"/>
    <n v="11828"/>
    <n v="260"/>
    <n v="376"/>
    <n v="138"/>
    <n v="90"/>
    <m/>
    <n v="366"/>
    <n v="20079"/>
    <n v="210"/>
    <n v="240.33333333333334"/>
    <n v="1447"/>
    <n v="11"/>
    <n v="13"/>
    <n v="428"/>
    <n v="-9.2592592592592587E-3"/>
    <n v="-2.8560699191798627E-2"/>
    <n v="0"/>
    <n v="2.8333333333333335"/>
    <n v="56"/>
    <n v="-3.4482758620689655E-2"/>
    <n v="-2.3738278802933974E-2"/>
    <n v="0"/>
    <n v="0.33333333333333331"/>
    <n v="1944"/>
    <n v="331094"/>
    <n v="28093"/>
    <n v="295889"/>
    <m/>
    <n v="767"/>
    <n v="350"/>
    <n v="374"/>
    <n v="618"/>
    <n v="522"/>
    <n v="2421"/>
    <n v="2030"/>
    <n v="2781"/>
    <n v="2270"/>
    <n v="3230"/>
    <n v="2346"/>
    <n v="3239"/>
    <n v="2216"/>
    <n v="1923"/>
    <n v="1677"/>
    <n v="1393"/>
    <n v="1256"/>
    <n v="3115"/>
    <n v="1500"/>
    <n v="0.39"/>
    <n v="0.28999999999999998"/>
    <n v="0.11"/>
    <n v="0.2"/>
    <n v="0.21"/>
    <n v="0.15"/>
    <n v="19070"/>
    <n v="14191"/>
    <n v="796"/>
    <n v="240"/>
    <n v="38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5"/>
    <n v="1"/>
    <n v="111"/>
    <n v="0"/>
    <n v="167"/>
    <n v="1"/>
    <n v="557"/>
    <n v="5"/>
    <n v="418"/>
    <n v="4"/>
    <n v="735"/>
    <n v="712"/>
    <n v="0"/>
    <n v="0"/>
    <n v="11735"/>
  </r>
  <r>
    <x v="99"/>
    <d v="2020-06-04T00:00:00"/>
    <n v="13269"/>
    <n v="87"/>
    <n v="39"/>
    <n v="33592"/>
    <n v="331"/>
    <n v="274.33333333333331"/>
    <n v="16819"/>
    <n v="3770"/>
    <n v="12137"/>
    <n v="262"/>
    <n v="376"/>
    <n v="138"/>
    <n v="90"/>
    <m/>
    <n v="331"/>
    <n v="20323"/>
    <n v="244"/>
    <n v="235.33333333333334"/>
    <n v="1455"/>
    <n v="8"/>
    <n v="12"/>
    <n v="445"/>
    <n v="3.9719626168224297E-2"/>
    <n v="-2.7474615663761245E-2"/>
    <n v="17"/>
    <n v="2.8333333333333335"/>
    <n v="58"/>
    <n v="3.5714285714285712E-2"/>
    <n v="-2.0350000414655588E-2"/>
    <n v="2"/>
    <n v="0.5"/>
    <n v="1741"/>
    <n v="333106"/>
    <n v="28685"/>
    <n v="297773"/>
    <m/>
    <n v="767"/>
    <n v="355"/>
    <n v="383"/>
    <n v="626"/>
    <n v="525"/>
    <n v="2463"/>
    <n v="2067"/>
    <n v="2820"/>
    <n v="2310"/>
    <n v="3248"/>
    <n v="2390"/>
    <n v="3273"/>
    <n v="2236"/>
    <n v="1932"/>
    <n v="1691"/>
    <n v="1398"/>
    <n v="1256"/>
    <n v="3117"/>
    <n v="1502"/>
    <n v="0.4"/>
    <n v="0.28999999999999998"/>
    <n v="0.11"/>
    <n v="0.2"/>
    <n v="0.21"/>
    <n v="0.15"/>
    <n v="19232"/>
    <n v="14360"/>
    <n v="801"/>
    <n v="240"/>
    <n v="38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6"/>
    <n v="1"/>
    <n v="111"/>
    <n v="0"/>
    <n v="168"/>
    <n v="1"/>
    <n v="559"/>
    <n v="2"/>
    <n v="422"/>
    <n v="4"/>
    <n v="737"/>
    <n v="718"/>
    <n v="0"/>
    <n v="0"/>
    <n v="11814"/>
  </r>
  <r>
    <x v="100"/>
    <d v="2020-06-05T00:00:00"/>
    <n v="13443"/>
    <n v="174"/>
    <n v="71"/>
    <n v="33969"/>
    <n v="377"/>
    <n v="294.33333333333331"/>
    <n v="16834"/>
    <n v="3789"/>
    <n v="12473"/>
    <n v="263"/>
    <n v="380"/>
    <n v="140"/>
    <n v="90"/>
    <m/>
    <n v="377"/>
    <n v="20526"/>
    <n v="203"/>
    <n v="223.33333333333334"/>
    <n v="1465"/>
    <n v="10"/>
    <n v="11.5"/>
    <n v="421"/>
    <n v="-5.3932584269662923E-2"/>
    <n v="-3.1737481788100153E-2"/>
    <n v="0"/>
    <n v="2.8333333333333335"/>
    <n v="58"/>
    <n v="0"/>
    <n v="-1.2774242838898012E-2"/>
    <n v="0"/>
    <n v="0.5"/>
    <n v="1636"/>
    <n v="334923"/>
    <n v="28088"/>
    <n v="299318"/>
    <m/>
    <n v="767"/>
    <n v="362"/>
    <n v="393"/>
    <n v="637"/>
    <n v="533"/>
    <n v="2497"/>
    <n v="2113"/>
    <n v="2860"/>
    <n v="2366"/>
    <n v="3271"/>
    <n v="2422"/>
    <n v="3299"/>
    <n v="2265"/>
    <n v="1953"/>
    <n v="1705"/>
    <n v="1406"/>
    <n v="1261"/>
    <n v="3117"/>
    <n v="1509"/>
    <n v="0.4"/>
    <n v="0.28999999999999998"/>
    <n v="0.11"/>
    <n v="0.2"/>
    <n v="0.21"/>
    <n v="0.15"/>
    <n v="19402"/>
    <n v="14567"/>
    <n v="803"/>
    <n v="244"/>
    <n v="38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1"/>
    <n v="112"/>
    <n v="1"/>
    <n v="168"/>
    <n v="0"/>
    <n v="565"/>
    <n v="6"/>
    <n v="424"/>
    <n v="2"/>
    <n v="744"/>
    <n v="721"/>
    <n v="0"/>
    <n v="0"/>
    <n v="11978"/>
  </r>
  <r>
    <x v="101"/>
    <d v="2020-06-06T00:00:00"/>
    <n v="13544"/>
    <n v="101"/>
    <n v="75.5"/>
    <n v="34351"/>
    <n v="382"/>
    <n v="308.5"/>
    <n v="16855"/>
    <n v="3799"/>
    <n v="12818"/>
    <n v="266"/>
    <n v="382"/>
    <n v="141"/>
    <n v="90"/>
    <m/>
    <n v="382"/>
    <n v="20807"/>
    <n v="281"/>
    <n v="233"/>
    <n v="1474"/>
    <n v="9"/>
    <n v="10.666666666666666"/>
    <n v="414"/>
    <n v="-1.66270783847981E-2"/>
    <n v="-2.1538492906707878E-2"/>
    <n v="0"/>
    <n v="2.8333333333333335"/>
    <n v="57"/>
    <n v="-1.7241379310344827E-2"/>
    <n v="-1.8293308702791462E-2"/>
    <n v="0"/>
    <n v="0.33333333333333331"/>
    <n v="1813"/>
    <n v="337333"/>
    <n v="29013"/>
    <n v="301169"/>
    <m/>
    <n v="767"/>
    <n v="371"/>
    <n v="401"/>
    <n v="652"/>
    <n v="539"/>
    <n v="2538"/>
    <n v="2154"/>
    <n v="2894"/>
    <n v="2415"/>
    <n v="3312"/>
    <n v="2464"/>
    <n v="3323"/>
    <n v="2287"/>
    <n v="1963"/>
    <n v="1710"/>
    <n v="1420"/>
    <n v="1269"/>
    <n v="3121"/>
    <n v="1518"/>
    <n v="0.4"/>
    <n v="0.28999999999999998"/>
    <n v="0.11"/>
    <n v="0.2"/>
    <n v="0.21"/>
    <n v="0.15"/>
    <n v="19594"/>
    <n v="14757"/>
    <n v="804"/>
    <n v="244"/>
    <n v="395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0"/>
    <n v="112"/>
    <n v="0"/>
    <n v="170"/>
    <n v="2"/>
    <n v="569"/>
    <n v="4"/>
    <n v="427"/>
    <n v="3"/>
    <n v="748"/>
    <n v="726"/>
    <n v="0"/>
    <n v="0"/>
    <n v="12070"/>
  </r>
  <r>
    <x v="102"/>
    <d v="2020-06-07T00:00:00"/>
    <n v="13698"/>
    <n v="154"/>
    <n v="91.666666666666671"/>
    <n v="34693"/>
    <n v="342"/>
    <n v="332.16666666666669"/>
    <n v="16909"/>
    <n v="3823"/>
    <n v="13073"/>
    <n v="268"/>
    <n v="389"/>
    <n v="141"/>
    <n v="90"/>
    <m/>
    <n v="342"/>
    <n v="20995"/>
    <n v="188"/>
    <n v="240.5"/>
    <n v="1479"/>
    <n v="5"/>
    <n v="9.1666666666666661"/>
    <n v="398"/>
    <n v="-3.864734299516908E-2"/>
    <n v="-2.6924864418560953E-2"/>
    <n v="0"/>
    <n v="2.8333333333333335"/>
    <n v="58"/>
    <n v="1.7543859649122806E-2"/>
    <n v="-1.5369332094604329E-2"/>
    <n v="1"/>
    <n v="0.5"/>
    <n v="1352"/>
    <n v="338500"/>
    <n v="29312"/>
    <n v="302455"/>
    <m/>
    <n v="767"/>
    <n v="379"/>
    <n v="412"/>
    <n v="661"/>
    <n v="546"/>
    <n v="2568"/>
    <n v="2181"/>
    <n v="2916"/>
    <n v="2445"/>
    <n v="3340"/>
    <n v="2497"/>
    <n v="3343"/>
    <n v="2313"/>
    <n v="1977"/>
    <n v="1730"/>
    <n v="1429"/>
    <n v="1272"/>
    <n v="3134"/>
    <n v="1517"/>
    <n v="0.4"/>
    <n v="0.28999999999999998"/>
    <n v="0.11"/>
    <n v="0.2"/>
    <n v="0.21"/>
    <n v="0.15"/>
    <n v="19766"/>
    <n v="14927"/>
    <n v="806"/>
    <n v="244"/>
    <n v="39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1"/>
    <n v="43"/>
    <n v="0"/>
    <n v="87"/>
    <n v="0"/>
    <n v="112"/>
    <n v="0"/>
    <n v="170"/>
    <n v="0"/>
    <n v="570"/>
    <n v="1"/>
    <n v="430"/>
    <n v="3"/>
    <n v="749"/>
    <n v="730"/>
    <n v="14"/>
    <n v="19"/>
    <n v="12219"/>
  </r>
  <r>
    <x v="103"/>
    <d v="2020-06-08T00:00:00"/>
    <n v="13729"/>
    <n v="31"/>
    <n v="117.16666666666667"/>
    <n v="34885"/>
    <n v="192"/>
    <n v="331.66666666666669"/>
    <n v="16948"/>
    <n v="3826"/>
    <n v="13222"/>
    <n v="268"/>
    <n v="389"/>
    <n v="142"/>
    <n v="90"/>
    <m/>
    <n v="192"/>
    <n v="21156"/>
    <n v="161"/>
    <n v="214.5"/>
    <n v="1485"/>
    <n v="6"/>
    <n v="8.1666666666666661"/>
    <n v="366"/>
    <n v="-8.0402010050251257E-2"/>
    <n v="-2.6524774798486056E-2"/>
    <n v="0"/>
    <n v="2.8333333333333335"/>
    <n v="55"/>
    <n v="-5.1724137931034482E-2"/>
    <n v="-8.365021749776741E-3"/>
    <n v="0"/>
    <n v="0.5"/>
    <n v="1603"/>
    <n v="339624"/>
    <n v="28791"/>
    <n v="303136"/>
    <m/>
    <n v="767"/>
    <n v="386"/>
    <n v="422"/>
    <n v="666"/>
    <n v="559"/>
    <n v="2590"/>
    <n v="2200"/>
    <n v="2925"/>
    <n v="2455"/>
    <n v="3352"/>
    <n v="2508"/>
    <n v="3361"/>
    <n v="2326"/>
    <n v="1989"/>
    <n v="1740"/>
    <n v="1432"/>
    <n v="1276"/>
    <n v="3144"/>
    <n v="1521"/>
    <n v="0.39"/>
    <n v="0.28999999999999998"/>
    <n v="0.11"/>
    <n v="0.2"/>
    <n v="0.21"/>
    <n v="0.15"/>
    <n v="19864"/>
    <n v="15021"/>
    <n v="807"/>
    <n v="244"/>
    <n v="40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0"/>
    <n v="43"/>
    <n v="0"/>
    <n v="88"/>
    <n v="1"/>
    <n v="112"/>
    <n v="0"/>
    <n v="171"/>
    <n v="1"/>
    <n v="570"/>
    <n v="0"/>
    <n v="434"/>
    <n v="4"/>
    <n v="749"/>
    <n v="736"/>
    <n v="14"/>
    <n v="19"/>
    <n v="12244"/>
  </r>
  <r>
    <x v="104"/>
    <d v="2020-06-09T00:00:00"/>
    <n v="13967"/>
    <n v="238"/>
    <n v="130.83333333333334"/>
    <n v="35306"/>
    <n v="421"/>
    <n v="340.83333333333331"/>
    <n v="16967"/>
    <n v="3837"/>
    <n v="13608"/>
    <n v="273"/>
    <n v="389"/>
    <n v="142"/>
    <n v="90"/>
    <m/>
    <n v="421"/>
    <n v="21339"/>
    <n v="183"/>
    <n v="210"/>
    <n v="1492"/>
    <n v="7"/>
    <n v="7.5"/>
    <n v="394"/>
    <n v="7.650273224043716E-2"/>
    <n v="-1.2231109548536651E-2"/>
    <n v="28"/>
    <n v="7.5"/>
    <n v="65"/>
    <n v="0.18181818181818182"/>
    <n v="2.7685134990035176E-2"/>
    <n v="10"/>
    <n v="2.1666666666666665"/>
    <n v="1618"/>
    <n v="342060"/>
    <n v="30176"/>
    <n v="305136"/>
    <m/>
    <n v="767"/>
    <n v="391"/>
    <n v="436"/>
    <n v="672"/>
    <n v="562"/>
    <n v="2630"/>
    <n v="2244"/>
    <n v="2957"/>
    <n v="2502"/>
    <n v="3370"/>
    <n v="2559"/>
    <n v="3386"/>
    <n v="2367"/>
    <n v="2011"/>
    <n v="1760"/>
    <n v="1440"/>
    <n v="1284"/>
    <n v="3168"/>
    <n v="1531"/>
    <n v="0.39"/>
    <n v="0.28999999999999998"/>
    <n v="0.11"/>
    <n v="0.2"/>
    <n v="0.21"/>
    <n v="0.15"/>
    <n v="20045"/>
    <n v="15261"/>
    <n v="809"/>
    <n v="244"/>
    <n v="40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1"/>
    <n v="43"/>
    <n v="0"/>
    <n v="88"/>
    <n v="0"/>
    <n v="113"/>
    <n v="1"/>
    <n v="171"/>
    <n v="0"/>
    <n v="575"/>
    <n v="5"/>
    <n v="434"/>
    <n v="0"/>
    <n v="755"/>
    <n v="737"/>
    <n v="16"/>
    <n v="20"/>
    <n v="12475"/>
  </r>
  <r>
    <x v="105"/>
    <d v="2020-06-10T00:00:00"/>
    <n v="13858"/>
    <n v="-109"/>
    <n v="98.166666666666671"/>
    <n v="35600"/>
    <n v="294"/>
    <n v="334.66666666666669"/>
    <n v="16988"/>
    <n v="3837"/>
    <n v="13878"/>
    <n v="274"/>
    <n v="391"/>
    <n v="142"/>
    <n v="90"/>
    <m/>
    <n v="294"/>
    <n v="21742"/>
    <n v="403"/>
    <n v="236.5"/>
    <n v="1497"/>
    <n v="5"/>
    <n v="7"/>
    <n v="417"/>
    <n v="5.8375634517766499E-2"/>
    <n v="-9.1217748236129513E-3"/>
    <n v="23"/>
    <n v="8.5"/>
    <n v="70"/>
    <n v="7.6923076923076927E-2"/>
    <n v="3.4553266858167044E-2"/>
    <n v="5"/>
    <n v="2.6666666666666665"/>
    <n v="1724"/>
    <n v="344217"/>
    <n v="30398"/>
    <n v="306893"/>
    <m/>
    <n v="767"/>
    <n v="403"/>
    <n v="447"/>
    <n v="681"/>
    <n v="581"/>
    <n v="2650"/>
    <n v="2277"/>
    <n v="2983"/>
    <n v="2530"/>
    <n v="3400"/>
    <n v="2582"/>
    <n v="3412"/>
    <n v="2383"/>
    <n v="2028"/>
    <n v="1774"/>
    <n v="1443"/>
    <n v="1291"/>
    <n v="3178"/>
    <n v="1532"/>
    <n v="0.39"/>
    <n v="0.28999999999999998"/>
    <n v="0.11"/>
    <n v="0.2"/>
    <n v="0.21"/>
    <n v="0.15"/>
    <n v="20193"/>
    <n v="15407"/>
    <n v="809"/>
    <n v="245"/>
    <n v="412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88"/>
    <n v="0"/>
    <n v="114"/>
    <n v="1"/>
    <n v="171"/>
    <n v="0"/>
    <n v="576"/>
    <n v="1"/>
    <n v="437"/>
    <n v="3"/>
    <n v="757"/>
    <n v="740"/>
    <n v="10"/>
    <n v="15"/>
    <n v="12361"/>
  </r>
  <r>
    <x v="106"/>
    <d v="2020-06-11T00:00:00"/>
    <n v="13908"/>
    <n v="50"/>
    <n v="77.5"/>
    <n v="35910"/>
    <n v="310"/>
    <n v="323.5"/>
    <n v="17007"/>
    <n v="3841"/>
    <n v="14161"/>
    <n v="277"/>
    <n v="391"/>
    <n v="143"/>
    <n v="90"/>
    <m/>
    <n v="310"/>
    <n v="22002"/>
    <n v="260"/>
    <n v="246"/>
    <n v="1504"/>
    <n v="7"/>
    <n v="6.5"/>
    <n v="415"/>
    <n v="-4.7961630695443642E-3"/>
    <n v="-9.3237129025985595E-4"/>
    <n v="0"/>
    <n v="8.5"/>
    <n v="70"/>
    <n v="0"/>
    <n v="3.4553266858167044E-2"/>
    <n v="0"/>
    <n v="2.6666666666666665"/>
    <n v="1562"/>
    <n v="345495"/>
    <n v="30615"/>
    <n v="308023"/>
    <m/>
    <n v="767"/>
    <n v="414"/>
    <n v="459"/>
    <n v="695"/>
    <n v="592"/>
    <n v="2663"/>
    <n v="2305"/>
    <n v="3017"/>
    <n v="2596"/>
    <n v="3413"/>
    <n v="2605"/>
    <n v="3439"/>
    <n v="2399"/>
    <n v="2039"/>
    <n v="1792"/>
    <n v="1446"/>
    <n v="1293"/>
    <n v="3182"/>
    <n v="1535"/>
    <n v="0.39"/>
    <n v="0.28999999999999998"/>
    <n v="0.11"/>
    <n v="0.2"/>
    <n v="0.21"/>
    <n v="0.15"/>
    <n v="20320"/>
    <n v="15590"/>
    <n v="810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2"/>
    <n v="115"/>
    <n v="1"/>
    <n v="172"/>
    <n v="1"/>
    <n v="577"/>
    <n v="1"/>
    <n v="439"/>
    <n v="2"/>
    <n v="759"/>
    <n v="745"/>
    <n v="14"/>
    <n v="12"/>
    <n v="12404"/>
  </r>
  <r>
    <x v="107"/>
    <d v="2020-06-12T00:00:00"/>
    <n v="13980"/>
    <n v="72"/>
    <n v="72.666666666666671"/>
    <n v="36180"/>
    <n v="270"/>
    <n v="304.83333333333331"/>
    <n v="17024"/>
    <n v="3846"/>
    <n v="14407"/>
    <n v="277"/>
    <n v="393"/>
    <n v="143"/>
    <n v="90"/>
    <m/>
    <n v="270"/>
    <n v="22200"/>
    <n v="198"/>
    <n v="232.16666666666666"/>
    <n v="1505"/>
    <n v="1"/>
    <n v="5.166666666666667"/>
    <n v="440"/>
    <n v="6.0240963855421686E-2"/>
    <n v="1.1878969083110107E-2"/>
    <n v="25"/>
    <n v="12.666666666666666"/>
    <n v="73"/>
    <n v="4.2857142857142858E-2"/>
    <n v="4.456968721941499E-2"/>
    <n v="3"/>
    <n v="3.1666666666666665"/>
    <n v="1486"/>
    <n v="346703"/>
    <n v="30779"/>
    <n v="309037"/>
    <m/>
    <n v="767"/>
    <n v="424"/>
    <n v="473"/>
    <n v="711"/>
    <n v="603"/>
    <n v="2698"/>
    <n v="2332"/>
    <n v="3037"/>
    <n v="2620"/>
    <n v="3438"/>
    <n v="2620"/>
    <n v="3456"/>
    <n v="2417"/>
    <n v="2052"/>
    <n v="1801"/>
    <n v="1450"/>
    <n v="1301"/>
    <n v="3187"/>
    <n v="1535"/>
    <n v="0.39"/>
    <n v="0.28999999999999998"/>
    <n v="0.11"/>
    <n v="0.2"/>
    <n v="0.21"/>
    <n v="0.15"/>
    <n v="20464"/>
    <n v="15716"/>
    <n v="811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0"/>
    <n v="115"/>
    <n v="0"/>
    <n v="173"/>
    <n v="1"/>
    <n v="577"/>
    <n v="0"/>
    <n v="439"/>
    <n v="0"/>
    <n v="759"/>
    <n v="746"/>
    <n v="14"/>
    <n v="11"/>
    <n v="12475"/>
  </r>
  <r>
    <x v="108"/>
    <d v="2020-06-13T00:00:00"/>
    <n v="14025"/>
    <n v="45"/>
    <n v="54.5"/>
    <n v="36463"/>
    <n v="283"/>
    <n v="295"/>
    <n v="17066"/>
    <n v="3868"/>
    <n v="14622"/>
    <n v="281"/>
    <n v="393"/>
    <n v="143"/>
    <n v="90"/>
    <m/>
    <n v="283"/>
    <n v="22438"/>
    <n v="238"/>
    <n v="240.5"/>
    <n v="1512"/>
    <n v="7"/>
    <n v="5.5"/>
    <n v="428"/>
    <n v="-2.7272727272727271E-2"/>
    <n v="1.3774738370183741E-2"/>
    <n v="0"/>
    <n v="12.666666666666666"/>
    <n v="77"/>
    <n v="5.4794520547945202E-2"/>
    <n v="5.0778130702552056E-2"/>
    <n v="4"/>
    <n v="3.6666666666666665"/>
    <n v="1516"/>
    <n v="348837"/>
    <n v="30655"/>
    <n v="310858"/>
    <m/>
    <n v="767"/>
    <n v="423"/>
    <n v="478"/>
    <n v="719"/>
    <n v="605"/>
    <n v="2723"/>
    <n v="2365"/>
    <n v="3056"/>
    <n v="2643"/>
    <n v="3465"/>
    <n v="2655"/>
    <n v="3471"/>
    <n v="2441"/>
    <n v="2066"/>
    <n v="1814"/>
    <n v="1460"/>
    <n v="1306"/>
    <n v="3200"/>
    <n v="1548"/>
    <n v="0.39"/>
    <n v="0.28999999999999998"/>
    <n v="0.11"/>
    <n v="0.2"/>
    <n v="0.21"/>
    <n v="0.15"/>
    <n v="20594"/>
    <n v="15869"/>
    <n v="812"/>
    <n v="246"/>
    <n v="42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1"/>
    <n v="44"/>
    <n v="1"/>
    <n v="91"/>
    <n v="1"/>
    <n v="115"/>
    <n v="0"/>
    <n v="175"/>
    <n v="2"/>
    <n v="578"/>
    <n v="1"/>
    <n v="440"/>
    <n v="1"/>
    <n v="761"/>
    <n v="751"/>
    <n v="14"/>
    <n v="11"/>
    <n v="12513"/>
  </r>
  <r>
    <x v="109"/>
    <d v="2020-06-14T00:00:00"/>
    <n v="14021"/>
    <n v="-4"/>
    <n v="48.666666666666664"/>
    <n v="36690"/>
    <n v="227"/>
    <n v="300.83333333333331"/>
    <n v="17078"/>
    <n v="3874"/>
    <n v="14828"/>
    <n v="282"/>
    <n v="395"/>
    <n v="143"/>
    <n v="90"/>
    <m/>
    <n v="227"/>
    <n v="22669"/>
    <n v="231"/>
    <n v="252.16666666666666"/>
    <n v="1517"/>
    <n v="5"/>
    <n v="5.333333333333333"/>
    <n v="419"/>
    <n v="-2.1028037383177569E-2"/>
    <n v="2.367040048136269E-2"/>
    <n v="0"/>
    <n v="12.666666666666666"/>
    <n v="73"/>
    <n v="-5.1948051948051951E-2"/>
    <n v="5.074081169971581E-2"/>
    <n v="0"/>
    <n v="3.6666666666666665"/>
    <n v="1385"/>
    <n v="349997"/>
    <n v="30658"/>
    <n v="311922"/>
    <m/>
    <n v="767"/>
    <n v="432"/>
    <n v="485"/>
    <n v="728"/>
    <n v="610"/>
    <n v="2749"/>
    <n v="2385"/>
    <n v="3075"/>
    <n v="2672"/>
    <n v="3484"/>
    <n v="2674"/>
    <n v="3491"/>
    <n v="2456"/>
    <n v="2073"/>
    <n v="1818"/>
    <n v="1466"/>
    <n v="1313"/>
    <n v="3200"/>
    <n v="1549"/>
    <n v="0.38"/>
    <n v="0.28999999999999998"/>
    <n v="0.11"/>
    <n v="0.2"/>
    <n v="0.21"/>
    <n v="0.15"/>
    <n v="20713"/>
    <n v="15977"/>
    <n v="812"/>
    <n v="246"/>
    <n v="427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-1"/>
    <n v="93"/>
    <n v="2"/>
    <n v="116"/>
    <n v="1"/>
    <n v="175"/>
    <n v="0"/>
    <n v="581"/>
    <n v="3"/>
    <n v="440"/>
    <n v="0"/>
    <n v="764"/>
    <n v="753"/>
    <n v="15"/>
    <n v="15"/>
    <n v="12504"/>
  </r>
  <r>
    <x v="110"/>
    <d v="2020-06-15T00:00:00"/>
    <n v="14184"/>
    <n v="163"/>
    <n v="36.166666666666664"/>
    <n v="37036"/>
    <n v="346"/>
    <n v="288.33333333333331"/>
    <n v="17097"/>
    <n v="3892"/>
    <n v="15128"/>
    <n v="287"/>
    <n v="399"/>
    <n v="143"/>
    <n v="90"/>
    <m/>
    <n v="346"/>
    <n v="22852"/>
    <n v="183"/>
    <n v="252.16666666666666"/>
    <n v="1520"/>
    <n v="3"/>
    <n v="4.666666666666667"/>
    <n v="431"/>
    <n v="2.8639618138424822E-2"/>
    <n v="1.5693214797693967E-2"/>
    <n v="12"/>
    <n v="10"/>
    <n v="73"/>
    <n v="0"/>
    <n v="2.0437781396685509E-2"/>
    <n v="0"/>
    <n v="2"/>
    <n v="1241"/>
    <n v="351057"/>
    <n v="30703"/>
    <n v="312780"/>
    <m/>
    <n v="767"/>
    <n v="435"/>
    <n v="493"/>
    <n v="738"/>
    <n v="615"/>
    <n v="2790"/>
    <n v="2424"/>
    <n v="3103"/>
    <n v="2701"/>
    <n v="3517"/>
    <n v="2697"/>
    <n v="3522"/>
    <n v="2473"/>
    <n v="2081"/>
    <n v="1834"/>
    <n v="1476"/>
    <n v="1320"/>
    <n v="3228"/>
    <n v="1564"/>
    <n v="0.38"/>
    <n v="0.28999999999999998"/>
    <n v="0.11"/>
    <n v="0.2"/>
    <n v="0.21"/>
    <n v="0.15"/>
    <n v="20902"/>
    <n v="16134"/>
    <n v="813"/>
    <n v="246"/>
    <n v="42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0"/>
    <n v="93"/>
    <n v="0"/>
    <n v="117"/>
    <n v="1"/>
    <n v="175"/>
    <n v="0"/>
    <n v="581"/>
    <n v="0"/>
    <n v="442"/>
    <n v="2"/>
    <n v="765"/>
    <n v="755"/>
    <n v="13"/>
    <n v="12"/>
    <n v="12664"/>
  </r>
  <r>
    <x v="111"/>
    <d v="2020-06-16T00:00:00"/>
    <n v="14124"/>
    <n v="-60"/>
    <n v="44.333333333333336"/>
    <n v="37336"/>
    <n v="300"/>
    <n v="289.33333333333331"/>
    <n v="17141"/>
    <n v="3904"/>
    <n v="15364"/>
    <n v="287"/>
    <n v="407"/>
    <n v="143"/>
    <n v="90"/>
    <m/>
    <n v="300"/>
    <n v="23212"/>
    <n v="360"/>
    <n v="245"/>
    <n v="1522"/>
    <n v="2"/>
    <n v="4.166666666666667"/>
    <n v="423"/>
    <n v="-1.8561484918793503E-2"/>
    <n v="2.8703615582673001E-3"/>
    <n v="0"/>
    <n v="6.166666666666667"/>
    <n v="71"/>
    <n v="-2.7397260273972601E-2"/>
    <n v="3.0510585305105844E-3"/>
    <n v="0"/>
    <n v="1.1666666666666667"/>
    <n v="1316"/>
    <n v="353178"/>
    <n v="30810"/>
    <n v="314526"/>
    <m/>
    <n v="767"/>
    <n v="435"/>
    <n v="503"/>
    <n v="749"/>
    <n v="619"/>
    <n v="2809"/>
    <n v="2451"/>
    <n v="3127"/>
    <n v="2727"/>
    <n v="3551"/>
    <n v="2733"/>
    <n v="3545"/>
    <n v="2489"/>
    <n v="2097"/>
    <n v="1849"/>
    <n v="1484"/>
    <n v="1324"/>
    <n v="3248"/>
    <n v="1571"/>
    <n v="0.38"/>
    <n v="0.28999999999999998"/>
    <n v="0.11"/>
    <n v="0.2"/>
    <n v="0.21"/>
    <n v="0.15"/>
    <n v="21057"/>
    <n v="16279"/>
    <n v="813"/>
    <n v="246"/>
    <n v="431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1"/>
    <n v="93"/>
    <n v="0"/>
    <n v="117"/>
    <n v="0"/>
    <n v="176"/>
    <n v="1"/>
    <n v="581"/>
    <n v="0"/>
    <n v="442"/>
    <n v="0"/>
    <n v="766"/>
    <n v="756"/>
    <n v="13"/>
    <n v="12"/>
    <n v="12602"/>
  </r>
  <r>
    <x v="112"/>
    <d v="2020-06-17T00:00:00"/>
    <n v="14092"/>
    <n v="-32"/>
    <n v="30.666666666666668"/>
    <n v="37672"/>
    <n v="336"/>
    <n v="293.66666666666669"/>
    <n v="17179"/>
    <n v="3913"/>
    <n v="15646"/>
    <n v="288"/>
    <n v="413"/>
    <n v="143"/>
    <n v="90"/>
    <m/>
    <n v="336"/>
    <n v="23580"/>
    <n v="368"/>
    <n v="263"/>
    <n v="1523"/>
    <n v="1"/>
    <n v="3.1666666666666665"/>
    <n v="435"/>
    <n v="2.8368794326241134E-2"/>
    <n v="8.3978544575648833E-3"/>
    <n v="12"/>
    <n v="8.1666666666666661"/>
    <n v="69"/>
    <n v="-2.8169014084507043E-2"/>
    <n v="-1.6437771502405892E-3"/>
    <n v="0"/>
    <n v="1.1666666666666667"/>
    <n v="1347"/>
    <n v="355207"/>
    <n v="30289"/>
    <n v="316188"/>
    <m/>
    <n v="767"/>
    <n v="440"/>
    <n v="508"/>
    <n v="756"/>
    <n v="629"/>
    <n v="2850"/>
    <n v="2472"/>
    <n v="3152"/>
    <n v="2759"/>
    <n v="3575"/>
    <n v="2775"/>
    <n v="3577"/>
    <n v="2522"/>
    <n v="2109"/>
    <n v="1866"/>
    <n v="1492"/>
    <n v="1328"/>
    <n v="3257"/>
    <n v="1580"/>
    <n v="0.38"/>
    <n v="0.28999999999999998"/>
    <n v="0.11"/>
    <n v="0.2"/>
    <n v="0.21"/>
    <n v="0.15"/>
    <n v="21220"/>
    <n v="16452"/>
    <n v="813"/>
    <n v="246"/>
    <n v="43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1"/>
    <n v="442"/>
    <n v="0"/>
    <n v="767"/>
    <n v="756"/>
    <n v="13"/>
    <n v="12"/>
    <n v="12569"/>
  </r>
  <r>
    <x v="113"/>
    <d v="2020-06-18T00:00:00"/>
    <n v="14079"/>
    <n v="-13"/>
    <n v="16.5"/>
    <n v="38089"/>
    <n v="417"/>
    <n v="318.16666666666669"/>
    <n v="17208"/>
    <n v="3934"/>
    <n v="15971"/>
    <n v="295"/>
    <n v="448"/>
    <n v="143"/>
    <n v="90"/>
    <m/>
    <n v="417"/>
    <n v="24010"/>
    <n v="430"/>
    <n v="301.66666666666669"/>
    <n v="1524"/>
    <n v="1"/>
    <n v="3.1666666666666665"/>
    <n v="416"/>
    <n v="-4.3678160919540229E-2"/>
    <n v="-8.9219996715954372E-3"/>
    <n v="0"/>
    <n v="4"/>
    <n v="67"/>
    <n v="-2.8985507246376812E-2"/>
    <n v="-1.3617552167493869E-2"/>
    <n v="0"/>
    <n v="0.66666666666666663"/>
    <n v="1337"/>
    <n v="357291"/>
    <n v="30426"/>
    <n v="317865"/>
    <m/>
    <n v="767"/>
    <n v="450"/>
    <n v="519"/>
    <n v="776"/>
    <n v="640"/>
    <n v="2906"/>
    <n v="2519"/>
    <n v="3180"/>
    <n v="2799"/>
    <n v="3604"/>
    <n v="2802"/>
    <n v="3595"/>
    <n v="2552"/>
    <n v="2127"/>
    <n v="1879"/>
    <n v="1506"/>
    <n v="1342"/>
    <n v="3278"/>
    <n v="1588"/>
    <n v="0.38"/>
    <n v="0.28999999999999998"/>
    <n v="0.11"/>
    <n v="0.2"/>
    <n v="0.21"/>
    <n v="0.15"/>
    <n v="21435"/>
    <n v="16654"/>
    <n v="813"/>
    <n v="246"/>
    <n v="433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0"/>
    <n v="443"/>
    <n v="1"/>
    <n v="767"/>
    <n v="757"/>
    <n v="14"/>
    <n v="13"/>
    <n v="12555"/>
  </r>
  <r>
    <x v="114"/>
    <d v="2020-06-19T00:00:00"/>
    <n v="13987"/>
    <n v="-92"/>
    <n v="-6.333333333333333"/>
    <n v="38464"/>
    <n v="375"/>
    <n v="333.5"/>
    <n v="17236"/>
    <n v="3955"/>
    <n v="16255"/>
    <n v="304"/>
    <n v="480"/>
    <n v="143"/>
    <n v="91"/>
    <m/>
    <n v="375"/>
    <n v="24477"/>
    <n v="467"/>
    <n v="339.83333333333331"/>
    <n v="1527"/>
    <n v="3"/>
    <n v="2.5"/>
    <n v="422"/>
    <n v="1.4423076923076924E-2"/>
    <n v="-1.9726989722947366E-3"/>
    <n v="6"/>
    <n v="5"/>
    <n v="67"/>
    <n v="0"/>
    <n v="-2.2749972258818068E-2"/>
    <n v="0"/>
    <n v="0"/>
    <n v="1530"/>
    <n v="359579"/>
    <n v="29046"/>
    <n v="319585"/>
    <m/>
    <n v="767"/>
    <n v="463"/>
    <n v="530"/>
    <n v="795"/>
    <n v="657"/>
    <n v="2956"/>
    <n v="2554"/>
    <n v="3209"/>
    <n v="2836"/>
    <n v="3628"/>
    <n v="2820"/>
    <n v="3619"/>
    <n v="2578"/>
    <n v="2151"/>
    <n v="1898"/>
    <n v="1510"/>
    <n v="1346"/>
    <n v="3291"/>
    <n v="1595"/>
    <n v="0.38"/>
    <n v="0.28999999999999998"/>
    <n v="0.11"/>
    <n v="0.2"/>
    <n v="0.21"/>
    <n v="0.15"/>
    <n v="21635"/>
    <n v="16829"/>
    <n v="813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1"/>
    <n v="118"/>
    <n v="1"/>
    <n v="176"/>
    <n v="0"/>
    <n v="583"/>
    <n v="1"/>
    <n v="443"/>
    <n v="0"/>
    <n v="769"/>
    <n v="758"/>
    <n v="15"/>
    <n v="13"/>
    <n v="12460"/>
  </r>
  <r>
    <x v="115"/>
    <d v="2020-06-20T00:00:00"/>
    <n v="13935"/>
    <n v="-52"/>
    <n v="-14.333333333333334"/>
    <n v="38841"/>
    <n v="377"/>
    <n v="358.5"/>
    <n v="17242"/>
    <n v="3966"/>
    <n v="16537"/>
    <n v="363"/>
    <n v="499"/>
    <n v="143"/>
    <n v="91"/>
    <m/>
    <n v="377"/>
    <n v="24906"/>
    <n v="429"/>
    <n v="372.83333333333331"/>
    <n v="1528"/>
    <n v="1"/>
    <n v="1.8333333333333333"/>
    <n v="422"/>
    <n v="0"/>
    <n v="1.5319739249015241E-3"/>
    <n v="0"/>
    <n v="5"/>
    <n v="70"/>
    <n v="4.4776119402985072E-2"/>
    <n v="-6.6292770336452318E-3"/>
    <n v="3"/>
    <n v="0.5"/>
    <n v="1771"/>
    <n v="361848"/>
    <n v="30852"/>
    <n v="321236"/>
    <m/>
    <n v="767"/>
    <n v="478"/>
    <n v="542"/>
    <n v="812"/>
    <n v="670"/>
    <n v="2993"/>
    <n v="2586"/>
    <n v="3246"/>
    <n v="2867"/>
    <n v="3657"/>
    <n v="2852"/>
    <n v="3643"/>
    <n v="2596"/>
    <n v="2162"/>
    <n v="1905"/>
    <n v="1512"/>
    <n v="1351"/>
    <n v="3332"/>
    <n v="1609"/>
    <n v="0.38"/>
    <n v="0.28000000000000003"/>
    <n v="0.11"/>
    <n v="0.2"/>
    <n v="0.21"/>
    <n v="0.15"/>
    <n v="21848"/>
    <n v="16993"/>
    <n v="814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7"/>
    <n v="-1"/>
    <n v="177"/>
    <n v="1"/>
    <n v="583"/>
    <n v="0"/>
    <n v="444"/>
    <n v="1"/>
    <n v="768"/>
    <n v="760"/>
    <n v="15"/>
    <n v="13"/>
    <n v="12407"/>
  </r>
  <r>
    <x v="116"/>
    <d v="2020-06-21T00:00:00"/>
    <n v="13757"/>
    <n v="-178"/>
    <n v="-71.166666666666671"/>
    <n v="39133"/>
    <n v="292"/>
    <n v="349.5"/>
    <n v="17249"/>
    <n v="3991"/>
    <n v="16762"/>
    <n v="374"/>
    <n v="521"/>
    <n v="144"/>
    <n v="92"/>
    <m/>
    <n v="292"/>
    <n v="25376"/>
    <n v="470"/>
    <n v="420.66666666666669"/>
    <n v="1530"/>
    <n v="2"/>
    <n v="1.6666666666666667"/>
    <n v="407"/>
    <n v="-3.5545023696682464E-2"/>
    <n v="-9.1654663809496908E-3"/>
    <n v="0"/>
    <n v="3"/>
    <n v="69"/>
    <n v="-1.4285714285714285E-2"/>
    <n v="-9.010229414597613E-3"/>
    <n v="0"/>
    <n v="0.5"/>
    <n v="1826"/>
    <n v="363133"/>
    <n v="30855"/>
    <n v="322174"/>
    <m/>
    <n v="767"/>
    <n v="490"/>
    <n v="554"/>
    <n v="820"/>
    <n v="684"/>
    <n v="3028"/>
    <n v="2600"/>
    <n v="3269"/>
    <n v="2897"/>
    <n v="3680"/>
    <n v="2884"/>
    <n v="3672"/>
    <n v="2609"/>
    <n v="2173"/>
    <n v="1912"/>
    <n v="1520"/>
    <n v="1354"/>
    <n v="3342"/>
    <n v="1615"/>
    <n v="0.38"/>
    <n v="0.28000000000000003"/>
    <n v="0.11"/>
    <n v="0.2"/>
    <n v="0.21"/>
    <n v="0.15"/>
    <n v="22007"/>
    <n v="17126"/>
    <n v="814"/>
    <n v="248"/>
    <n v="43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1"/>
    <n v="178"/>
    <n v="1"/>
    <n v="584"/>
    <n v="1"/>
    <n v="443"/>
    <n v="-1"/>
    <n v="770"/>
    <n v="760"/>
    <n v="17"/>
    <n v="13"/>
    <n v="12227"/>
  </r>
  <r>
    <x v="117"/>
    <d v="2020-06-22T00:00:00"/>
    <n v="13844"/>
    <n v="87"/>
    <n v="-46.666666666666664"/>
    <n v="39392"/>
    <n v="259"/>
    <n v="342.66666666666669"/>
    <n v="17320"/>
    <n v="4005"/>
    <n v="16926"/>
    <n v="376"/>
    <n v="529"/>
    <n v="144"/>
    <n v="92"/>
    <m/>
    <n v="259"/>
    <n v="25548"/>
    <n v="172"/>
    <n v="389.33333333333331"/>
    <n v="1534"/>
    <n v="4"/>
    <n v="2"/>
    <n v="424"/>
    <n v="4.1769041769041768E-2"/>
    <n v="8.8962140035618814E-4"/>
    <n v="17"/>
    <n v="5.833333333333333"/>
    <n v="72"/>
    <n v="4.3478260869565216E-2"/>
    <n v="2.8023574426586915E-3"/>
    <n v="3"/>
    <n v="1"/>
    <n v="1782"/>
    <n v="364305"/>
    <n v="30956"/>
    <n v="323131"/>
    <m/>
    <n v="767"/>
    <n v="491"/>
    <n v="561"/>
    <n v="827"/>
    <n v="695"/>
    <n v="3046"/>
    <n v="2611"/>
    <n v="3289"/>
    <n v="2911"/>
    <n v="3697"/>
    <n v="2900"/>
    <n v="3685"/>
    <n v="2614"/>
    <n v="2199"/>
    <n v="1920"/>
    <n v="1530"/>
    <n v="1365"/>
    <n v="3395"/>
    <n v="1625"/>
    <n v="0.38"/>
    <n v="0.28000000000000003"/>
    <n v="0.11"/>
    <n v="0.2"/>
    <n v="0.21"/>
    <n v="0.15"/>
    <n v="22173"/>
    <n v="17219"/>
    <n v="814"/>
    <n v="248"/>
    <n v="440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0"/>
    <n v="178"/>
    <n v="0"/>
    <n v="585"/>
    <n v="1"/>
    <n v="446"/>
    <n v="3"/>
    <n v="771"/>
    <n v="763"/>
    <n v="17"/>
    <n v="14"/>
    <n v="12310"/>
  </r>
  <r>
    <x v="118"/>
    <d v="2020-06-23T00:00:00"/>
    <n v="13908"/>
    <n v="64"/>
    <n v="-30.666666666666668"/>
    <n v="39737"/>
    <n v="345"/>
    <n v="344.16666666666669"/>
    <n v="17329"/>
    <n v="4014"/>
    <n v="17225"/>
    <n v="397"/>
    <n v="536"/>
    <n v="144"/>
    <n v="92"/>
    <m/>
    <n v="345"/>
    <n v="25829"/>
    <n v="281"/>
    <n v="374.83333333333331"/>
    <n v="1540"/>
    <n v="6"/>
    <n v="2.8333333333333335"/>
    <n v="441"/>
    <n v="4.0094339622641507E-2"/>
    <n v="2.8438789497562504E-3"/>
    <n v="17"/>
    <n v="6.666666666666667"/>
    <n v="72"/>
    <n v="0"/>
    <n v="7.4971931234098649E-3"/>
    <n v="0"/>
    <n v="1"/>
    <n v="1759"/>
    <n v="366777"/>
    <n v="30248"/>
    <n v="325281"/>
    <m/>
    <n v="767"/>
    <n v="501"/>
    <n v="568"/>
    <n v="839"/>
    <n v="711"/>
    <n v="3080"/>
    <n v="2644"/>
    <n v="3323"/>
    <n v="2946"/>
    <n v="3731"/>
    <n v="2928"/>
    <n v="3706"/>
    <n v="2639"/>
    <n v="2216"/>
    <n v="1929"/>
    <n v="1535"/>
    <n v="1372"/>
    <n v="3411"/>
    <n v="1630"/>
    <n v="0.38"/>
    <n v="0.28999999999999998"/>
    <n v="0.11"/>
    <n v="0.2"/>
    <n v="0.21"/>
    <n v="0.15"/>
    <n v="22353"/>
    <n v="17384"/>
    <n v="814"/>
    <n v="248"/>
    <n v="44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5"/>
    <n v="1"/>
    <n v="95"/>
    <n v="1"/>
    <n v="119"/>
    <n v="1"/>
    <n v="179"/>
    <n v="1"/>
    <n v="587"/>
    <n v="2"/>
    <n v="446"/>
    <n v="0"/>
    <n v="775"/>
    <n v="765"/>
    <n v="17"/>
    <n v="11"/>
    <n v="12368"/>
  </r>
  <r>
    <x v="119"/>
    <d v="2020-06-24T00:00:00"/>
    <n v="14021"/>
    <n v="113"/>
    <n v="-9.6666666666666661"/>
    <n v="40104"/>
    <n v="367"/>
    <n v="335.83333333333331"/>
    <n v="17339"/>
    <n v="4042"/>
    <n v="17527"/>
    <n v="406"/>
    <n v="552"/>
    <n v="146"/>
    <n v="92"/>
    <m/>
    <n v="367"/>
    <n v="26083"/>
    <n v="254"/>
    <n v="345.5"/>
    <n v="1543"/>
    <n v="3"/>
    <n v="3.1666666666666665"/>
    <n v="429"/>
    <n v="-2.7210884353741496E-2"/>
    <n v="5.5884250440560402E-3"/>
    <n v="0"/>
    <n v="6.666666666666667"/>
    <n v="73"/>
    <n v="1.3888888888888888E-2"/>
    <n v="1.4642925812620814E-2"/>
    <n v="1"/>
    <n v="1.1666666666666667"/>
    <n v="1586"/>
    <n v="368967"/>
    <n v="30935"/>
    <n v="327277"/>
    <m/>
    <n v="767"/>
    <n v="509"/>
    <n v="581"/>
    <n v="846"/>
    <n v="723"/>
    <n v="3112"/>
    <n v="2678"/>
    <n v="3359"/>
    <n v="2970"/>
    <n v="3763"/>
    <n v="2957"/>
    <n v="3724"/>
    <n v="2665"/>
    <n v="2234"/>
    <n v="1945"/>
    <n v="1552"/>
    <n v="1387"/>
    <n v="3428"/>
    <n v="1641"/>
    <n v="0.37"/>
    <n v="0.28000000000000003"/>
    <n v="0.1"/>
    <n v="0.2"/>
    <n v="0.21"/>
    <n v="0.15"/>
    <n v="22540"/>
    <n v="17564"/>
    <n v="814"/>
    <n v="248"/>
    <n v="44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1"/>
    <n v="8"/>
    <n v="1"/>
    <n v="10"/>
    <n v="0"/>
    <n v="15"/>
    <n v="0"/>
    <n v="34"/>
    <n v="0"/>
    <n v="46"/>
    <n v="1"/>
    <n v="95"/>
    <n v="0"/>
    <n v="119"/>
    <n v="0"/>
    <n v="179"/>
    <n v="0"/>
    <n v="587"/>
    <n v="0"/>
    <n v="446"/>
    <n v="0"/>
    <n v="777"/>
    <n v="766"/>
    <n v="17"/>
    <n v="13"/>
    <n v="12478"/>
  </r>
  <r>
    <x v="120"/>
    <d v="2020-06-25T00:00:00"/>
    <n v="14033"/>
    <n v="12"/>
    <n v="7.666666666666667"/>
    <n v="40415"/>
    <n v="311"/>
    <n v="325.16666666666669"/>
    <n v="17372"/>
    <n v="4055"/>
    <n v="17767"/>
    <n v="409"/>
    <n v="574"/>
    <n v="146"/>
    <n v="92"/>
    <m/>
    <n v="311"/>
    <n v="26382"/>
    <n v="299"/>
    <n v="317.5"/>
    <n v="1549"/>
    <n v="6"/>
    <n v="3.6666666666666665"/>
    <n v="436"/>
    <n v="1.6317016317016316E-2"/>
    <n v="5.9040816097126053E-3"/>
    <n v="7"/>
    <n v="6.833333333333333"/>
    <n v="67"/>
    <n v="-8.2191780821917804E-2"/>
    <n v="9.4429567563451367E-4"/>
    <n v="0"/>
    <n v="1.1666666666666667"/>
    <n v="1524"/>
    <n v="371024"/>
    <n v="31113"/>
    <n v="329085"/>
    <m/>
    <n v="767"/>
    <n v="520"/>
    <n v="596"/>
    <n v="860"/>
    <n v="738"/>
    <n v="3145"/>
    <n v="2700"/>
    <n v="3389"/>
    <n v="3001"/>
    <n v="3789"/>
    <n v="2980"/>
    <n v="3745"/>
    <n v="2678"/>
    <n v="2238"/>
    <n v="1957"/>
    <n v="1562"/>
    <n v="1390"/>
    <n v="3446"/>
    <n v="1652"/>
    <n v="0.37"/>
    <n v="0.28000000000000003"/>
    <n v="0.1"/>
    <n v="0.2"/>
    <n v="0.21"/>
    <n v="0.15"/>
    <n v="22707"/>
    <n v="17708"/>
    <n v="815"/>
    <n v="248"/>
    <n v="453"/>
    <n v="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6"/>
    <n v="1"/>
    <n v="119"/>
    <n v="0"/>
    <n v="180"/>
    <n v="1"/>
    <n v="589"/>
    <n v="2"/>
    <n v="448"/>
    <n v="2"/>
    <n v="779"/>
    <n v="770"/>
    <n v="16"/>
    <n v="13"/>
    <n v="12484"/>
  </r>
  <r>
    <x v="121"/>
    <d v="2020-06-26T00:00:00"/>
    <n v="14233"/>
    <n v="200"/>
    <n v="49.666666666666664"/>
    <n v="40866"/>
    <n v="451"/>
    <n v="337.5"/>
    <n v="17441"/>
    <n v="4056"/>
    <n v="18106"/>
    <n v="449"/>
    <n v="574"/>
    <n v="148"/>
    <n v="92"/>
    <m/>
    <n v="451"/>
    <n v="26633"/>
    <n v="251"/>
    <n v="287.83333333333331"/>
    <n v="1555"/>
    <n v="6"/>
    <n v="4.5"/>
    <n v="457"/>
    <n v="4.8165137614678902E-2"/>
    <n v="1.3931604545492422E-2"/>
    <n v="21"/>
    <n v="10.333333333333334"/>
    <n v="67"/>
    <n v="0"/>
    <n v="-6.5183908915296641E-3"/>
    <n v="0"/>
    <n v="0.66666666666666663"/>
    <n v="1561"/>
    <n v="373293"/>
    <n v="31246"/>
    <n v="330866"/>
    <m/>
    <n v="767"/>
    <n v="536"/>
    <n v="610"/>
    <n v="877"/>
    <n v="758"/>
    <n v="3181"/>
    <n v="2730"/>
    <n v="3431"/>
    <n v="3050"/>
    <n v="3821"/>
    <n v="3000"/>
    <n v="3763"/>
    <n v="2708"/>
    <n v="2258"/>
    <n v="1977"/>
    <n v="1580"/>
    <n v="1400"/>
    <n v="3488"/>
    <n v="1669"/>
    <n v="0.37"/>
    <n v="0.28000000000000003"/>
    <n v="0.1"/>
    <n v="0.2"/>
    <n v="0.21"/>
    <n v="0.15"/>
    <n v="22948"/>
    <n v="17918"/>
    <n v="816"/>
    <n v="248"/>
    <n v="457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7"/>
    <n v="1"/>
    <n v="119"/>
    <n v="0"/>
    <n v="180"/>
    <n v="0"/>
    <n v="590"/>
    <n v="1"/>
    <n v="452"/>
    <n v="4"/>
    <n v="780"/>
    <n v="775"/>
    <n v="16"/>
    <n v="13"/>
    <n v="12678"/>
  </r>
  <r>
    <x v="122"/>
    <d v="2020-06-27T00:00:00"/>
    <n v="14325"/>
    <n v="92"/>
    <n v="94.666666666666671"/>
    <n v="41189"/>
    <n v="323"/>
    <n v="342.66666666666669"/>
    <n v="17445"/>
    <n v="4080"/>
    <n v="18361"/>
    <n v="467"/>
    <n v="595"/>
    <n v="149"/>
    <n v="92"/>
    <m/>
    <n v="323"/>
    <n v="26864"/>
    <n v="231"/>
    <n v="248"/>
    <n v="1561"/>
    <n v="6"/>
    <n v="5.166666666666667"/>
    <n v="442"/>
    <n v="-3.2822757111597371E-2"/>
    <n v="1.4385315643006607E-2"/>
    <n v="0"/>
    <n v="10.333333333333334"/>
    <n v="70"/>
    <n v="4.4776119402985072E-2"/>
    <n v="3.3252480565868956E-3"/>
    <n v="3"/>
    <n v="1.1666666666666667"/>
    <n v="1627"/>
    <n v="375490"/>
    <n v="31255"/>
    <n v="332674"/>
    <m/>
    <n v="767"/>
    <n v="549"/>
    <n v="625"/>
    <n v="888"/>
    <n v="764"/>
    <n v="3213"/>
    <n v="2758"/>
    <n v="3464"/>
    <n v="3077"/>
    <n v="3847"/>
    <n v="3022"/>
    <n v="3789"/>
    <n v="2722"/>
    <n v="2273"/>
    <n v="1996"/>
    <n v="1585"/>
    <n v="1410"/>
    <n v="3503"/>
    <n v="1675"/>
    <n v="0.37"/>
    <n v="0.28000000000000003"/>
    <n v="0.1"/>
    <n v="0.2"/>
    <n v="0.21"/>
    <n v="0.15"/>
    <n v="23124"/>
    <n v="18065"/>
    <n v="816"/>
    <n v="248"/>
    <n v="463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1"/>
    <n v="46"/>
    <n v="0"/>
    <n v="97"/>
    <n v="0"/>
    <n v="119"/>
    <n v="0"/>
    <n v="181"/>
    <n v="1"/>
    <n v="591"/>
    <n v="1"/>
    <n v="455"/>
    <n v="3"/>
    <n v="781"/>
    <n v="780"/>
    <n v="16"/>
    <n v="13"/>
    <n v="12764"/>
  </r>
  <r>
    <x v="123"/>
    <d v="2020-06-28T00:00:00"/>
    <n v="14580"/>
    <n v="255"/>
    <n v="122.66666666666667"/>
    <n v="41646"/>
    <n v="457"/>
    <n v="375.66666666666669"/>
    <n v="17476"/>
    <n v="4094"/>
    <n v="18752"/>
    <n v="471"/>
    <n v="612"/>
    <n v="149"/>
    <n v="92"/>
    <m/>
    <n v="457"/>
    <n v="27066"/>
    <n v="202"/>
    <n v="253"/>
    <n v="1564"/>
    <n v="3"/>
    <n v="5"/>
    <n v="458"/>
    <n v="3.6199095022624438E-2"/>
    <n v="1.3456991185270384E-2"/>
    <n v="16"/>
    <n v="10.166666666666666"/>
    <n v="75"/>
    <n v="7.1428571428571425E-2"/>
    <n v="7.983633149754598E-3"/>
    <n v="5"/>
    <n v="1.5"/>
    <n v="1511"/>
    <n v="376815"/>
    <n v="31299"/>
    <n v="333658"/>
    <m/>
    <n v="767"/>
    <n v="559"/>
    <n v="643"/>
    <n v="908"/>
    <n v="782"/>
    <n v="3260"/>
    <n v="2792"/>
    <n v="3506"/>
    <n v="3120"/>
    <n v="3885"/>
    <n v="3047"/>
    <n v="3817"/>
    <n v="2747"/>
    <n v="2293"/>
    <n v="2006"/>
    <n v="1598"/>
    <n v="1413"/>
    <n v="3549"/>
    <n v="1693"/>
    <n v="0.37"/>
    <n v="0.28000000000000003"/>
    <n v="0.1"/>
    <n v="0.2"/>
    <n v="0.21"/>
    <n v="0.15"/>
    <n v="23388"/>
    <n v="18258"/>
    <n v="816"/>
    <n v="248"/>
    <n v="465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19"/>
    <n v="0"/>
    <n v="182"/>
    <n v="1"/>
    <n v="593"/>
    <n v="2"/>
    <n v="455"/>
    <n v="0"/>
    <n v="783"/>
    <n v="781"/>
    <n v="15"/>
    <n v="13"/>
    <n v="12836"/>
  </r>
  <r>
    <x v="124"/>
    <d v="2020-06-29T00:00:00"/>
    <n v="14707"/>
    <n v="127"/>
    <n v="133.16666666666666"/>
    <n v="41912"/>
    <n v="266"/>
    <n v="362.5"/>
    <n v="17501"/>
    <n v="4100"/>
    <n v="18977"/>
    <n v="477"/>
    <n v="615"/>
    <n v="150"/>
    <n v="92"/>
    <m/>
    <n v="266"/>
    <n v="27205"/>
    <n v="139"/>
    <n v="229.33333333333334"/>
    <n v="1568"/>
    <n v="4"/>
    <n v="4.666666666666667"/>
    <n v="489"/>
    <n v="6.768558951965066E-2"/>
    <n v="1.8055532834771907E-2"/>
    <n v="31"/>
    <n v="12.5"/>
    <n v="71"/>
    <n v="-5.3333333333333337E-2"/>
    <n v="-9.0525573913429142E-4"/>
    <n v="0"/>
    <n v="1.5"/>
    <n v="1498"/>
    <n v="378073"/>
    <n v="31310"/>
    <n v="334663"/>
    <m/>
    <n v="767"/>
    <n v="564"/>
    <n v="653"/>
    <n v="920"/>
    <n v="791"/>
    <n v="3288"/>
    <n v="2814"/>
    <n v="3527"/>
    <n v="3150"/>
    <n v="3902"/>
    <n v="3080"/>
    <n v="3835"/>
    <n v="2755"/>
    <n v="2298"/>
    <n v="2016"/>
    <n v="1605"/>
    <n v="1419"/>
    <n v="3563"/>
    <n v="1704"/>
    <n v="0.36"/>
    <n v="0.28000000000000003"/>
    <n v="0.1"/>
    <n v="0.2"/>
    <n v="0.2"/>
    <n v="0.14000000000000001"/>
    <n v="23515"/>
    <n v="18397"/>
    <n v="817"/>
    <n v="248"/>
    <n v="468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20"/>
    <n v="1"/>
    <n v="182"/>
    <n v="0"/>
    <n v="595"/>
    <n v="2"/>
    <n v="456"/>
    <n v="1"/>
    <n v="786"/>
    <n v="782"/>
    <n v="15"/>
    <n v="13"/>
    <n v="13139"/>
  </r>
  <r>
    <x v="125"/>
    <d v="2020-06-30T00:00:00"/>
    <n v="14666"/>
    <n v="-41"/>
    <n v="107.5"/>
    <n v="42171"/>
    <n v="259"/>
    <n v="344.5"/>
    <n v="17521"/>
    <n v="4110"/>
    <n v="19195"/>
    <n v="484"/>
    <n v="618"/>
    <n v="150"/>
    <n v="93"/>
    <m/>
    <n v="259"/>
    <n v="27505"/>
    <n v="300"/>
    <n v="237"/>
    <n v="1576"/>
    <n v="8"/>
    <n v="5.5"/>
    <n v="491"/>
    <n v="4.0899795501022499E-3"/>
    <n v="2.3272343485412534E-2"/>
    <n v="2"/>
    <n v="12.833333333333334"/>
    <n v="73"/>
    <n v="2.8169014084507043E-2"/>
    <n v="1.4747651268020665E-3"/>
    <n v="2"/>
    <n v="1.6666666666666667"/>
    <n v="1454"/>
    <n v="380506"/>
    <n v="31414"/>
    <n v="336881"/>
    <m/>
    <n v="767"/>
    <n v="572"/>
    <n v="661"/>
    <n v="928"/>
    <n v="798"/>
    <n v="3315"/>
    <n v="2839"/>
    <n v="3554"/>
    <n v="3172"/>
    <n v="3919"/>
    <n v="3096"/>
    <n v="3851"/>
    <n v="2771"/>
    <n v="2313"/>
    <n v="2029"/>
    <n v="1613"/>
    <n v="1428"/>
    <n v="3569"/>
    <n v="1714"/>
    <n v="0.37"/>
    <n v="0.28000000000000003"/>
    <n v="0.1"/>
    <n v="0.2"/>
    <n v="0.21"/>
    <n v="0.15"/>
    <n v="23647"/>
    <n v="18524"/>
    <n v="818"/>
    <n v="248"/>
    <n v="473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1"/>
    <n v="121"/>
    <n v="1"/>
    <n v="183"/>
    <n v="1"/>
    <n v="598"/>
    <n v="3"/>
    <n v="458"/>
    <n v="2"/>
    <n v="790"/>
    <n v="786"/>
    <n v="16"/>
    <n v="13"/>
    <n v="13090"/>
  </r>
  <r>
    <x v="126"/>
    <d v="2020-07-01T00:00:00"/>
    <n v="14725"/>
    <n v="59"/>
    <n v="115.33333333333333"/>
    <n v="42523"/>
    <n v="352"/>
    <n v="351.33333333333331"/>
    <n v="17585"/>
    <n v="4121"/>
    <n v="19452"/>
    <n v="491"/>
    <n v="632"/>
    <n v="150"/>
    <n v="92"/>
    <m/>
    <n v="352"/>
    <n v="27798"/>
    <n v="293"/>
    <n v="236"/>
    <n v="1579"/>
    <n v="3"/>
    <n v="5"/>
    <n v="503"/>
    <n v="2.4439918533604887E-2"/>
    <n v="2.4626160521510631E-2"/>
    <n v="12"/>
    <n v="13.666666666666666"/>
    <n v="79"/>
    <n v="8.2191780821917804E-2"/>
    <n v="2.8872025400774669E-2"/>
    <n v="6"/>
    <n v="2.6666666666666665"/>
    <n v="1450"/>
    <n v="382887"/>
    <n v="31389"/>
    <n v="338914"/>
    <m/>
    <n v="767"/>
    <n v="573"/>
    <n v="674"/>
    <n v="941"/>
    <n v="804"/>
    <n v="3355"/>
    <n v="2875"/>
    <n v="3598"/>
    <n v="3206"/>
    <n v="3936"/>
    <n v="3126"/>
    <n v="3870"/>
    <n v="2791"/>
    <n v="2328"/>
    <n v="2053"/>
    <n v="1619"/>
    <n v="1439"/>
    <n v="3582"/>
    <n v="1719"/>
    <n v="0.37"/>
    <n v="0.28000000000000003"/>
    <n v="0.1"/>
    <n v="0.2"/>
    <n v="0.21"/>
    <n v="0.15"/>
    <n v="23817"/>
    <n v="18706"/>
    <n v="819"/>
    <n v="248"/>
    <n v="475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0"/>
    <n v="121"/>
    <n v="0"/>
    <n v="183"/>
    <n v="0"/>
    <n v="600"/>
    <n v="2"/>
    <n v="459"/>
    <n v="1"/>
    <n v="792"/>
    <n v="787"/>
    <n v="19"/>
    <n v="15"/>
    <n v="13146"/>
  </r>
  <r>
    <x v="127"/>
    <d v="2020-07-02T00:00:00"/>
    <n v="14804"/>
    <n v="79"/>
    <n v="95.166666666666671"/>
    <n v="42901"/>
    <n v="378"/>
    <n v="339.16666666666669"/>
    <n v="17624"/>
    <n v="4121"/>
    <n v="19775"/>
    <n v="499"/>
    <n v="639"/>
    <n v="151"/>
    <n v="92"/>
    <m/>
    <n v="378"/>
    <n v="28097"/>
    <n v="299"/>
    <n v="244"/>
    <n v="1587"/>
    <n v="8"/>
    <n v="5.333333333333333"/>
    <n v="510"/>
    <n v="1.3916500994035786E-2"/>
    <n v="1.8918054418070106E-2"/>
    <n v="7"/>
    <n v="11.333333333333334"/>
    <n v="77"/>
    <n v="-2.5316455696202531E-2"/>
    <n v="2.4652616118074247E-2"/>
    <n v="0"/>
    <n v="2.6666666666666665"/>
    <n v="1380"/>
    <n v="385092"/>
    <n v="31274"/>
    <n v="340811"/>
    <m/>
    <n v="767"/>
    <n v="581"/>
    <n v="690"/>
    <n v="955"/>
    <n v="819"/>
    <n v="3389"/>
    <n v="2909"/>
    <n v="3640"/>
    <n v="3242"/>
    <n v="3966"/>
    <n v="3152"/>
    <n v="3893"/>
    <n v="2809"/>
    <n v="2349"/>
    <n v="2067"/>
    <n v="1635"/>
    <n v="1447"/>
    <n v="3602"/>
    <n v="1722"/>
    <n v="0.37"/>
    <n v="0.28000000000000003"/>
    <n v="0.1"/>
    <n v="0.2"/>
    <n v="0.21"/>
    <n v="0.15"/>
    <n v="24025"/>
    <n v="18876"/>
    <n v="819"/>
    <n v="249"/>
    <n v="480"/>
    <n v="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1"/>
    <n v="10"/>
    <n v="0"/>
    <n v="16"/>
    <n v="1"/>
    <n v="35"/>
    <n v="0"/>
    <n v="46"/>
    <n v="0"/>
    <n v="98"/>
    <n v="0"/>
    <n v="121"/>
    <n v="0"/>
    <n v="185"/>
    <n v="2"/>
    <n v="603"/>
    <n v="3"/>
    <n v="460"/>
    <n v="1"/>
    <n v="797"/>
    <n v="790"/>
    <n v="19"/>
    <n v="15"/>
    <n v="13217"/>
  </r>
  <r>
    <x v="128"/>
    <d v="2020-07-03T00:00:00"/>
    <n v="14932"/>
    <n v="128"/>
    <n v="101.16666666666667"/>
    <n v="43356"/>
    <n v="455"/>
    <n v="361.16666666666669"/>
    <n v="17664"/>
    <n v="4137"/>
    <n v="20156"/>
    <n v="507"/>
    <n v="649"/>
    <n v="151"/>
    <n v="92"/>
    <m/>
    <n v="455"/>
    <n v="28424"/>
    <n v="327"/>
    <n v="260"/>
    <n v="1598"/>
    <n v="11"/>
    <n v="6.166666666666667"/>
    <n v="495"/>
    <n v="-2.9411764705882353E-2"/>
    <n v="1.9486553152355941E-2"/>
    <n v="0"/>
    <n v="11.333333333333334"/>
    <n v="72"/>
    <n v="-6.4935064935064929E-2"/>
    <n v="6.3674187283992434E-3"/>
    <n v="0"/>
    <n v="2.1666666666666665"/>
    <n v="879"/>
    <n v="387126"/>
    <n v="31433"/>
    <n v="342891"/>
    <m/>
    <n v="767"/>
    <n v="598"/>
    <n v="700"/>
    <n v="964"/>
    <n v="837"/>
    <n v="3431"/>
    <n v="2943"/>
    <n v="3680"/>
    <n v="3276"/>
    <n v="4005"/>
    <n v="3192"/>
    <n v="3922"/>
    <n v="2827"/>
    <n v="2372"/>
    <n v="2092"/>
    <n v="1646"/>
    <n v="1458"/>
    <n v="3648"/>
    <n v="1731"/>
    <n v="0.37"/>
    <n v="0.28000000000000003"/>
    <n v="0.1"/>
    <n v="0.2"/>
    <n v="0.21"/>
    <n v="0.15"/>
    <n v="24281"/>
    <n v="19075"/>
    <n v="819"/>
    <n v="248"/>
    <n v="491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0"/>
    <n v="10"/>
    <n v="0"/>
    <n v="15"/>
    <n v="-1"/>
    <n v="37"/>
    <n v="2"/>
    <n v="46"/>
    <n v="0"/>
    <n v="99"/>
    <n v="1"/>
    <n v="122"/>
    <n v="1"/>
    <n v="187"/>
    <n v="2"/>
    <n v="605"/>
    <n v="2"/>
    <n v="464"/>
    <n v="4"/>
    <n v="799"/>
    <n v="799"/>
    <n v="19"/>
    <n v="15"/>
    <n v="13334"/>
  </r>
  <r>
    <x v="129"/>
    <d v="2020-07-04T00:00:00"/>
    <n v="14997"/>
    <n v="65"/>
    <n v="69.5"/>
    <n v="43769"/>
    <n v="413"/>
    <n v="353.83333333333331"/>
    <n v="17723"/>
    <n v="4157"/>
    <n v="20473"/>
    <n v="520"/>
    <n v="653"/>
    <n v="151"/>
    <n v="92"/>
    <m/>
    <n v="413"/>
    <n v="28772"/>
    <n v="348"/>
    <n v="284.33333333333331"/>
    <n v="1605"/>
    <n v="7"/>
    <n v="6.833333333333333"/>
    <n v="489"/>
    <n v="-1.2121212121212121E-2"/>
    <n v="1.1433168628383186E-2"/>
    <n v="0"/>
    <n v="8.6666666666666661"/>
    <n v="73"/>
    <n v="1.3888888888888888E-2"/>
    <n v="-3.2225283615478439E-3"/>
    <n v="1"/>
    <n v="1.5"/>
    <n v="1103"/>
    <n v="389169"/>
    <n v="31486"/>
    <n v="344297"/>
    <m/>
    <n v="767"/>
    <n v="606"/>
    <n v="718"/>
    <n v="986"/>
    <n v="851"/>
    <n v="3475"/>
    <n v="2982"/>
    <n v="3709"/>
    <n v="3307"/>
    <n v="4037"/>
    <n v="3224"/>
    <n v="3961"/>
    <n v="2840"/>
    <n v="2391"/>
    <n v="2109"/>
    <n v="1660"/>
    <n v="1469"/>
    <n v="3667"/>
    <n v="1742"/>
    <n v="0.37"/>
    <n v="0.28000000000000003"/>
    <n v="0.1"/>
    <n v="0.2"/>
    <n v="0.21"/>
    <n v="0.15"/>
    <n v="24508"/>
    <n v="19261"/>
    <n v="819"/>
    <n v="248"/>
    <n v="498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1"/>
    <n v="10"/>
    <n v="0"/>
    <n v="15"/>
    <n v="0"/>
    <n v="37"/>
    <n v="0"/>
    <n v="46"/>
    <n v="0"/>
    <n v="100"/>
    <n v="1"/>
    <n v="122"/>
    <n v="0"/>
    <n v="187"/>
    <n v="0"/>
    <n v="608"/>
    <n v="3"/>
    <n v="466"/>
    <n v="2"/>
    <n v="803"/>
    <n v="802"/>
    <n v="19"/>
    <n v="16"/>
    <n v="13392"/>
  </r>
  <r>
    <x v="130"/>
    <d v="2020-07-05T00:00:00"/>
    <n v="15080"/>
    <n v="83"/>
    <n v="62.166666666666664"/>
    <n v="44097"/>
    <n v="328"/>
    <n v="364.16666666666669"/>
    <n v="17748"/>
    <n v="4189"/>
    <n v="20727"/>
    <n v="527"/>
    <n v="662"/>
    <n v="151"/>
    <n v="93"/>
    <m/>
    <n v="328"/>
    <n v="29017"/>
    <n v="245"/>
    <n v="302"/>
    <n v="1614"/>
    <n v="9"/>
    <n v="7.666666666666667"/>
    <n v="504"/>
    <n v="3.0674846625766871E-2"/>
    <n v="5.2647114794025533E-3"/>
    <n v="15"/>
    <n v="6"/>
    <n v="73"/>
    <n v="0"/>
    <n v="5.6663605273410472E-3"/>
    <n v="0"/>
    <n v="1.5"/>
    <n v="1167"/>
    <n v="390600"/>
    <n v="31457"/>
    <n v="345336"/>
    <m/>
    <n v="767"/>
    <n v="622"/>
    <n v="742"/>
    <n v="993"/>
    <n v="865"/>
    <n v="3508"/>
    <n v="3011"/>
    <n v="3747"/>
    <n v="3335"/>
    <n v="4068"/>
    <n v="3235"/>
    <n v="3971"/>
    <n v="2860"/>
    <n v="2405"/>
    <n v="2120"/>
    <n v="1668"/>
    <n v="1474"/>
    <n v="3685"/>
    <n v="1752"/>
    <n v="0.37"/>
    <n v="0.28000000000000003"/>
    <n v="0.1"/>
    <n v="0.2"/>
    <n v="0.21"/>
    <n v="0.15"/>
    <n v="24684"/>
    <n v="19413"/>
    <n v="819"/>
    <n v="248"/>
    <n v="504"/>
    <n v="1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7"/>
    <n v="0"/>
    <n v="46"/>
    <n v="0"/>
    <n v="100"/>
    <n v="0"/>
    <n v="123"/>
    <n v="1"/>
    <n v="187"/>
    <n v="0"/>
    <n v="615"/>
    <n v="7"/>
    <n v="467"/>
    <n v="1"/>
    <n v="811"/>
    <n v="803"/>
    <n v="19"/>
    <n v="17"/>
    <n v="13466"/>
  </r>
  <r>
    <x v="131"/>
    <d v="2020-07-06T00:00:00"/>
    <n v="15163"/>
    <n v="83"/>
    <n v="82.833333333333329"/>
    <n v="44329"/>
    <n v="232"/>
    <n v="359.66666666666669"/>
    <n v="17766"/>
    <n v="4195"/>
    <n v="20922"/>
    <n v="539"/>
    <n v="663"/>
    <n v="151"/>
    <n v="93"/>
    <m/>
    <n v="232"/>
    <n v="29166"/>
    <n v="149"/>
    <n v="276.83333333333331"/>
    <n v="1620"/>
    <n v="6"/>
    <n v="7.333333333333333"/>
    <n v="513"/>
    <n v="1.7857142857142856E-2"/>
    <n v="7.5592386972426545E-3"/>
    <n v="9"/>
    <n v="7.166666666666667"/>
    <n v="74"/>
    <n v="1.3698630136986301E-2"/>
    <n v="3.2546298694209226E-3"/>
    <n v="1"/>
    <n v="1.3333333333333333"/>
    <n v="1182"/>
    <n v="391851"/>
    <n v="31485"/>
    <n v="346340"/>
    <m/>
    <n v="767"/>
    <n v="625"/>
    <n v="751"/>
    <n v="1001"/>
    <n v="872"/>
    <n v="3538"/>
    <n v="3033"/>
    <n v="3761"/>
    <n v="3350"/>
    <n v="4082"/>
    <n v="3255"/>
    <n v="3986"/>
    <n v="2879"/>
    <n v="2417"/>
    <n v="2129"/>
    <n v="1676"/>
    <n v="1483"/>
    <n v="3697"/>
    <n v="1757"/>
    <n v="0.37"/>
    <n v="0.28000000000000003"/>
    <n v="0.1"/>
    <n v="0.2"/>
    <n v="0.21"/>
    <n v="0.15"/>
    <n v="24800"/>
    <n v="19529"/>
    <n v="820"/>
    <n v="248"/>
    <n v="507"/>
    <n v="1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1"/>
    <n v="46"/>
    <n v="0"/>
    <n v="102"/>
    <n v="2"/>
    <n v="123"/>
    <n v="0"/>
    <n v="187"/>
    <n v="0"/>
    <n v="616"/>
    <n v="1"/>
    <n v="469"/>
    <n v="2"/>
    <n v="812"/>
    <n v="808"/>
    <n v="20"/>
    <n v="17"/>
    <n v="13543"/>
  </r>
  <r>
    <x v="132"/>
    <d v="2020-07-07T00:00:00"/>
    <n v="15171"/>
    <n v="8"/>
    <n v="74.333333333333329"/>
    <n v="44616"/>
    <n v="287"/>
    <n v="348.83333333333331"/>
    <n v="17823"/>
    <n v="4211"/>
    <n v="21129"/>
    <n v="544"/>
    <n v="663"/>
    <n v="151"/>
    <n v="95"/>
    <m/>
    <n v="287"/>
    <n v="29445"/>
    <n v="279"/>
    <n v="274.5"/>
    <n v="1629"/>
    <n v="9"/>
    <n v="8.3333333333333339"/>
    <n v="511"/>
    <n v="-3.8986354775828458E-3"/>
    <n v="2.8361463620446992E-3"/>
    <n v="0"/>
    <n v="5.166666666666667"/>
    <n v="76"/>
    <n v="2.7027027027027029E-2"/>
    <n v="-5.9394957630608718E-3"/>
    <n v="2"/>
    <n v="0.66666666666666663"/>
    <n v="1308"/>
    <n v="394334"/>
    <n v="33134"/>
    <n v="348410"/>
    <m/>
    <n v="767"/>
    <n v="634"/>
    <n v="761"/>
    <n v="1008"/>
    <n v="881"/>
    <n v="3565"/>
    <n v="3057"/>
    <n v="3794"/>
    <n v="3369"/>
    <n v="4109"/>
    <n v="3279"/>
    <n v="4005"/>
    <n v="2893"/>
    <n v="2429"/>
    <n v="2142"/>
    <n v="1683"/>
    <n v="1493"/>
    <n v="3715"/>
    <n v="1762"/>
    <n v="0.36"/>
    <n v="0.28000000000000003"/>
    <n v="0.1"/>
    <n v="0.2"/>
    <n v="0.21"/>
    <n v="0.14000000000000001"/>
    <n v="24959"/>
    <n v="19657"/>
    <n v="821"/>
    <n v="248"/>
    <n v="513"/>
    <n v="1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0"/>
    <n v="46"/>
    <n v="0"/>
    <n v="102"/>
    <n v="0"/>
    <n v="125"/>
    <n v="2"/>
    <n v="189"/>
    <n v="2"/>
    <n v="618"/>
    <n v="2"/>
    <n v="472"/>
    <n v="3"/>
    <n v="816"/>
    <n v="813"/>
    <n v="20"/>
    <n v="17"/>
    <n v="13542"/>
  </r>
  <r>
    <x v="133"/>
    <d v="2020-07-08T00:00:00"/>
    <n v="15345"/>
    <n v="174"/>
    <n v="90.166666666666671"/>
    <n v="45059"/>
    <n v="443"/>
    <n v="359.66666666666669"/>
    <n v="17900"/>
    <n v="4232"/>
    <n v="21456"/>
    <n v="551"/>
    <n v="676"/>
    <n v="149"/>
    <n v="95"/>
    <m/>
    <n v="443"/>
    <n v="29714"/>
    <n v="269"/>
    <n v="269.5"/>
    <n v="1631"/>
    <n v="2"/>
    <n v="7.333333333333333"/>
    <n v="512"/>
    <n v="1.9569471624266144E-3"/>
    <n v="8.4288739010983675E-4"/>
    <n v="1"/>
    <n v="4.166666666666667"/>
    <n v="74"/>
    <n v="-2.6315789473684209E-2"/>
    <n v="-6.1060513926411535E-3"/>
    <n v="0"/>
    <n v="0.66666666666666663"/>
    <n v="1496"/>
    <n v="396721"/>
    <n v="33225"/>
    <n v="350166"/>
    <m/>
    <n v="767"/>
    <n v="641"/>
    <n v="777"/>
    <n v="1014"/>
    <n v="895"/>
    <n v="3622"/>
    <n v="3092"/>
    <n v="3837"/>
    <n v="3420"/>
    <n v="4136"/>
    <n v="3307"/>
    <n v="4048"/>
    <n v="2918"/>
    <n v="2445"/>
    <n v="2156"/>
    <n v="1700"/>
    <n v="1503"/>
    <n v="3732"/>
    <n v="1779"/>
    <n v="0.36"/>
    <n v="0.28000000000000003"/>
    <n v="0.1"/>
    <n v="0.2"/>
    <n v="0.21"/>
    <n v="0.14000000000000001"/>
    <n v="25191"/>
    <n v="19868"/>
    <n v="821"/>
    <n v="248"/>
    <n v="514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6"/>
    <n v="1"/>
    <n v="38"/>
    <n v="0"/>
    <n v="46"/>
    <n v="0"/>
    <n v="102"/>
    <n v="0"/>
    <n v="125"/>
    <n v="0"/>
    <n v="190"/>
    <n v="1"/>
    <n v="618"/>
    <n v="0"/>
    <n v="472"/>
    <n v="0"/>
    <n v="817"/>
    <n v="814"/>
    <n v="21"/>
    <n v="16"/>
    <n v="13714"/>
  </r>
  <r>
    <x v="134"/>
    <d v="2020-07-09T00:00:00"/>
    <n v="15428"/>
    <n v="83"/>
    <n v="82.666666666666671"/>
    <n v="45477"/>
    <n v="418"/>
    <n v="353.5"/>
    <n v="17957"/>
    <n v="4245"/>
    <n v="21784"/>
    <n v="562"/>
    <n v="683"/>
    <n v="151"/>
    <n v="95"/>
    <m/>
    <n v="418"/>
    <n v="30049"/>
    <n v="335"/>
    <n v="270.83333333333331"/>
    <n v="1644"/>
    <n v="13"/>
    <n v="7.666666666666667"/>
    <n v="487"/>
    <n v="-4.8828125E-2"/>
    <n v="-2.3931726589097708E-3"/>
    <n v="0"/>
    <n v="4.166666666666667"/>
    <n v="73"/>
    <n v="-1.3513513513513514E-2"/>
    <n v="2.4642071776174155E-3"/>
    <n v="0"/>
    <n v="0.66666666666666663"/>
    <n v="1480"/>
    <n v="399122"/>
    <n v="34102"/>
    <n v="352165"/>
    <m/>
    <n v="767"/>
    <n v="654"/>
    <n v="781"/>
    <n v="1034"/>
    <n v="907"/>
    <n v="3667"/>
    <n v="3122"/>
    <n v="3870"/>
    <n v="3459"/>
    <n v="4177"/>
    <n v="3332"/>
    <n v="4082"/>
    <n v="2943"/>
    <n v="2459"/>
    <n v="2181"/>
    <n v="1722"/>
    <n v="1517"/>
    <n v="3745"/>
    <n v="1788"/>
    <n v="0.36"/>
    <n v="0.28000000000000003"/>
    <n v="0.1"/>
    <n v="0.2"/>
    <n v="0.21"/>
    <n v="0.14000000000000001"/>
    <n v="25426"/>
    <n v="20051"/>
    <n v="821"/>
    <n v="248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1"/>
    <n v="38"/>
    <n v="0"/>
    <n v="46"/>
    <n v="0"/>
    <n v="102"/>
    <n v="0"/>
    <n v="125"/>
    <n v="0"/>
    <n v="190"/>
    <n v="0"/>
    <n v="625"/>
    <n v="7"/>
    <n v="477"/>
    <n v="5"/>
    <n v="825"/>
    <n v="819"/>
    <n v="21"/>
    <n v="16"/>
    <n v="13784"/>
  </r>
  <r>
    <x v="135"/>
    <d v="2020-07-10T00:00:00"/>
    <n v="15529"/>
    <n v="101"/>
    <n v="88.666666666666671"/>
    <n v="45879"/>
    <n v="402"/>
    <n v="351.66666666666669"/>
    <n v="18001"/>
    <n v="4254"/>
    <n v="22126"/>
    <n v="562"/>
    <n v="688"/>
    <n v="153"/>
    <n v="95"/>
    <m/>
    <n v="402"/>
    <n v="30350"/>
    <n v="301"/>
    <n v="263"/>
    <n v="1646"/>
    <n v="2"/>
    <n v="6.833333333333333"/>
    <n v="471"/>
    <n v="-3.2854209445585217E-2"/>
    <n v="-5.8486722129719544E-3"/>
    <n v="0"/>
    <n v="4.166666666666667"/>
    <n v="66"/>
    <n v="-9.5890410958904104E-2"/>
    <n v="-1.5832342797014749E-2"/>
    <n v="0"/>
    <n v="0.5"/>
    <n v="1626"/>
    <n v="401496"/>
    <n v="34082"/>
    <n v="353991"/>
    <m/>
    <n v="767"/>
    <n v="661"/>
    <n v="794"/>
    <n v="1055"/>
    <n v="923"/>
    <n v="3708"/>
    <n v="3169"/>
    <n v="3911"/>
    <n v="3497"/>
    <n v="4212"/>
    <n v="3356"/>
    <n v="4106"/>
    <n v="2975"/>
    <n v="2477"/>
    <n v="2194"/>
    <n v="1730"/>
    <n v="1525"/>
    <n v="3754"/>
    <n v="1795"/>
    <n v="0.36"/>
    <n v="0.28000000000000003"/>
    <n v="0.1"/>
    <n v="0.2"/>
    <n v="0.21"/>
    <n v="0.14000000000000001"/>
    <n v="25630"/>
    <n v="20249"/>
    <n v="821"/>
    <n v="250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6"/>
    <n v="0"/>
    <n v="102"/>
    <n v="0"/>
    <n v="125"/>
    <n v="0"/>
    <n v="190"/>
    <n v="0"/>
    <n v="626"/>
    <n v="1"/>
    <n v="478"/>
    <n v="1"/>
    <n v="826"/>
    <n v="820"/>
    <n v="21"/>
    <n v="16"/>
    <n v="13883"/>
  </r>
  <r>
    <x v="136"/>
    <d v="2020-07-11T00:00:00"/>
    <n v="15566"/>
    <n v="37"/>
    <n v="81"/>
    <n v="46221"/>
    <n v="342"/>
    <n v="354"/>
    <n v="18068"/>
    <n v="4255"/>
    <n v="22385"/>
    <n v="570"/>
    <n v="695"/>
    <n v="153"/>
    <n v="95"/>
    <m/>
    <n v="342"/>
    <n v="30655"/>
    <n v="305"/>
    <n v="273"/>
    <n v="1654"/>
    <n v="8"/>
    <n v="6.666666666666667"/>
    <n v="459"/>
    <n v="-2.5477707006369428E-2"/>
    <n v="-1.5207431151661335E-2"/>
    <n v="0"/>
    <n v="1.6666666666666667"/>
    <n v="68"/>
    <n v="3.0303030303030304E-2"/>
    <n v="-1.0781837746509699E-2"/>
    <n v="2"/>
    <n v="0.83333333333333337"/>
    <n v="1705"/>
    <n v="403748"/>
    <n v="34303"/>
    <n v="355822"/>
    <m/>
    <n v="767"/>
    <n v="676"/>
    <n v="802"/>
    <n v="1068"/>
    <n v="938"/>
    <n v="3737"/>
    <n v="3200"/>
    <n v="3940"/>
    <n v="3538"/>
    <n v="4244"/>
    <n v="3380"/>
    <n v="4129"/>
    <n v="2997"/>
    <n v="2492"/>
    <n v="2198"/>
    <n v="1738"/>
    <n v="1534"/>
    <n v="3770"/>
    <n v="1802"/>
    <n v="0.36"/>
    <n v="0.28000000000000003"/>
    <n v="0.1"/>
    <n v="0.2"/>
    <n v="0.21"/>
    <n v="0.14000000000000001"/>
    <n v="25811"/>
    <n v="20410"/>
    <n v="821"/>
    <n v="250"/>
    <n v="535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7"/>
    <n v="1"/>
    <n v="102"/>
    <n v="0"/>
    <n v="125"/>
    <n v="0"/>
    <n v="193"/>
    <n v="3"/>
    <n v="627"/>
    <n v="1"/>
    <n v="481"/>
    <n v="3"/>
    <n v="828"/>
    <n v="826"/>
    <n v="21"/>
    <n v="17"/>
    <n v="13912"/>
  </r>
  <r>
    <x v="137"/>
    <d v="2020-07-12T00:00:00"/>
    <n v="15605"/>
    <n v="39"/>
    <n v="73.666666666666671"/>
    <n v="46512"/>
    <n v="291"/>
    <n v="363.83333333333331"/>
    <n v="18109"/>
    <n v="4267"/>
    <n v="22611"/>
    <n v="572"/>
    <n v="704"/>
    <n v="152"/>
    <n v="97"/>
    <m/>
    <n v="291"/>
    <n v="30907"/>
    <n v="252"/>
    <n v="290.16666666666669"/>
    <n v="1660"/>
    <n v="6"/>
    <n v="6.666666666666667"/>
    <n v="462"/>
    <n v="6.5359477124183009E-3"/>
    <n v="-1.7094297009115429E-2"/>
    <n v="3"/>
    <n v="0.66666666666666663"/>
    <n v="64"/>
    <n v="-5.8823529411764705E-2"/>
    <n v="-2.2868864337968198E-2"/>
    <n v="0"/>
    <n v="0.66666666666666663"/>
    <n v="1638"/>
    <n v="405110"/>
    <n v="34512"/>
    <n v="356960"/>
    <m/>
    <n v="767"/>
    <n v="690"/>
    <n v="809"/>
    <n v="1080"/>
    <n v="947"/>
    <n v="3758"/>
    <n v="3219"/>
    <n v="3958"/>
    <n v="3573"/>
    <n v="4269"/>
    <n v="3402"/>
    <n v="4133"/>
    <n v="3022"/>
    <n v="2509"/>
    <n v="2218"/>
    <n v="1749"/>
    <n v="1540"/>
    <n v="3781"/>
    <n v="1807"/>
    <n v="0.36"/>
    <n v="0.28000000000000003"/>
    <n v="0.1"/>
    <n v="0.2"/>
    <n v="0.21"/>
    <n v="0.14000000000000001"/>
    <n v="25946"/>
    <n v="20566"/>
    <n v="822"/>
    <n v="250"/>
    <n v="540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8"/>
    <n v="1"/>
    <n v="102"/>
    <n v="0"/>
    <n v="126"/>
    <n v="1"/>
    <n v="194"/>
    <n v="1"/>
    <n v="627"/>
    <n v="0"/>
    <n v="484"/>
    <n v="3"/>
    <n v="830"/>
    <n v="830"/>
    <n v="29"/>
    <n v="19"/>
    <n v="13945"/>
  </r>
  <r>
    <x v="138"/>
    <d v="2020-07-13T00:00:00"/>
    <n v="15753"/>
    <n v="148"/>
    <n v="97"/>
    <n v="46818"/>
    <n v="306"/>
    <n v="367"/>
    <n v="18142"/>
    <n v="4276"/>
    <n v="22865"/>
    <n v="576"/>
    <n v="708"/>
    <n v="152"/>
    <n v="99"/>
    <m/>
    <n v="306"/>
    <n v="31065"/>
    <n v="158"/>
    <n v="270"/>
    <n v="1662"/>
    <n v="2"/>
    <n v="5.5"/>
    <n v="467"/>
    <n v="1.0822510822510822E-2"/>
    <n v="-1.4640772625766485E-2"/>
    <n v="5"/>
    <n v="1.5"/>
    <n v="63"/>
    <n v="-1.5625E-2"/>
    <n v="-2.9977535509139369E-2"/>
    <n v="0"/>
    <n v="0.33333333333333331"/>
    <n v="1291"/>
    <n v="406412"/>
    <n v="34301"/>
    <n v="358303"/>
    <m/>
    <n v="767"/>
    <n v="702"/>
    <n v="822"/>
    <n v="1084"/>
    <n v="959"/>
    <n v="3785"/>
    <n v="3255"/>
    <n v="3983"/>
    <n v="3604"/>
    <n v="4284"/>
    <n v="3428"/>
    <n v="4151"/>
    <n v="3047"/>
    <n v="2524"/>
    <n v="2235"/>
    <n v="1757"/>
    <n v="1548"/>
    <n v="3791"/>
    <n v="1811"/>
    <n v="0.36"/>
    <n v="0.28000000000000003"/>
    <n v="0.1"/>
    <n v="0.2"/>
    <n v="0.21"/>
    <n v="0.14000000000000001"/>
    <n v="26080"/>
    <n v="20738"/>
    <n v="823"/>
    <n v="250"/>
    <n v="541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1"/>
    <n v="1"/>
    <n v="0"/>
    <n v="10"/>
    <n v="0"/>
    <n v="10"/>
    <n v="0"/>
    <n v="17"/>
    <n v="0"/>
    <n v="38"/>
    <n v="0"/>
    <n v="48"/>
    <n v="0"/>
    <n v="102"/>
    <n v="0"/>
    <n v="126"/>
    <n v="0"/>
    <n v="195"/>
    <n v="1"/>
    <n v="627"/>
    <n v="0"/>
    <n v="484"/>
    <n v="0"/>
    <n v="831"/>
    <n v="831"/>
    <n v="29"/>
    <n v="19"/>
    <n v="14091"/>
  </r>
  <r>
    <x v="139"/>
    <d v="2020-07-14T00:00:00"/>
    <n v="15501"/>
    <n v="-252"/>
    <n v="26"/>
    <n v="47051"/>
    <n v="233"/>
    <n v="332"/>
    <n v="18184"/>
    <n v="4297"/>
    <n v="23008"/>
    <n v="586"/>
    <n v="725"/>
    <n v="152"/>
    <n v="99"/>
    <m/>
    <n v="233"/>
    <n v="31550"/>
    <n v="485"/>
    <n v="306"/>
    <n v="1668"/>
    <n v="6"/>
    <n v="6.166666666666667"/>
    <n v="472"/>
    <n v="1.0706638115631691E-2"/>
    <n v="-1.3182490800232307E-2"/>
    <n v="5"/>
    <n v="2.1666666666666665"/>
    <n v="69"/>
    <n v="9.5238095238095233E-2"/>
    <n v="-9.7185547238428007E-3"/>
    <n v="6"/>
    <n v="1.3333333333333333"/>
    <n v="1472"/>
    <n v="408951"/>
    <n v="34641"/>
    <n v="360428"/>
    <m/>
    <n v="767"/>
    <n v="707"/>
    <n v="827"/>
    <n v="1090"/>
    <n v="964"/>
    <n v="3813"/>
    <n v="3284"/>
    <n v="3996"/>
    <n v="3627"/>
    <n v="4303"/>
    <n v="3455"/>
    <n v="4168"/>
    <n v="3060"/>
    <n v="2534"/>
    <n v="2248"/>
    <n v="1762"/>
    <n v="1553"/>
    <n v="3798"/>
    <n v="1813"/>
    <n v="0.36"/>
    <n v="0.28000000000000003"/>
    <n v="0.1"/>
    <n v="0.2"/>
    <n v="0.21"/>
    <n v="0.14000000000000001"/>
    <n v="26191"/>
    <n v="20860"/>
    <n v="823"/>
    <n v="250"/>
    <n v="54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2"/>
    <n v="196"/>
    <n v="1"/>
    <n v="630"/>
    <n v="3"/>
    <n v="484"/>
    <n v="0"/>
    <n v="836"/>
    <n v="832"/>
    <n v="29"/>
    <n v="20"/>
    <n v="13833"/>
  </r>
  <r>
    <x v="140"/>
    <d v="2020-07-15T00:00:00"/>
    <n v="15316"/>
    <n v="-185"/>
    <n v="-18.666666666666668"/>
    <n v="47426"/>
    <n v="375"/>
    <n v="324.83333333333331"/>
    <n v="18215"/>
    <n v="4319"/>
    <n v="23296"/>
    <n v="596"/>
    <n v="750"/>
    <n v="151"/>
    <n v="99"/>
    <m/>
    <n v="375"/>
    <n v="32110"/>
    <n v="560"/>
    <n v="343.5"/>
    <n v="1676"/>
    <n v="8"/>
    <n v="5.333333333333333"/>
    <n v="478"/>
    <n v="1.2711864406779662E-2"/>
    <n v="-2.925825899102362E-3"/>
    <n v="6"/>
    <n v="3.1666666666666665"/>
    <n v="68"/>
    <n v="-1.4492753623188406E-2"/>
    <n v="-9.8817614087886117E-3"/>
    <n v="0"/>
    <n v="1.3333333333333333"/>
    <n v="1550"/>
    <n v="411293"/>
    <n v="35316"/>
    <n v="362317"/>
    <m/>
    <n v="767"/>
    <n v="715"/>
    <n v="843"/>
    <n v="1105"/>
    <n v="975"/>
    <n v="3833"/>
    <n v="3320"/>
    <n v="4036"/>
    <n v="3659"/>
    <n v="4345"/>
    <n v="3494"/>
    <n v="4191"/>
    <n v="3084"/>
    <n v="2548"/>
    <n v="2259"/>
    <n v="1770"/>
    <n v="1567"/>
    <n v="3802"/>
    <n v="1824"/>
    <n v="0.36"/>
    <n v="0.28000000000000003"/>
    <n v="0.1"/>
    <n v="0.2"/>
    <n v="0.21"/>
    <n v="0.14000000000000001"/>
    <n v="26366"/>
    <n v="21060"/>
    <n v="826"/>
    <n v="251"/>
    <n v="55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6"/>
    <n v="0"/>
    <n v="636"/>
    <n v="6"/>
    <n v="486"/>
    <n v="2"/>
    <n v="842"/>
    <n v="834"/>
    <n v="35"/>
    <n v="21"/>
    <n v="13640"/>
  </r>
  <r>
    <x v="141"/>
    <d v="2020-07-16T00:00:00"/>
    <n v="15289"/>
    <n v="-27"/>
    <n v="-40"/>
    <n v="47765"/>
    <n v="339"/>
    <n v="314.33333333333331"/>
    <n v="18253"/>
    <n v="4330"/>
    <n v="23570"/>
    <n v="605"/>
    <n v="757"/>
    <n v="151"/>
    <n v="99"/>
    <m/>
    <n v="339"/>
    <n v="32476"/>
    <n v="366"/>
    <n v="354.33333333333331"/>
    <n v="1679"/>
    <n v="3"/>
    <n v="5.5"/>
    <n v="476"/>
    <n v="-4.1841004184100415E-3"/>
    <n v="1.8525256054268344E-3"/>
    <n v="0"/>
    <n v="3.1666666666666665"/>
    <n v="72"/>
    <n v="5.8823529411764705E-2"/>
    <n v="1.5903895319656188E-2"/>
    <n v="4"/>
    <n v="2"/>
    <n v="1542"/>
    <n v="413498"/>
    <n v="34898"/>
    <n v="364191"/>
    <m/>
    <n v="767"/>
    <n v="727"/>
    <n v="853"/>
    <n v="1122"/>
    <n v="984"/>
    <n v="3861"/>
    <n v="3353"/>
    <n v="4076"/>
    <n v="3691"/>
    <n v="4376"/>
    <n v="3520"/>
    <n v="4212"/>
    <n v="3103"/>
    <n v="2555"/>
    <n v="2273"/>
    <n v="1779"/>
    <n v="1579"/>
    <n v="3815"/>
    <n v="1828"/>
    <n v="0.36"/>
    <n v="0.28000000000000003"/>
    <n v="0.1"/>
    <n v="0.2"/>
    <n v="0.21"/>
    <n v="0.14000000000000001"/>
    <n v="26546"/>
    <n v="21219"/>
    <n v="826"/>
    <n v="251"/>
    <n v="553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1"/>
    <n v="637"/>
    <n v="1"/>
    <n v="487"/>
    <n v="1"/>
    <n v="843"/>
    <n v="836"/>
    <n v="35"/>
    <n v="23"/>
    <n v="13610"/>
  </r>
  <r>
    <x v="142"/>
    <d v="2020-07-17T00:00:00"/>
    <n v="15287"/>
    <n v="-2"/>
    <n v="-46.5"/>
    <n v="48077"/>
    <n v="312"/>
    <n v="309.33333333333331"/>
    <n v="18293"/>
    <n v="4340"/>
    <n v="23806"/>
    <n v="623"/>
    <n v="764"/>
    <n v="152"/>
    <n v="99"/>
    <m/>
    <n v="312"/>
    <n v="32790"/>
    <n v="314"/>
    <n v="355.83333333333331"/>
    <n v="1682"/>
    <n v="3"/>
    <n v="4.666666666666667"/>
    <n v="447"/>
    <n v="-6.0924369747899158E-2"/>
    <n v="-4.055251518161454E-3"/>
    <n v="0"/>
    <n v="3.1666666666666665"/>
    <n v="67"/>
    <n v="-6.9444444444444448E-2"/>
    <n v="-7.2068380492293588E-4"/>
    <n v="0"/>
    <n v="1.6666666666666667"/>
    <n v="1735"/>
    <n v="415851"/>
    <n v="35150"/>
    <n v="366039"/>
    <m/>
    <n v="767"/>
    <n v="735"/>
    <n v="869"/>
    <n v="1129"/>
    <n v="995"/>
    <n v="3904"/>
    <n v="3376"/>
    <n v="4112"/>
    <n v="3715"/>
    <n v="4406"/>
    <n v="3539"/>
    <n v="4233"/>
    <n v="3123"/>
    <n v="2567"/>
    <n v="2282"/>
    <n v="1788"/>
    <n v="1586"/>
    <n v="3821"/>
    <n v="1833"/>
    <n v="0.36"/>
    <n v="0.28000000000000003"/>
    <n v="0.1"/>
    <n v="0.2"/>
    <n v="0.21"/>
    <n v="0.14000000000000001"/>
    <n v="26719"/>
    <n v="21358"/>
    <n v="827"/>
    <n v="251"/>
    <n v="555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39"/>
    <n v="2"/>
    <n v="488"/>
    <n v="1"/>
    <n v="845"/>
    <n v="837"/>
    <n v="40"/>
    <n v="24"/>
    <n v="13605"/>
  </r>
  <r>
    <x v="143"/>
    <d v="2020-07-18T00:00:00"/>
    <n v="15237"/>
    <n v="-50"/>
    <n v="-61.333333333333336"/>
    <n v="48390"/>
    <n v="313"/>
    <n v="313"/>
    <n v="18328"/>
    <n v="4354"/>
    <n v="24047"/>
    <n v="627"/>
    <n v="780"/>
    <n v="153"/>
    <n v="101"/>
    <m/>
    <n v="313"/>
    <n v="33153"/>
    <n v="363"/>
    <n v="374.33333333333331"/>
    <n v="1684"/>
    <n v="2"/>
    <n v="4"/>
    <n v="452"/>
    <n v="1.1185682326621925E-2"/>
    <n v="-3.2802957491275173E-3"/>
    <n v="5"/>
    <n v="3.5"/>
    <n v="65"/>
    <n v="-2.9850746268656716E-2"/>
    <n v="4.108113385595062E-3"/>
    <n v="0"/>
    <n v="1.6666666666666667"/>
    <n v="1617"/>
    <n v="417996"/>
    <n v="35113"/>
    <n v="367989"/>
    <m/>
    <n v="767"/>
    <n v="744"/>
    <n v="883"/>
    <n v="1139"/>
    <n v="1004"/>
    <n v="3938"/>
    <n v="3403"/>
    <n v="4141"/>
    <n v="3733"/>
    <n v="4437"/>
    <n v="3561"/>
    <n v="4254"/>
    <n v="3143"/>
    <n v="2585"/>
    <n v="2296"/>
    <n v="1797"/>
    <n v="1596"/>
    <n v="3835"/>
    <n v="1837"/>
    <n v="0.35"/>
    <n v="0.28000000000000003"/>
    <n v="0.1"/>
    <n v="0.2"/>
    <n v="0.21"/>
    <n v="0.14000000000000001"/>
    <n v="26894"/>
    <n v="21496"/>
    <n v="827"/>
    <n v="251"/>
    <n v="557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40"/>
    <n v="1"/>
    <n v="489"/>
    <n v="1"/>
    <n v="846"/>
    <n v="838"/>
    <n v="40"/>
    <n v="24"/>
    <n v="13553"/>
  </r>
  <r>
    <x v="144"/>
    <d v="2020-07-19T00:00:00"/>
    <n v="15267"/>
    <n v="30"/>
    <n v="-81"/>
    <n v="48636"/>
    <n v="246"/>
    <n v="303"/>
    <n v="18338"/>
    <n v="4357"/>
    <n v="24261"/>
    <n v="630"/>
    <n v="790"/>
    <n v="158"/>
    <n v="102"/>
    <m/>
    <n v="246"/>
    <n v="33369"/>
    <n v="216"/>
    <n v="384"/>
    <n v="1689"/>
    <n v="5"/>
    <n v="4.5"/>
    <n v="439"/>
    <n v="-2.8761061946902654E-2"/>
    <n v="-9.8775578773630957E-3"/>
    <n v="0"/>
    <n v="2.6666666666666665"/>
    <n v="61"/>
    <n v="-6.1538461538461542E-2"/>
    <n v="-3.5441302041485287E-3"/>
    <n v="0"/>
    <n v="1.6666666666666667"/>
    <n v="1620"/>
    <n v="419408"/>
    <n v="35081"/>
    <n v="369152"/>
    <m/>
    <n v="767"/>
    <n v="755"/>
    <n v="891"/>
    <n v="1148"/>
    <n v="1014"/>
    <n v="3968"/>
    <n v="3410"/>
    <n v="4159"/>
    <n v="3760"/>
    <n v="4464"/>
    <n v="3578"/>
    <n v="4269"/>
    <n v="3165"/>
    <n v="2593"/>
    <n v="2308"/>
    <n v="1805"/>
    <n v="1602"/>
    <n v="3843"/>
    <n v="1840"/>
    <n v="0.35"/>
    <n v="0.28000000000000003"/>
    <n v="0.1"/>
    <n v="0.2"/>
    <n v="0.21"/>
    <n v="0.14000000000000001"/>
    <n v="27028"/>
    <n v="21608"/>
    <n v="827"/>
    <n v="251"/>
    <n v="562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1"/>
    <n v="642"/>
    <n v="2"/>
    <n v="491"/>
    <n v="2"/>
    <n v="848"/>
    <n v="841"/>
    <n v="40"/>
    <n v="24"/>
    <n v="13578"/>
  </r>
  <r>
    <x v="145"/>
    <d v="2020-07-20T00:00:00"/>
    <n v="15224"/>
    <n v="-43"/>
    <n v="-46.166666666666664"/>
    <n v="48771"/>
    <n v="135"/>
    <n v="286.66666666666669"/>
    <n v="18356"/>
    <n v="4361"/>
    <n v="24369"/>
    <n v="635"/>
    <n v="790"/>
    <n v="158"/>
    <n v="102"/>
    <m/>
    <n v="135"/>
    <n v="33547"/>
    <n v="178"/>
    <n v="332.83333333333331"/>
    <n v="1691"/>
    <n v="2"/>
    <n v="3.8333333333333335"/>
    <n v="454"/>
    <n v="3.4168564920273349E-2"/>
    <n v="-5.9672367432561527E-3"/>
    <n v="15"/>
    <n v="4.333333333333333"/>
    <n v="61"/>
    <n v="0"/>
    <n v="-1.94171460771644E-2"/>
    <n v="0"/>
    <n v="0.66666666666666663"/>
    <n v="1560"/>
    <n v="420635"/>
    <n v="35073"/>
    <n v="370304"/>
    <m/>
    <n v="767"/>
    <n v="756"/>
    <n v="898"/>
    <n v="1152"/>
    <n v="1018"/>
    <n v="3979"/>
    <n v="3423"/>
    <n v="4175"/>
    <n v="3768"/>
    <n v="4473"/>
    <n v="3589"/>
    <n v="4276"/>
    <n v="3174"/>
    <n v="2601"/>
    <n v="2316"/>
    <n v="1809"/>
    <n v="1605"/>
    <n v="3849"/>
    <n v="1846"/>
    <n v="0.35"/>
    <n v="0.28000000000000003"/>
    <n v="0.1"/>
    <n v="0.2"/>
    <n v="0.21"/>
    <n v="0.14000000000000001"/>
    <n v="27094"/>
    <n v="21677"/>
    <n v="827"/>
    <n v="251"/>
    <n v="56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0"/>
    <n v="643"/>
    <n v="1"/>
    <n v="492"/>
    <n v="1"/>
    <n v="849"/>
    <n v="842"/>
    <n v="40"/>
    <n v="24"/>
    <n v="13533"/>
  </r>
  <r>
    <x v="146"/>
    <d v="2020-07-21T00:00:00"/>
    <n v="15129"/>
    <n v="-95"/>
    <n v="-31.166666666666668"/>
    <n v="48898"/>
    <n v="127"/>
    <n v="245.33333333333334"/>
    <n v="18372"/>
    <n v="4367"/>
    <n v="24470"/>
    <n v="636"/>
    <n v="792"/>
    <n v="159"/>
    <n v="102"/>
    <m/>
    <n v="127"/>
    <n v="33769"/>
    <n v="222"/>
    <n v="276.5"/>
    <n v="1697"/>
    <n v="6"/>
    <n v="3.5"/>
    <n v="439"/>
    <n v="-3.3039647577092511E-2"/>
    <n v="-1.3592488740568183E-2"/>
    <n v="0"/>
    <n v="3.3333333333333335"/>
    <n v="62"/>
    <n v="1.6393442622950821E-2"/>
    <n v="-1.4269446702807864E-2"/>
    <n v="1"/>
    <n v="0.83333333333333337"/>
    <n v="1616"/>
    <n v="423040"/>
    <n v="35077"/>
    <n v="372526"/>
    <m/>
    <n v="767"/>
    <n v="758"/>
    <n v="902"/>
    <n v="1155"/>
    <n v="1021"/>
    <n v="3995"/>
    <n v="3434"/>
    <n v="4191"/>
    <n v="3777"/>
    <n v="4482"/>
    <n v="3595"/>
    <n v="4282"/>
    <n v="3184"/>
    <n v="2607"/>
    <n v="2325"/>
    <n v="1815"/>
    <n v="1608"/>
    <n v="3855"/>
    <n v="1848"/>
    <n v="0.35"/>
    <n v="0.28000000000000003"/>
    <n v="0.1"/>
    <n v="0.2"/>
    <n v="0.21"/>
    <n v="0.14000000000000001"/>
    <n v="27164"/>
    <n v="21734"/>
    <n v="827"/>
    <n v="251"/>
    <n v="57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3"/>
    <n v="1"/>
    <n v="128"/>
    <n v="0"/>
    <n v="199"/>
    <n v="1"/>
    <n v="647"/>
    <n v="4"/>
    <n v="492"/>
    <n v="0"/>
    <n v="853"/>
    <n v="844"/>
    <n v="40"/>
    <n v="24"/>
    <n v="13432"/>
  </r>
  <r>
    <x v="147"/>
    <d v="2020-07-22T00:00:00"/>
    <n v="15151"/>
    <n v="22"/>
    <n v="-23"/>
    <n v="49150"/>
    <n v="252"/>
    <n v="230.83333333333334"/>
    <n v="18390"/>
    <n v="4379"/>
    <n v="24685"/>
    <n v="639"/>
    <n v="796"/>
    <n v="159"/>
    <n v="102"/>
    <m/>
    <n v="252"/>
    <n v="33999"/>
    <n v="230"/>
    <n v="253.83333333333334"/>
    <n v="1702"/>
    <n v="5"/>
    <n v="3.8333333333333335"/>
    <n v="439"/>
    <n v="0"/>
    <n v="-1.2895138670833174E-2"/>
    <n v="0"/>
    <n v="3.3333333333333335"/>
    <n v="59"/>
    <n v="-4.8387096774193547E-2"/>
    <n v="-3.2137884400467574E-2"/>
    <n v="0"/>
    <n v="0.16666666666666666"/>
    <n v="1606"/>
    <n v="425124"/>
    <n v="35040"/>
    <n v="374368"/>
    <m/>
    <n v="767"/>
    <n v="770"/>
    <n v="912"/>
    <n v="1172"/>
    <n v="1028"/>
    <n v="4024"/>
    <n v="3447"/>
    <n v="4214"/>
    <n v="3798"/>
    <n v="4507"/>
    <n v="3618"/>
    <n v="4291"/>
    <n v="3198"/>
    <n v="2616"/>
    <n v="2335"/>
    <n v="1827"/>
    <n v="1618"/>
    <n v="3858"/>
    <n v="1852"/>
    <n v="0.35"/>
    <n v="0.28000000000000003"/>
    <n v="0.1"/>
    <n v="0.2"/>
    <n v="0.21"/>
    <n v="0.14000000000000001"/>
    <n v="27303"/>
    <n v="21847"/>
    <n v="827"/>
    <n v="252"/>
    <n v="57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1"/>
    <n v="128"/>
    <n v="0"/>
    <n v="199"/>
    <n v="0"/>
    <n v="648"/>
    <n v="1"/>
    <n v="495"/>
    <n v="3"/>
    <n v="854"/>
    <n v="848"/>
    <n v="41"/>
    <n v="24"/>
    <n v="13449"/>
  </r>
  <r>
    <x v="148"/>
    <d v="2020-07-23T00:00:00"/>
    <n v="15010"/>
    <n v="-141"/>
    <n v="-46.166666666666664"/>
    <n v="49379"/>
    <n v="229"/>
    <n v="217"/>
    <n v="18415"/>
    <n v="4387"/>
    <n v="24857"/>
    <n v="653"/>
    <n v="806"/>
    <n v="159"/>
    <n v="102"/>
    <m/>
    <n v="229"/>
    <n v="34369"/>
    <n v="370"/>
    <n v="263.16666666666669"/>
    <n v="1705"/>
    <n v="3"/>
    <n v="3.8333333333333335"/>
    <n v="431"/>
    <n v="-1.8223234624145785E-2"/>
    <n v="-5.7782828168742792E-3"/>
    <n v="0"/>
    <n v="3.3333333333333335"/>
    <n v="59"/>
    <n v="0"/>
    <n v="-2.0563810326393497E-2"/>
    <n v="0"/>
    <n v="0.16666666666666666"/>
    <n v="1545"/>
    <n v="427203"/>
    <n v="34966"/>
    <n v="376279"/>
    <m/>
    <n v="767"/>
    <n v="773"/>
    <n v="922"/>
    <n v="1183"/>
    <n v="1036"/>
    <n v="4043"/>
    <n v="3471"/>
    <n v="4234"/>
    <n v="3811"/>
    <n v="4525"/>
    <n v="3645"/>
    <n v="4299"/>
    <n v="3216"/>
    <n v="2623"/>
    <n v="2345"/>
    <n v="1837"/>
    <n v="1626"/>
    <n v="3867"/>
    <n v="1856"/>
    <n v="0.35"/>
    <n v="0.28000000000000003"/>
    <n v="0.1"/>
    <n v="0.2"/>
    <n v="0.21"/>
    <n v="0.14000000000000001"/>
    <n v="27409"/>
    <n v="21970"/>
    <n v="828"/>
    <n v="252"/>
    <n v="576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8"/>
    <n v="0"/>
    <n v="199"/>
    <n v="0"/>
    <n v="649"/>
    <n v="1"/>
    <n v="497"/>
    <n v="2"/>
    <n v="855"/>
    <n v="850"/>
    <n v="42"/>
    <n v="25"/>
    <n v="13305"/>
  </r>
  <r>
    <x v="149"/>
    <d v="2020-07-24T00:00:00"/>
    <n v="15005"/>
    <n v="-5"/>
    <n v="-38.666666666666664"/>
    <n v="49692"/>
    <n v="313"/>
    <n v="217"/>
    <n v="18441"/>
    <n v="4392"/>
    <n v="25110"/>
    <n v="667"/>
    <n v="817"/>
    <n v="160"/>
    <n v="105"/>
    <m/>
    <n v="313"/>
    <n v="34687"/>
    <n v="318"/>
    <n v="255.66666666666666"/>
    <n v="1712"/>
    <n v="7"/>
    <n v="4.666666666666667"/>
    <n v="420"/>
    <n v="-2.5522041763341066E-2"/>
    <n v="-1.1896236831868112E-2"/>
    <n v="0"/>
    <n v="2.5"/>
    <n v="52"/>
    <n v="-0.11864406779661017"/>
    <n v="-3.5362697247719073E-2"/>
    <n v="0"/>
    <n v="0.16666666666666666"/>
    <n v="1544"/>
    <n v="429254"/>
    <n v="34870"/>
    <n v="378018"/>
    <m/>
    <n v="767"/>
    <n v="784"/>
    <n v="929"/>
    <n v="1195"/>
    <n v="1048"/>
    <n v="4072"/>
    <n v="3496"/>
    <n v="4259"/>
    <n v="3851"/>
    <n v="4551"/>
    <n v="3668"/>
    <n v="4312"/>
    <n v="3237"/>
    <n v="2633"/>
    <n v="2366"/>
    <n v="1842"/>
    <n v="1632"/>
    <n v="3889"/>
    <n v="1861"/>
    <n v="0.35"/>
    <n v="0.28000000000000003"/>
    <n v="0.1"/>
    <n v="0.2"/>
    <n v="0.21"/>
    <n v="0.14000000000000001"/>
    <n v="27563"/>
    <n v="22129"/>
    <n v="828"/>
    <n v="252"/>
    <n v="582"/>
    <n v="2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1"/>
    <n v="201"/>
    <n v="2"/>
    <n v="651"/>
    <n v="2"/>
    <n v="499"/>
    <n v="2"/>
    <n v="858"/>
    <n v="854"/>
    <n v="41"/>
    <n v="26"/>
    <n v="13293"/>
  </r>
  <r>
    <x v="150"/>
    <d v="2020-07-25T00:00:00"/>
    <n v="14945"/>
    <n v="-60"/>
    <n v="-53.666666666666664"/>
    <n v="49955"/>
    <n v="263"/>
    <n v="219.83333333333334"/>
    <n v="18487"/>
    <n v="4401"/>
    <n v="25293"/>
    <n v="671"/>
    <n v="838"/>
    <n v="160"/>
    <n v="105"/>
    <m/>
    <n v="263"/>
    <n v="35010"/>
    <n v="323"/>
    <n v="273.5"/>
    <n v="1716"/>
    <n v="4"/>
    <n v="4.5"/>
    <n v="410"/>
    <n v="-2.3809523809523808E-2"/>
    <n v="-1.1070980475638302E-2"/>
    <n v="0"/>
    <n v="2.5"/>
    <n v="50"/>
    <n v="-3.8461538461538464E-2"/>
    <n v="-3.1516543401565227E-2"/>
    <n v="0"/>
    <n v="0.16666666666666666"/>
    <n v="1564"/>
    <n v="431111"/>
    <n v="34980"/>
    <n v="379592"/>
    <m/>
    <n v="767"/>
    <n v="791"/>
    <n v="936"/>
    <n v="1203"/>
    <n v="1060"/>
    <n v="4096"/>
    <n v="3521"/>
    <n v="4280"/>
    <n v="3887"/>
    <n v="4573"/>
    <n v="3690"/>
    <n v="4329"/>
    <n v="3249"/>
    <n v="2645"/>
    <n v="2380"/>
    <n v="1850"/>
    <n v="1640"/>
    <n v="3893"/>
    <n v="1865"/>
    <n v="0.35"/>
    <n v="0.28000000000000003"/>
    <n v="0.1"/>
    <n v="0.2"/>
    <n v="0.21"/>
    <n v="0.14000000000000001"/>
    <n v="27686"/>
    <n v="22269"/>
    <n v="828"/>
    <n v="252"/>
    <n v="585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2"/>
    <n v="1"/>
    <n v="653"/>
    <n v="2"/>
    <n v="500"/>
    <n v="1"/>
    <n v="860"/>
    <n v="856"/>
    <n v="41"/>
    <n v="26"/>
    <n v="13229"/>
  </r>
  <r>
    <x v="151"/>
    <d v="2020-07-26T00:00:00"/>
    <n v="14947"/>
    <n v="2"/>
    <n v="-46.166666666666664"/>
    <n v="50164"/>
    <n v="209"/>
    <n v="232.16666666666666"/>
    <n v="18503"/>
    <n v="4407"/>
    <n v="25448"/>
    <n v="688"/>
    <n v="853"/>
    <n v="160"/>
    <n v="105"/>
    <m/>
    <n v="209"/>
    <n v="35217"/>
    <n v="207"/>
    <n v="278.33333333333331"/>
    <n v="1717"/>
    <n v="1"/>
    <n v="4.333333333333333"/>
    <n v="403"/>
    <n v="-1.7073170731707318E-2"/>
    <n v="-1.9611269750968417E-2"/>
    <n v="0"/>
    <n v="0"/>
    <n v="48"/>
    <n v="-0.04"/>
    <n v="-3.8183210068231895E-2"/>
    <n v="0"/>
    <n v="0.16666666666666666"/>
    <n v="1429"/>
    <n v="432390"/>
    <n v="35157"/>
    <n v="380797"/>
    <m/>
    <n v="767"/>
    <n v="800"/>
    <n v="949"/>
    <n v="1207"/>
    <n v="1063"/>
    <n v="4117"/>
    <n v="3543"/>
    <n v="4292"/>
    <n v="3907"/>
    <n v="4588"/>
    <n v="3706"/>
    <n v="4345"/>
    <n v="3265"/>
    <n v="2656"/>
    <n v="2385"/>
    <n v="1857"/>
    <n v="1643"/>
    <n v="3905"/>
    <n v="1868"/>
    <n v="0.35"/>
    <n v="0.28000000000000003"/>
    <n v="0.1"/>
    <n v="0.2"/>
    <n v="0.21"/>
    <n v="0.14000000000000001"/>
    <n v="27793"/>
    <n v="22371"/>
    <n v="828"/>
    <n v="252"/>
    <n v="58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1"/>
    <n v="653"/>
    <n v="0"/>
    <n v="500"/>
    <n v="0"/>
    <n v="860"/>
    <n v="857"/>
    <n v="42"/>
    <n v="26"/>
    <n v="13230"/>
  </r>
  <r>
    <x v="152"/>
    <d v="2020-07-27T00:00:00"/>
    <n v="14924"/>
    <n v="-23"/>
    <n v="-34.166666666666664"/>
    <n v="50299"/>
    <n v="135"/>
    <n v="233.5"/>
    <n v="18525"/>
    <n v="4411"/>
    <n v="25549"/>
    <n v="691"/>
    <n v="853"/>
    <n v="165"/>
    <n v="105"/>
    <m/>
    <n v="135"/>
    <n v="35375"/>
    <n v="158"/>
    <n v="267.66666666666669"/>
    <n v="1719"/>
    <n v="2"/>
    <n v="3.6666666666666665"/>
    <n v="414"/>
    <n v="2.729528535980149E-2"/>
    <n v="-9.5554475948194141E-3"/>
    <n v="11"/>
    <n v="1.8333333333333333"/>
    <n v="45"/>
    <n v="-6.25E-2"/>
    <n v="-5.1332117172057025E-2"/>
    <n v="0"/>
    <n v="0"/>
    <n v="1397"/>
    <n v="433461"/>
    <n v="35120"/>
    <n v="381765"/>
    <m/>
    <n v="767"/>
    <n v="804"/>
    <n v="949"/>
    <n v="1213"/>
    <n v="1068"/>
    <n v="4131"/>
    <n v="3551"/>
    <n v="4305"/>
    <n v="3922"/>
    <n v="4601"/>
    <n v="3720"/>
    <n v="4356"/>
    <n v="3272"/>
    <n v="2667"/>
    <n v="2386"/>
    <n v="1858"/>
    <n v="1647"/>
    <n v="3912"/>
    <n v="1869"/>
    <n v="0.35"/>
    <n v="0.28000000000000003"/>
    <n v="0.1"/>
    <n v="0.2"/>
    <n v="0.21"/>
    <n v="0.14000000000000001"/>
    <n v="27873"/>
    <n v="22426"/>
    <n v="828"/>
    <n v="252"/>
    <n v="588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0"/>
    <n v="654"/>
    <n v="1"/>
    <n v="501"/>
    <n v="1"/>
    <n v="861"/>
    <n v="858"/>
    <n v="42"/>
    <n v="26"/>
    <n v="13205"/>
  </r>
  <r>
    <x v="153"/>
    <d v="2020-07-28T00:00:00"/>
    <n v="14784"/>
    <n v="-140"/>
    <n v="-61.166666666666664"/>
    <n v="50410"/>
    <n v="111"/>
    <n v="210"/>
    <n v="18549"/>
    <n v="4422"/>
    <n v="25617"/>
    <n v="697"/>
    <n v="853"/>
    <n v="167"/>
    <n v="105"/>
    <m/>
    <n v="111"/>
    <n v="35626"/>
    <n v="251"/>
    <n v="271.16666666666669"/>
    <n v="1722"/>
    <n v="3"/>
    <n v="3.3333333333333335"/>
    <n v="402"/>
    <n v="-2.8985507246376812E-2"/>
    <n v="-1.4386365469215548E-2"/>
    <n v="0"/>
    <n v="1.8333333333333333"/>
    <n v="41"/>
    <n v="-8.8888888888888892E-2"/>
    <n v="-5.8082415857839596E-2"/>
    <n v="0"/>
    <n v="0"/>
    <n v="1596"/>
    <n v="435789"/>
    <n v="35335"/>
    <n v="383783"/>
    <m/>
    <n v="767"/>
    <n v="808"/>
    <n v="953"/>
    <n v="1216"/>
    <n v="1070"/>
    <n v="4144"/>
    <n v="3560"/>
    <n v="4312"/>
    <n v="3924"/>
    <n v="4607"/>
    <n v="3726"/>
    <n v="4364"/>
    <n v="3278"/>
    <n v="2677"/>
    <n v="2393"/>
    <n v="1860"/>
    <n v="1653"/>
    <n v="3914"/>
    <n v="1879"/>
    <n v="0.35"/>
    <n v="0.28000000000000003"/>
    <n v="0.1"/>
    <n v="0.2"/>
    <n v="0.21"/>
    <n v="0.14000000000000001"/>
    <n v="27930"/>
    <n v="22480"/>
    <n v="828"/>
    <n v="252"/>
    <n v="591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1"/>
    <n v="130"/>
    <n v="1"/>
    <n v="203"/>
    <n v="0"/>
    <n v="655"/>
    <n v="1"/>
    <n v="501"/>
    <n v="0"/>
    <n v="863"/>
    <n v="859"/>
    <n v="44"/>
    <n v="28"/>
    <n v="13062"/>
  </r>
  <r>
    <x v="154"/>
    <d v="2020-07-29T00:00:00"/>
    <n v="14738"/>
    <n v="-46"/>
    <n v="-45.333333333333336"/>
    <n v="50613"/>
    <n v="203"/>
    <n v="205.66666666666666"/>
    <n v="18585"/>
    <n v="4429"/>
    <n v="25763"/>
    <n v="706"/>
    <n v="858"/>
    <n v="167"/>
    <n v="105"/>
    <m/>
    <n v="203"/>
    <n v="35875"/>
    <n v="249"/>
    <n v="251"/>
    <n v="1725"/>
    <n v="3"/>
    <n v="3.3333333333333335"/>
    <n v="403"/>
    <n v="2.4875621890547263E-3"/>
    <n v="-1.0934566000348797E-2"/>
    <n v="1"/>
    <n v="2"/>
    <n v="43"/>
    <n v="4.878048780487805E-2"/>
    <n v="-4.9952334557026586E-2"/>
    <n v="2"/>
    <n v="0.33333333333333331"/>
    <n v="1600"/>
    <n v="437976"/>
    <n v="35339"/>
    <n v="385763"/>
    <m/>
    <n v="767"/>
    <n v="821"/>
    <n v="962"/>
    <n v="1222"/>
    <n v="1073"/>
    <n v="4168"/>
    <n v="3586"/>
    <n v="4324"/>
    <n v="3934"/>
    <n v="4628"/>
    <n v="3742"/>
    <n v="4384"/>
    <n v="3294"/>
    <n v="2678"/>
    <n v="2402"/>
    <n v="1865"/>
    <n v="1657"/>
    <n v="3917"/>
    <n v="1882"/>
    <n v="0.35"/>
    <n v="0.28000000000000003"/>
    <n v="0.1"/>
    <n v="0.2"/>
    <n v="0.21"/>
    <n v="0.14000000000000001"/>
    <n v="28037"/>
    <n v="22576"/>
    <n v="828"/>
    <n v="252"/>
    <n v="59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3"/>
    <n v="0"/>
    <n v="657"/>
    <n v="2"/>
    <n v="502"/>
    <n v="1"/>
    <n v="865"/>
    <n v="860"/>
    <n v="44"/>
    <n v="30"/>
    <n v="13013"/>
  </r>
  <r>
    <x v="155"/>
    <d v="2020-07-30T00:00:00"/>
    <n v="14728"/>
    <n v="-10"/>
    <n v="-46.166666666666664"/>
    <n v="50868"/>
    <n v="255"/>
    <n v="196"/>
    <n v="18626"/>
    <n v="4435"/>
    <n v="25939"/>
    <n v="717"/>
    <n v="878"/>
    <n v="167"/>
    <n v="106"/>
    <m/>
    <n v="255"/>
    <n v="36140"/>
    <n v="265"/>
    <n v="242.16666666666666"/>
    <n v="1727"/>
    <n v="2"/>
    <n v="2.5"/>
    <n v="403"/>
    <n v="0"/>
    <n v="-6.6808923731252858E-3"/>
    <n v="0"/>
    <n v="2"/>
    <n v="42"/>
    <n v="-2.3255813953488372E-2"/>
    <n v="-3.4054292249839614E-2"/>
    <n v="0"/>
    <n v="0.33333333333333331"/>
    <n v="1616"/>
    <n v="440046"/>
    <n v="35741"/>
    <n v="387562"/>
    <m/>
    <n v="767"/>
    <n v="830"/>
    <n v="966"/>
    <n v="1227"/>
    <n v="1079"/>
    <n v="4187"/>
    <n v="3606"/>
    <n v="4356"/>
    <n v="3956"/>
    <n v="4657"/>
    <n v="3771"/>
    <n v="4404"/>
    <n v="3305"/>
    <n v="2690"/>
    <n v="2412"/>
    <n v="1870"/>
    <n v="1664"/>
    <n v="3925"/>
    <n v="1889"/>
    <n v="0.35"/>
    <n v="0.28000000000000003"/>
    <n v="0.1"/>
    <n v="0.2"/>
    <n v="0.21"/>
    <n v="0.14000000000000001"/>
    <n v="28176"/>
    <n v="22692"/>
    <n v="828"/>
    <n v="252"/>
    <n v="59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4"/>
    <n v="1"/>
    <n v="657"/>
    <n v="0"/>
    <n v="503"/>
    <n v="1"/>
    <n v="865"/>
    <n v="862"/>
    <n v="44"/>
    <n v="30"/>
    <n v="13001"/>
  </r>
  <r>
    <x v="156"/>
    <d v="2020-07-31T00:00:00"/>
    <n v="14589"/>
    <n v="-139"/>
    <n v="-59.333333333333336"/>
    <n v="51072"/>
    <n v="204"/>
    <n v="186.16666666666666"/>
    <n v="18675"/>
    <n v="4439"/>
    <n v="26067"/>
    <n v="734"/>
    <n v="883"/>
    <n v="168"/>
    <n v="106"/>
    <m/>
    <n v="204"/>
    <n v="36483"/>
    <n v="343"/>
    <n v="245.5"/>
    <n v="1735"/>
    <n v="8"/>
    <n v="3.1666666666666665"/>
    <n v="381"/>
    <n v="-5.4590570719602979E-2"/>
    <n v="-1.1811066858138481E-2"/>
    <n v="0"/>
    <n v="2"/>
    <n v="41"/>
    <n v="-2.3809523809523808E-2"/>
    <n v="-3.1612289807837167E-2"/>
    <n v="0"/>
    <n v="0.33333333333333331"/>
    <n v="1650"/>
    <n v="442088"/>
    <n v="35757"/>
    <n v="389366"/>
    <m/>
    <n v="767"/>
    <n v="838"/>
    <n v="977"/>
    <n v="1236"/>
    <n v="1088"/>
    <n v="4196"/>
    <n v="3623"/>
    <n v="4379"/>
    <n v="3959"/>
    <n v="4679"/>
    <n v="3792"/>
    <n v="4413"/>
    <n v="3322"/>
    <n v="2700"/>
    <n v="2419"/>
    <n v="1877"/>
    <n v="1671"/>
    <n v="3935"/>
    <n v="1892"/>
    <n v="0.35"/>
    <n v="0.27"/>
    <n v="0.1"/>
    <n v="0.2"/>
    <n v="0.21"/>
    <n v="0.14000000000000001"/>
    <n v="28285"/>
    <n v="22787"/>
    <n v="828"/>
    <n v="252"/>
    <n v="60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1"/>
    <n v="1"/>
    <n v="0"/>
    <n v="10"/>
    <n v="0"/>
    <n v="10"/>
    <n v="0"/>
    <n v="17"/>
    <n v="0"/>
    <n v="38"/>
    <n v="0"/>
    <n v="48"/>
    <n v="0"/>
    <n v="106"/>
    <n v="1"/>
    <n v="130"/>
    <n v="0"/>
    <n v="207"/>
    <n v="3"/>
    <n v="659"/>
    <n v="2"/>
    <n v="504"/>
    <n v="1"/>
    <n v="868"/>
    <n v="867"/>
    <n v="44"/>
    <n v="32"/>
    <n v="12854"/>
  </r>
  <r>
    <x v="157"/>
    <d v="2020-08-01T00:00:00"/>
    <n v="14527"/>
    <n v="-62"/>
    <n v="-70"/>
    <n v="51310"/>
    <n v="238"/>
    <n v="191"/>
    <n v="18742"/>
    <n v="4449"/>
    <n v="26231"/>
    <n v="736"/>
    <n v="879"/>
    <n v="167"/>
    <n v="106"/>
    <m/>
    <n v="238"/>
    <n v="36783"/>
    <n v="300"/>
    <n v="261"/>
    <n v="1737"/>
    <n v="2"/>
    <n v="3.3333333333333335"/>
    <n v="375"/>
    <n v="-1.5748031496062992E-2"/>
    <n v="-1.159021031886443E-2"/>
    <n v="0"/>
    <n v="2"/>
    <n v="40"/>
    <n v="-2.4390243902439025E-2"/>
    <n v="-2.9010663791577008E-2"/>
    <n v="0"/>
    <n v="0.33333333333333331"/>
    <n v="1631"/>
    <n v="443975"/>
    <n v="35661"/>
    <n v="391034"/>
    <m/>
    <n v="767"/>
    <n v="850"/>
    <n v="989"/>
    <n v="1249"/>
    <n v="1094"/>
    <n v="4211"/>
    <n v="3640"/>
    <n v="4397"/>
    <n v="3978"/>
    <n v="4698"/>
    <n v="3809"/>
    <n v="4426"/>
    <n v="3336"/>
    <n v="2716"/>
    <n v="2426"/>
    <n v="1882"/>
    <n v="1679"/>
    <n v="3952"/>
    <n v="1902"/>
    <n v="0.35"/>
    <n v="0.27"/>
    <n v="0.1"/>
    <n v="0.2"/>
    <n v="0.21"/>
    <n v="0.14000000000000001"/>
    <n v="28413"/>
    <n v="22897"/>
    <n v="828"/>
    <n v="252"/>
    <n v="605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6"/>
    <n v="0"/>
    <n v="130"/>
    <n v="0"/>
    <n v="207"/>
    <n v="0"/>
    <n v="660"/>
    <n v="1"/>
    <n v="505"/>
    <n v="1"/>
    <n v="869"/>
    <n v="868"/>
    <n v="44"/>
    <n v="32"/>
    <n v="12790"/>
  </r>
  <r>
    <x v="158"/>
    <d v="2020-08-02T00:00:00"/>
    <n v="14479"/>
    <n v="-48"/>
    <n v="-74.166666666666671"/>
    <n v="51463"/>
    <n v="153"/>
    <n v="194"/>
    <n v="18780"/>
    <n v="4455"/>
    <n v="26323"/>
    <n v="743"/>
    <n v="887"/>
    <n v="167"/>
    <n v="108"/>
    <m/>
    <n v="153"/>
    <n v="36984"/>
    <n v="201"/>
    <n v="268.16666666666669"/>
    <n v="1738"/>
    <n v="1"/>
    <n v="3.1666666666666665"/>
    <n v="378"/>
    <n v="8.0000000000000002E-3"/>
    <n v="-1.4806091212164677E-2"/>
    <n v="3"/>
    <n v="0.66666666666666663"/>
    <n v="41"/>
    <n v="2.5000000000000001E-2"/>
    <n v="-1.4427330458243676E-2"/>
    <n v="1"/>
    <n v="0.5"/>
    <n v="1547"/>
    <n v="445193"/>
    <n v="36148"/>
    <n v="392183"/>
    <m/>
    <n v="767"/>
    <n v="856"/>
    <n v="999"/>
    <n v="1257"/>
    <n v="1104"/>
    <n v="4224"/>
    <n v="3653"/>
    <n v="4412"/>
    <n v="3993"/>
    <n v="4705"/>
    <n v="3819"/>
    <n v="4436"/>
    <n v="3345"/>
    <n v="2723"/>
    <n v="2427"/>
    <n v="1886"/>
    <n v="1681"/>
    <n v="3962"/>
    <n v="1905"/>
    <n v="0.35"/>
    <n v="0.27"/>
    <n v="0.1"/>
    <n v="0.2"/>
    <n v="0.21"/>
    <n v="0.14000000000000001"/>
    <n v="28493"/>
    <n v="22970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1"/>
    <n v="130"/>
    <n v="0"/>
    <n v="207"/>
    <n v="0"/>
    <n v="660"/>
    <n v="0"/>
    <n v="505"/>
    <n v="0"/>
    <n v="869"/>
    <n v="869"/>
    <n v="44"/>
    <n v="32"/>
    <n v="12741"/>
  </r>
  <r>
    <x v="159"/>
    <d v="2020-08-03T00:00:00"/>
    <n v="14458"/>
    <n v="-21"/>
    <n v="-54.333333333333336"/>
    <n v="51569"/>
    <n v="106"/>
    <n v="193.16666666666666"/>
    <n v="18797"/>
    <n v="4465"/>
    <n v="26389"/>
    <n v="745"/>
    <n v="892"/>
    <n v="168"/>
    <n v="113"/>
    <m/>
    <n v="106"/>
    <n v="37111"/>
    <n v="127"/>
    <n v="247.5"/>
    <n v="1738"/>
    <n v="0"/>
    <n v="2.6666666666666665"/>
    <n v="390"/>
    <n v="3.1746031746031744E-2"/>
    <n v="-4.6841680467632494E-3"/>
    <n v="12"/>
    <n v="2.6666666666666665"/>
    <n v="42"/>
    <n v="2.4390243902439025E-2"/>
    <n v="4.4525250069776456E-3"/>
    <n v="1"/>
    <n v="0.66666666666666663"/>
    <n v="1423"/>
    <n v="446342"/>
    <n v="36481"/>
    <n v="393350"/>
    <m/>
    <n v="767"/>
    <n v="864"/>
    <n v="1000"/>
    <n v="1260"/>
    <n v="1106"/>
    <n v="4228"/>
    <n v="3664"/>
    <n v="4425"/>
    <n v="4002"/>
    <n v="4715"/>
    <n v="3827"/>
    <n v="4440"/>
    <n v="3353"/>
    <n v="2729"/>
    <n v="2431"/>
    <n v="1893"/>
    <n v="1686"/>
    <n v="3964"/>
    <n v="1906"/>
    <n v="0.35"/>
    <n v="0.27"/>
    <n v="0.1"/>
    <n v="0.2"/>
    <n v="0.21"/>
    <n v="0.14000000000000001"/>
    <n v="28550"/>
    <n v="23019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0"/>
    <n v="0"/>
    <n v="207"/>
    <n v="0"/>
    <n v="660"/>
    <n v="0"/>
    <n v="505"/>
    <n v="0"/>
    <n v="869"/>
    <n v="869"/>
    <n v="44"/>
    <n v="32"/>
    <n v="12720"/>
  </r>
  <r>
    <x v="160"/>
    <d v="2020-08-04T00:00:00"/>
    <n v="14363"/>
    <n v="-95"/>
    <n v="-62.5"/>
    <n v="51681"/>
    <n v="112"/>
    <n v="178"/>
    <n v="18816"/>
    <n v="4475"/>
    <n v="26457"/>
    <n v="746"/>
    <n v="901"/>
    <n v="169"/>
    <n v="117"/>
    <m/>
    <n v="112"/>
    <n v="37318"/>
    <n v="207"/>
    <n v="240.5"/>
    <n v="1739"/>
    <n v="1"/>
    <n v="2.3333333333333335"/>
    <n v="401"/>
    <n v="2.8205128205128206E-2"/>
    <n v="-3.979070440843369E-4"/>
    <n v="11"/>
    <n v="4.333333333333333"/>
    <n v="44"/>
    <n v="4.7619047619047616E-2"/>
    <n v="4.2589516426725718E-3"/>
    <n v="2"/>
    <n v="0.66666666666666663"/>
    <n v="1451"/>
    <n v="448517"/>
    <n v="36946"/>
    <n v="395385"/>
    <m/>
    <n v="767"/>
    <n v="868"/>
    <n v="1003"/>
    <n v="1263"/>
    <n v="1112"/>
    <n v="4236"/>
    <n v="3671"/>
    <n v="4433"/>
    <n v="4011"/>
    <n v="4726"/>
    <n v="3838"/>
    <n v="4444"/>
    <n v="3357"/>
    <n v="2735"/>
    <n v="2442"/>
    <n v="1896"/>
    <n v="1690"/>
    <n v="3968"/>
    <n v="1910"/>
    <n v="0.35"/>
    <n v="0.27"/>
    <n v="0.1"/>
    <n v="0.2"/>
    <n v="0.21"/>
    <n v="0.14000000000000001"/>
    <n v="28602"/>
    <n v="23079"/>
    <n v="829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1"/>
    <n v="1"/>
    <n v="207"/>
    <n v="0"/>
    <n v="660"/>
    <n v="0"/>
    <n v="505"/>
    <n v="0"/>
    <n v="870"/>
    <n v="869"/>
    <n v="45"/>
    <n v="33"/>
    <n v="12624"/>
  </r>
  <r>
    <x v="161"/>
    <d v="2020-08-05T00:00:00"/>
    <n v="14283"/>
    <n v="-80"/>
    <n v="-74.166666666666671"/>
    <n v="51848"/>
    <n v="167"/>
    <n v="163.33333333333334"/>
    <n v="18854"/>
    <n v="4478"/>
    <n v="26573"/>
    <n v="753"/>
    <n v="902"/>
    <n v="170"/>
    <n v="118"/>
    <m/>
    <n v="167"/>
    <n v="37565"/>
    <n v="247"/>
    <n v="237.5"/>
    <n v="1740"/>
    <n v="1"/>
    <n v="2.1666666666666665"/>
    <n v="384"/>
    <n v="-4.2394014962593519E-2"/>
    <n v="-7.4635762045165907E-3"/>
    <n v="0"/>
    <n v="4.333333333333333"/>
    <n v="41"/>
    <n v="-6.8181818181818177E-2"/>
    <n v="-3.228715728715728E-3"/>
    <n v="0"/>
    <n v="0.66666666666666663"/>
    <n v="1437"/>
    <n v="450524"/>
    <n v="37369"/>
    <n v="397239"/>
    <m/>
    <n v="767"/>
    <n v="873"/>
    <n v="1010"/>
    <n v="1270"/>
    <n v="1121"/>
    <n v="4244"/>
    <n v="3685"/>
    <n v="4445"/>
    <n v="4026"/>
    <n v="4737"/>
    <n v="3852"/>
    <n v="4457"/>
    <n v="3372"/>
    <n v="2744"/>
    <n v="2453"/>
    <n v="1900"/>
    <n v="1696"/>
    <n v="3973"/>
    <n v="1912"/>
    <n v="0.35"/>
    <n v="0.27"/>
    <n v="0.1"/>
    <n v="0.2"/>
    <n v="0.21"/>
    <n v="0.14000000000000001"/>
    <n v="28676"/>
    <n v="23172"/>
    <n v="829"/>
    <n v="252"/>
    <n v="607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9"/>
    <n v="1"/>
    <n v="48"/>
    <n v="0"/>
    <n v="107"/>
    <n v="0"/>
    <n v="131"/>
    <n v="0"/>
    <n v="207"/>
    <n v="0"/>
    <n v="660"/>
    <n v="0"/>
    <n v="505"/>
    <n v="0"/>
    <n v="870"/>
    <n v="870"/>
    <n v="45"/>
    <n v="33"/>
    <n v="12543"/>
  </r>
  <r>
    <x v="162"/>
    <d v="2020-08-06T00:00:00"/>
    <n v="14221"/>
    <n v="-62"/>
    <n v="-61.333333333333336"/>
    <n v="52061"/>
    <n v="213"/>
    <n v="164.83333333333334"/>
    <n v="18891"/>
    <n v="4494"/>
    <n v="26720"/>
    <n v="762"/>
    <n v="905"/>
    <n v="170"/>
    <n v="119"/>
    <m/>
    <n v="213"/>
    <n v="37840"/>
    <n v="275"/>
    <n v="226.16666666666666"/>
    <n v="1743"/>
    <n v="3"/>
    <n v="1.3333333333333333"/>
    <n v="369"/>
    <n v="-3.90625E-2"/>
    <n v="-4.875564417916093E-3"/>
    <n v="0"/>
    <n v="4.333333333333333"/>
    <n v="42"/>
    <n v="2.4390243902439025E-2"/>
    <n v="4.8045788899447432E-3"/>
    <n v="1"/>
    <n v="0.83333333333333337"/>
    <n v="1317"/>
    <n v="452453"/>
    <n v="37783"/>
    <n v="399075"/>
    <m/>
    <n v="767"/>
    <n v="880"/>
    <n v="1013"/>
    <n v="1282"/>
    <n v="1128"/>
    <n v="4264"/>
    <n v="3703"/>
    <n v="4467"/>
    <n v="4041"/>
    <n v="4753"/>
    <n v="3861"/>
    <n v="4473"/>
    <n v="3387"/>
    <n v="2754"/>
    <n v="2460"/>
    <n v="1911"/>
    <n v="1701"/>
    <n v="3985"/>
    <n v="1920"/>
    <n v="0.35"/>
    <n v="0.27"/>
    <n v="0.09"/>
    <n v="0.2"/>
    <n v="0.21"/>
    <n v="0.14000000000000001"/>
    <n v="28802"/>
    <n v="23259"/>
    <n v="831"/>
    <n v="252"/>
    <n v="608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1"/>
    <n v="48"/>
    <n v="0"/>
    <n v="107"/>
    <n v="0"/>
    <n v="131"/>
    <n v="0"/>
    <n v="208"/>
    <n v="1"/>
    <n v="660"/>
    <n v="0"/>
    <n v="506"/>
    <n v="1"/>
    <n v="870"/>
    <n v="873"/>
    <n v="45"/>
    <n v="33"/>
    <n v="12478"/>
  </r>
  <r>
    <x v="163"/>
    <d v="2020-08-07T00:00:00"/>
    <n v="14264"/>
    <n v="43"/>
    <n v="-43.833333333333336"/>
    <n v="52351"/>
    <n v="290"/>
    <n v="173.5"/>
    <n v="18952"/>
    <n v="4508"/>
    <n v="26928"/>
    <n v="761"/>
    <n v="911"/>
    <n v="170"/>
    <n v="121"/>
    <m/>
    <n v="290"/>
    <n v="38087"/>
    <n v="247"/>
    <n v="217.33333333333334"/>
    <n v="1746"/>
    <n v="3"/>
    <n v="1.5"/>
    <n v="356"/>
    <n v="-3.5230352303523033E-2"/>
    <n v="-8.1226178858261004E-3"/>
    <n v="0"/>
    <n v="4.333333333333333"/>
    <n v="36"/>
    <n v="-0.14285714285714285"/>
    <n v="-1.4939904269172558E-2"/>
    <n v="0"/>
    <n v="0.83333333333333337"/>
    <n v="1425"/>
    <n v="454380"/>
    <n v="37729"/>
    <n v="400604"/>
    <m/>
    <n v="767"/>
    <n v="885"/>
    <n v="1016"/>
    <n v="1289"/>
    <n v="1141"/>
    <n v="4290"/>
    <n v="3729"/>
    <n v="4499"/>
    <n v="4061"/>
    <n v="4772"/>
    <n v="3874"/>
    <n v="4495"/>
    <n v="3400"/>
    <n v="2767"/>
    <n v="2469"/>
    <n v="1926"/>
    <n v="1712"/>
    <n v="4012"/>
    <n v="1936"/>
    <n v="0.34"/>
    <n v="0.27"/>
    <n v="0.09"/>
    <n v="0.2"/>
    <n v="0.21"/>
    <n v="0.14000000000000001"/>
    <n v="28968"/>
    <n v="23383"/>
    <n v="831"/>
    <n v="252"/>
    <n v="611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7"/>
    <n v="0"/>
    <n v="133"/>
    <n v="2"/>
    <n v="208"/>
    <n v="0"/>
    <n v="660"/>
    <n v="0"/>
    <n v="507"/>
    <n v="1"/>
    <n v="872"/>
    <n v="874"/>
    <n v="45"/>
    <n v="33"/>
    <n v="12518"/>
  </r>
  <r>
    <x v="164"/>
    <d v="2020-08-08T00:00:00"/>
    <n v="14173"/>
    <n v="-91"/>
    <n v="-51"/>
    <n v="52537"/>
    <n v="186"/>
    <n v="179"/>
    <n v="19001"/>
    <n v="4513"/>
    <n v="27041"/>
    <n v="762"/>
    <n v="926"/>
    <n v="172"/>
    <n v="122"/>
    <m/>
    <n v="186"/>
    <n v="38364"/>
    <n v="277"/>
    <n v="230"/>
    <n v="1750"/>
    <n v="4"/>
    <n v="2"/>
    <n v="357"/>
    <n v="2.8089887640449437E-3"/>
    <n v="-8.9877864251519442E-3"/>
    <n v="1"/>
    <n v="4"/>
    <n v="33"/>
    <n v="-8.3333333333333329E-2"/>
    <n v="-3.2995459824728117E-2"/>
    <n v="0"/>
    <n v="0.66666666666666663"/>
    <n v="1475"/>
    <n v="456256"/>
    <n v="37579"/>
    <n v="402244"/>
    <m/>
    <n v="767"/>
    <n v="895"/>
    <n v="1022"/>
    <n v="1306"/>
    <n v="1145"/>
    <n v="4303"/>
    <n v="3746"/>
    <n v="4509"/>
    <n v="4078"/>
    <n v="4786"/>
    <n v="3893"/>
    <n v="4502"/>
    <n v="3412"/>
    <n v="2778"/>
    <n v="2482"/>
    <n v="1929"/>
    <n v="1717"/>
    <n v="4015"/>
    <n v="1941"/>
    <n v="0.34"/>
    <n v="0.27"/>
    <n v="0.09"/>
    <n v="0.2"/>
    <n v="0.21"/>
    <n v="0.14000000000000001"/>
    <n v="29056"/>
    <n v="23481"/>
    <n v="831"/>
    <n v="253"/>
    <n v="613"/>
    <n v="22"/>
    <n v="16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1"/>
    <n v="134"/>
    <n v="1"/>
    <n v="209"/>
    <n v="1"/>
    <n v="660"/>
    <n v="0"/>
    <n v="508"/>
    <n v="1"/>
    <n v="873"/>
    <n v="877"/>
    <n v="45"/>
    <n v="33"/>
    <n v="12423"/>
  </r>
  <r>
    <x v="165"/>
    <d v="2020-08-09T00:00:00"/>
    <n v="14157"/>
    <n v="-16"/>
    <n v="-50.166666666666664"/>
    <n v="52668"/>
    <n v="131"/>
    <n v="183.16666666666666"/>
    <n v="19049"/>
    <n v="4514"/>
    <n v="27110"/>
    <n v="764"/>
    <n v="929"/>
    <n v="179"/>
    <n v="123"/>
    <m/>
    <n v="131"/>
    <n v="38511"/>
    <n v="147"/>
    <n v="233.33333333333334"/>
    <n v="1756"/>
    <n v="6"/>
    <n v="3"/>
    <n v="366"/>
    <n v="2.5210084033613446E-2"/>
    <n v="-1.0077111043888327E-2"/>
    <n v="9"/>
    <n v="3.5"/>
    <n v="33"/>
    <n v="0"/>
    <n v="-3.7060500475134622E-2"/>
    <n v="0"/>
    <n v="0.5"/>
    <n v="1458"/>
    <n v="457462"/>
    <n v="37496"/>
    <n v="403336"/>
    <m/>
    <n v="767"/>
    <n v="898"/>
    <n v="1024"/>
    <n v="1309"/>
    <n v="1152"/>
    <n v="4316"/>
    <n v="3757"/>
    <n v="4521"/>
    <n v="4087"/>
    <n v="4800"/>
    <n v="3900"/>
    <n v="4514"/>
    <n v="3423"/>
    <n v="2782"/>
    <n v="2490"/>
    <n v="1938"/>
    <n v="1723"/>
    <n v="4015"/>
    <n v="1941"/>
    <n v="0.34"/>
    <n v="0.27"/>
    <n v="0.09"/>
    <n v="0.2"/>
    <n v="0.21"/>
    <n v="0.14000000000000001"/>
    <n v="29126"/>
    <n v="23542"/>
    <n v="832"/>
    <n v="253"/>
    <n v="61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0"/>
    <n v="134"/>
    <n v="0"/>
    <n v="211"/>
    <n v="2"/>
    <n v="661"/>
    <n v="1"/>
    <n v="511"/>
    <n v="3"/>
    <n v="874"/>
    <n v="882"/>
    <n v="45"/>
    <n v="33"/>
    <n v="12401"/>
  </r>
  <r>
    <x v="166"/>
    <d v="2020-08-10T00:00:00"/>
    <n v="14225"/>
    <n v="68"/>
    <n v="-23"/>
    <n v="52825"/>
    <n v="157"/>
    <n v="190.66666666666666"/>
    <n v="19094"/>
    <n v="4520"/>
    <n v="27209"/>
    <n v="767"/>
    <n v="931"/>
    <n v="181"/>
    <n v="123"/>
    <m/>
    <n v="157"/>
    <n v="38600"/>
    <n v="89"/>
    <n v="213.66666666666666"/>
    <n v="1759"/>
    <n v="3"/>
    <n v="3.3333333333333335"/>
    <n v="374"/>
    <n v="2.185792349726776E-2"/>
    <n v="-1.11349784951984E-2"/>
    <n v="8"/>
    <n v="3"/>
    <n v="29"/>
    <n v="-0.12121212121212122"/>
    <n v="-6.5199028613662766E-2"/>
    <n v="0"/>
    <n v="0.16666666666666666"/>
    <n v="1280"/>
    <n v="458607"/>
    <n v="37810"/>
    <n v="404502"/>
    <m/>
    <n v="767"/>
    <n v="904"/>
    <n v="1030"/>
    <n v="1313"/>
    <n v="1156"/>
    <n v="4335"/>
    <n v="3773"/>
    <n v="4534"/>
    <n v="4097"/>
    <n v="4818"/>
    <n v="3913"/>
    <n v="4524"/>
    <n v="3437"/>
    <n v="2790"/>
    <n v="2495"/>
    <n v="1941"/>
    <n v="1726"/>
    <n v="4019"/>
    <n v="1942"/>
    <n v="0.34"/>
    <n v="0.27"/>
    <n v="0.09"/>
    <n v="0.2"/>
    <n v="0.21"/>
    <n v="0.14000000000000001"/>
    <n v="29211"/>
    <n v="23614"/>
    <n v="832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1"/>
    <n v="134"/>
    <n v="0"/>
    <n v="211"/>
    <n v="0"/>
    <n v="661"/>
    <n v="0"/>
    <n v="513"/>
    <n v="2"/>
    <n v="874"/>
    <n v="885"/>
    <n v="45"/>
    <n v="33"/>
    <n v="12466"/>
  </r>
  <r>
    <x v="167"/>
    <d v="2020-08-11T00:00:00"/>
    <n v="14185"/>
    <n v="-40"/>
    <n v="-16.333333333333332"/>
    <n v="52945"/>
    <n v="120"/>
    <n v="182.83333333333334"/>
    <n v="19128"/>
    <n v="4526"/>
    <n v="27281"/>
    <n v="770"/>
    <n v="934"/>
    <n v="183"/>
    <n v="123"/>
    <m/>
    <n v="120"/>
    <n v="38760"/>
    <n v="160"/>
    <n v="199.16666666666666"/>
    <n v="1761"/>
    <n v="2"/>
    <n v="3.5"/>
    <n v="365"/>
    <n v="-2.4064171122994651E-2"/>
    <n v="-8.0800045219319213E-3"/>
    <n v="0"/>
    <n v="3"/>
    <n v="35"/>
    <n v="0.20689655172413793"/>
    <n v="-1.9352633629336743E-2"/>
    <n v="6"/>
    <n v="1.1666666666666667"/>
    <n v="1368"/>
    <n v="460663"/>
    <n v="37767"/>
    <n v="406350"/>
    <m/>
    <n v="767"/>
    <n v="906"/>
    <n v="1033"/>
    <n v="1315"/>
    <n v="1159"/>
    <n v="4343"/>
    <n v="3789"/>
    <n v="4546"/>
    <n v="4114"/>
    <n v="4824"/>
    <n v="3924"/>
    <n v="4527"/>
    <n v="3444"/>
    <n v="2796"/>
    <n v="2497"/>
    <n v="1941"/>
    <n v="1731"/>
    <n v="4029"/>
    <n v="1948"/>
    <n v="0.34"/>
    <n v="0.27"/>
    <n v="0.09"/>
    <n v="0.2"/>
    <n v="0.21"/>
    <n v="0.14000000000000001"/>
    <n v="29260"/>
    <n v="23685"/>
    <n v="834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1"/>
    <n v="0"/>
    <n v="515"/>
    <n v="2"/>
    <n v="874"/>
    <n v="887"/>
    <n v="46"/>
    <n v="33"/>
    <n v="12424"/>
  </r>
  <r>
    <x v="168"/>
    <d v="2020-08-12T00:00:00"/>
    <n v="14283"/>
    <n v="98"/>
    <n v="10.333333333333334"/>
    <n v="53223"/>
    <n v="278"/>
    <n v="193.66666666666666"/>
    <n v="19217"/>
    <n v="4538"/>
    <n v="27441"/>
    <n v="780"/>
    <n v="938"/>
    <n v="184"/>
    <n v="125"/>
    <m/>
    <n v="278"/>
    <n v="38940"/>
    <n v="180"/>
    <n v="183.33333333333334"/>
    <n v="1764"/>
    <n v="3"/>
    <n v="3.5"/>
    <n v="367"/>
    <n v="5.4794520547945206E-3"/>
    <n v="-6.5634584613283569E-4"/>
    <n v="2"/>
    <n v="3.3333333333333335"/>
    <n v="40"/>
    <n v="0.14285714285714285"/>
    <n v="3.9184952978056631E-4"/>
    <n v="5"/>
    <n v="1.8333333333333333"/>
    <n v="1292"/>
    <n v="462450"/>
    <n v="36377"/>
    <n v="407935"/>
    <m/>
    <n v="767"/>
    <n v="915"/>
    <n v="1040"/>
    <n v="1326"/>
    <n v="1166"/>
    <n v="4377"/>
    <n v="3811"/>
    <n v="4570"/>
    <n v="4140"/>
    <n v="4839"/>
    <n v="3946"/>
    <n v="4545"/>
    <n v="3459"/>
    <n v="2808"/>
    <n v="2510"/>
    <n v="1946"/>
    <n v="1743"/>
    <n v="4047"/>
    <n v="1959"/>
    <n v="0.34"/>
    <n v="0.27"/>
    <n v="0.09"/>
    <n v="0.2"/>
    <n v="0.21"/>
    <n v="0.14000000000000001"/>
    <n v="29406"/>
    <n v="23817"/>
    <n v="836"/>
    <n v="253"/>
    <n v="62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4"/>
    <n v="3"/>
    <n v="515"/>
    <n v="0"/>
    <n v="877"/>
    <n v="887"/>
    <n v="43"/>
    <n v="33"/>
    <n v="12519"/>
  </r>
  <r>
    <x v="169"/>
    <d v="2020-08-13T00:00:00"/>
    <n v="14371"/>
    <n v="88"/>
    <n v="17.833333333333332"/>
    <n v="53548"/>
    <n v="325"/>
    <n v="199.5"/>
    <n v="19301"/>
    <n v="4560"/>
    <n v="27645"/>
    <n v="786"/>
    <n v="946"/>
    <n v="184"/>
    <n v="126"/>
    <m/>
    <n v="325"/>
    <n v="39177"/>
    <n v="237"/>
    <n v="181.66666666666666"/>
    <n v="1770"/>
    <n v="6"/>
    <n v="4"/>
    <n v="358"/>
    <n v="-2.4523160762942781E-2"/>
    <n v="1.1281860772972055E-3"/>
    <n v="0"/>
    <n v="3.3333333333333335"/>
    <n v="39"/>
    <n v="-2.5000000000000001E-2"/>
    <n v="2.0034706672637709E-2"/>
    <n v="0"/>
    <n v="1.8333333333333333"/>
    <n v="1248"/>
    <n v="464365"/>
    <n v="36530"/>
    <n v="409569"/>
    <m/>
    <n v="767"/>
    <n v="917"/>
    <n v="1044"/>
    <n v="1341"/>
    <n v="1174"/>
    <n v="4404"/>
    <n v="3836"/>
    <n v="4590"/>
    <n v="4170"/>
    <n v="4860"/>
    <n v="3971"/>
    <n v="4572"/>
    <n v="3480"/>
    <n v="2824"/>
    <n v="2524"/>
    <n v="1958"/>
    <n v="1754"/>
    <n v="4081"/>
    <n v="1972"/>
    <n v="0.34"/>
    <n v="0.27"/>
    <n v="0.09"/>
    <n v="0.2"/>
    <n v="0.21"/>
    <n v="0.14000000000000001"/>
    <n v="29580"/>
    <n v="23968"/>
    <n v="838"/>
    <n v="253"/>
    <n v="625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5"/>
    <n v="1"/>
    <n v="212"/>
    <n v="1"/>
    <n v="666"/>
    <n v="2"/>
    <n v="517"/>
    <n v="2"/>
    <n v="880"/>
    <n v="890"/>
    <n v="43"/>
    <n v="33"/>
    <n v="12601"/>
  </r>
  <r>
    <x v="170"/>
    <d v="2020-08-14T00:00:00"/>
    <n v="14409"/>
    <n v="38"/>
    <n v="39.333333333333336"/>
    <n v="53783"/>
    <n v="235"/>
    <n v="207.66666666666666"/>
    <n v="19353"/>
    <n v="4568"/>
    <n v="27794"/>
    <n v="799"/>
    <n v="957"/>
    <n v="184"/>
    <n v="128"/>
    <m/>
    <n v="235"/>
    <n v="39374"/>
    <n v="197"/>
    <n v="168.33333333333334"/>
    <n v="1772"/>
    <n v="2"/>
    <n v="3.6666666666666665"/>
    <n v="348"/>
    <n v="-2.7932960893854747E-2"/>
    <n v="-3.9954721990194085E-3"/>
    <n v="0"/>
    <n v="3.1666666666666665"/>
    <n v="41"/>
    <n v="5.128205128205128E-2"/>
    <n v="4.2470604108535141E-2"/>
    <n v="2"/>
    <n v="2.1666666666666665"/>
    <n v="1298"/>
    <n v="466096"/>
    <n v="36345"/>
    <n v="411015"/>
    <m/>
    <n v="767"/>
    <n v="927"/>
    <n v="1059"/>
    <n v="1346"/>
    <n v="1187"/>
    <n v="4434"/>
    <n v="3873"/>
    <n v="4616"/>
    <n v="4187"/>
    <n v="4878"/>
    <n v="3987"/>
    <n v="4583"/>
    <n v="3490"/>
    <n v="2830"/>
    <n v="2534"/>
    <n v="1961"/>
    <n v="1757"/>
    <n v="4083"/>
    <n v="1976"/>
    <n v="0.34"/>
    <n v="0.27"/>
    <n v="0.09"/>
    <n v="0.2"/>
    <n v="0.21"/>
    <n v="0.14000000000000001"/>
    <n v="29690"/>
    <n v="24093"/>
    <n v="838"/>
    <n v="253"/>
    <n v="62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1"/>
    <n v="109"/>
    <n v="0"/>
    <n v="135"/>
    <n v="0"/>
    <n v="212"/>
    <n v="0"/>
    <n v="666"/>
    <n v="0"/>
    <n v="518"/>
    <n v="1"/>
    <n v="881"/>
    <n v="891"/>
    <n v="43"/>
    <n v="32"/>
    <n v="12637"/>
  </r>
  <r>
    <x v="171"/>
    <d v="2020-08-15T00:00:00"/>
    <n v="14396"/>
    <n v="-13"/>
    <n v="39.833333333333336"/>
    <n v="53981"/>
    <n v="198"/>
    <n v="218.83333333333334"/>
    <n v="19419"/>
    <n v="4584"/>
    <n v="27888"/>
    <n v="812"/>
    <n v="965"/>
    <n v="184"/>
    <n v="129"/>
    <m/>
    <n v="198"/>
    <n v="39585"/>
    <n v="211"/>
    <n v="179"/>
    <n v="1775"/>
    <n v="3"/>
    <n v="3.1666666666666665"/>
    <n v="320"/>
    <n v="-8.0459770114942528E-2"/>
    <n v="-2.1607114557112072E-2"/>
    <n v="0"/>
    <n v="1.6666666666666667"/>
    <n v="37"/>
    <n v="-9.7560975609756101E-2"/>
    <n v="2.6210441506909123E-2"/>
    <n v="0"/>
    <n v="2.1666666666666665"/>
    <n v="1263"/>
    <n v="467868"/>
    <n v="36268"/>
    <n v="412624"/>
    <m/>
    <n v="767"/>
    <n v="929"/>
    <n v="1069"/>
    <n v="1354"/>
    <n v="1195"/>
    <n v="4457"/>
    <n v="3888"/>
    <n v="4632"/>
    <n v="4200"/>
    <n v="4897"/>
    <n v="4017"/>
    <n v="4594"/>
    <n v="3503"/>
    <n v="2836"/>
    <n v="2542"/>
    <n v="1966"/>
    <n v="1759"/>
    <n v="4088"/>
    <n v="1979"/>
    <n v="0.34"/>
    <n v="0.27"/>
    <n v="0.09"/>
    <n v="0.2"/>
    <n v="0.21"/>
    <n v="0.14000000000000001"/>
    <n v="29785"/>
    <n v="24196"/>
    <n v="839"/>
    <n v="253"/>
    <n v="629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0"/>
    <n v="109"/>
    <n v="0"/>
    <n v="135"/>
    <n v="0"/>
    <n v="212"/>
    <n v="0"/>
    <n v="668"/>
    <n v="2"/>
    <n v="519"/>
    <n v="1"/>
    <n v="883"/>
    <n v="892"/>
    <n v="44"/>
    <n v="32"/>
    <n v="12621"/>
  </r>
  <r>
    <x v="172"/>
    <d v="2020-08-16T00:00:00"/>
    <n v="14405"/>
    <n v="9"/>
    <n v="30"/>
    <n v="54102"/>
    <n v="121"/>
    <n v="212.83333333333334"/>
    <n v="19473"/>
    <n v="4585"/>
    <n v="27931"/>
    <n v="823"/>
    <n v="975"/>
    <n v="185"/>
    <n v="130"/>
    <m/>
    <n v="121"/>
    <n v="39697"/>
    <n v="112"/>
    <n v="182.83333333333334"/>
    <n v="1778"/>
    <n v="3"/>
    <n v="3.1666666666666665"/>
    <n v="325"/>
    <n v="1.5625E-2"/>
    <n v="-2.2645935139990036E-2"/>
    <n v="5"/>
    <n v="1.1666666666666667"/>
    <n v="39"/>
    <n v="5.4054054054054057E-2"/>
    <n v="5.5421470717938327E-2"/>
    <n v="2"/>
    <n v="2.5"/>
    <n v="1226"/>
    <n v="468937"/>
    <n v="35742"/>
    <n v="413609"/>
    <m/>
    <n v="767"/>
    <n v="932"/>
    <n v="1073"/>
    <n v="1357"/>
    <n v="1199"/>
    <n v="4467"/>
    <n v="3897"/>
    <n v="4640"/>
    <n v="4214"/>
    <n v="4904"/>
    <n v="4028"/>
    <n v="4601"/>
    <n v="3515"/>
    <n v="2842"/>
    <n v="2550"/>
    <n v="1972"/>
    <n v="1761"/>
    <n v="4092"/>
    <n v="1982"/>
    <n v="0.34"/>
    <n v="0.27"/>
    <n v="0.09"/>
    <n v="0.2"/>
    <n v="0.2"/>
    <n v="0.14000000000000001"/>
    <n v="29839"/>
    <n v="24263"/>
    <n v="840"/>
    <n v="253"/>
    <n v="63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1"/>
    <n v="17"/>
    <n v="0"/>
    <n v="40"/>
    <n v="0"/>
    <n v="49"/>
    <n v="0"/>
    <n v="110"/>
    <n v="1"/>
    <n v="135"/>
    <n v="0"/>
    <n v="212"/>
    <n v="0"/>
    <n v="668"/>
    <n v="0"/>
    <n v="520"/>
    <n v="1"/>
    <n v="883"/>
    <n v="895"/>
    <n v="44"/>
    <n v="32"/>
    <n v="12627"/>
  </r>
  <r>
    <x v="173"/>
    <d v="2020-08-17T00:00:00"/>
    <n v="14434"/>
    <n v="29"/>
    <n v="41.5"/>
    <n v="54234"/>
    <n v="132"/>
    <n v="214.83333333333334"/>
    <n v="19514"/>
    <n v="4591"/>
    <n v="27997"/>
    <n v="836"/>
    <n v="980"/>
    <n v="186"/>
    <n v="130"/>
    <m/>
    <n v="132"/>
    <n v="39800"/>
    <n v="103"/>
    <n v="173.33333333333334"/>
    <n v="1779"/>
    <n v="1"/>
    <n v="3"/>
    <n v="336"/>
    <n v="3.3846153846153845E-2"/>
    <n v="-1.2994214311798617E-2"/>
    <n v="11"/>
    <n v="3"/>
    <n v="39"/>
    <n v="0"/>
    <n v="2.0938712097248683E-2"/>
    <n v="0"/>
    <n v="1.5"/>
    <m/>
    <m/>
    <n v="35568"/>
    <m/>
    <m/>
    <m/>
    <n v="935"/>
    <n v="1077"/>
    <n v="1360"/>
    <n v="1205"/>
    <n v="4477"/>
    <n v="3906"/>
    <n v="4651"/>
    <n v="4225"/>
    <n v="4911"/>
    <n v="4045"/>
    <n v="4604"/>
    <n v="3528"/>
    <n v="2854"/>
    <n v="2553"/>
    <n v="1976"/>
    <n v="1766"/>
    <n v="4099"/>
    <n v="1986"/>
    <m/>
    <m/>
    <m/>
    <m/>
    <m/>
    <m/>
    <n v="29899"/>
    <n v="24335"/>
    <n v="840"/>
    <n v="253"/>
    <n v="632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5"/>
    <n v="0"/>
    <n v="212"/>
    <n v="0"/>
    <n v="668"/>
    <n v="0"/>
    <n v="521"/>
    <n v="1"/>
    <n v="883"/>
    <n v="896"/>
    <m/>
    <m/>
    <n v="12655"/>
  </r>
  <r>
    <x v="174"/>
    <d v="2020-08-18T00:00:00"/>
    <n v="14512"/>
    <n v="78"/>
    <n v="38.166666666666664"/>
    <n v="54448"/>
    <n v="214"/>
    <n v="204.16666666666666"/>
    <n v="19572"/>
    <n v="4603"/>
    <n v="28125"/>
    <n v="844"/>
    <n v="983"/>
    <n v="187"/>
    <n v="134"/>
    <m/>
    <n v="214"/>
    <n v="39936"/>
    <n v="136"/>
    <n v="166"/>
    <n v="1784"/>
    <n v="5"/>
    <n v="3.3333333333333335"/>
    <n v="336"/>
    <n v="0"/>
    <n v="-1.3907456320931037E-2"/>
    <n v="0"/>
    <n v="2.6666666666666665"/>
    <n v="38"/>
    <n v="-2.564102564102564E-2"/>
    <n v="-7.1443159857794017E-3"/>
    <n v="0"/>
    <n v="0.66666666666666663"/>
    <m/>
    <m/>
    <n v="35107"/>
    <m/>
    <m/>
    <m/>
    <n v="937"/>
    <n v="1080"/>
    <n v="1367"/>
    <n v="1209"/>
    <n v="4491"/>
    <n v="3923"/>
    <n v="4666"/>
    <n v="4243"/>
    <n v="4927"/>
    <n v="4061"/>
    <n v="4621"/>
    <n v="3546"/>
    <n v="2863"/>
    <n v="2562"/>
    <n v="1982"/>
    <n v="1771"/>
    <n v="4130"/>
    <n v="1993"/>
    <m/>
    <m/>
    <m/>
    <m/>
    <m/>
    <m/>
    <n v="30016"/>
    <n v="24432"/>
    <n v="840"/>
    <n v="253"/>
    <n v="63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1"/>
    <n v="212"/>
    <n v="0"/>
    <n v="672"/>
    <n v="4"/>
    <n v="521"/>
    <n v="0"/>
    <n v="888"/>
    <n v="896"/>
    <m/>
    <m/>
    <n v="12728"/>
  </r>
  <r>
    <x v="175"/>
    <d v="2020-08-19T00:00:00"/>
    <n v="14572"/>
    <n v="60"/>
    <n v="33.5"/>
    <n v="54701"/>
    <n v="253"/>
    <n v="192.16666666666666"/>
    <n v="19637"/>
    <n v="4620"/>
    <n v="28284"/>
    <n v="851"/>
    <n v="987"/>
    <n v="187"/>
    <n v="135"/>
    <m/>
    <n v="253"/>
    <n v="40129"/>
    <n v="193"/>
    <n v="158.66666666666666"/>
    <n v="1786"/>
    <n v="2"/>
    <n v="2.6666666666666665"/>
    <n v="329"/>
    <n v="-2.0833333333333332E-2"/>
    <n v="-1.3292485082662793E-2"/>
    <n v="0"/>
    <n v="2.6666666666666665"/>
    <n v="35"/>
    <n v="-7.8947368421052627E-2"/>
    <n v="-1.613554405595484E-2"/>
    <n v="0"/>
    <n v="0.66666666666666663"/>
    <m/>
    <m/>
    <n v="34772"/>
    <m/>
    <m/>
    <m/>
    <n v="944"/>
    <n v="1080"/>
    <n v="1379"/>
    <n v="1214"/>
    <n v="4516"/>
    <n v="3944"/>
    <n v="4688"/>
    <n v="4270"/>
    <n v="4948"/>
    <n v="4087"/>
    <n v="4640"/>
    <n v="3557"/>
    <n v="2873"/>
    <n v="2574"/>
    <n v="1991"/>
    <n v="1779"/>
    <n v="4141"/>
    <n v="2000"/>
    <m/>
    <m/>
    <m/>
    <m/>
    <m/>
    <m/>
    <n v="30152"/>
    <n v="24549"/>
    <n v="840"/>
    <n v="253"/>
    <n v="639"/>
    <n v="22"/>
    <n v="17"/>
    <n v="15"/>
    <n v="0"/>
    <m/>
    <m/>
    <m/>
    <m/>
    <m/>
    <m/>
    <m/>
    <m/>
    <m/>
    <n v="1"/>
    <n v="1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2"/>
    <n v="0"/>
    <n v="672"/>
    <n v="0"/>
    <n v="522"/>
    <n v="1"/>
    <n v="889"/>
    <n v="897"/>
    <m/>
    <m/>
    <n v="12786"/>
  </r>
  <r>
    <x v="176"/>
    <d v="2020-08-20T00:00:00"/>
    <n v="14728"/>
    <n v="156"/>
    <n v="53.166666666666664"/>
    <n v="54992"/>
    <n v="291"/>
    <n v="201.5"/>
    <n v="19730"/>
    <n v="4626"/>
    <n v="28454"/>
    <n v="863"/>
    <n v="996"/>
    <n v="188"/>
    <n v="135"/>
    <m/>
    <n v="291"/>
    <n v="40264"/>
    <n v="135"/>
    <n v="148.33333333333334"/>
    <n v="1788"/>
    <n v="2"/>
    <n v="2.6666666666666665"/>
    <n v="334"/>
    <n v="1.5197568389057751E-2"/>
    <n v="-6.1040635355107094E-3"/>
    <n v="5"/>
    <n v="3.5"/>
    <n v="39"/>
    <n v="0.11428571428571428"/>
    <n v="-5.6349335553443373E-3"/>
    <n v="4"/>
    <n v="1"/>
    <m/>
    <m/>
    <n v="34422"/>
    <m/>
    <m/>
    <m/>
    <n v="947"/>
    <n v="1085"/>
    <n v="1382"/>
    <n v="1227"/>
    <n v="4546"/>
    <n v="3969"/>
    <n v="4718"/>
    <n v="4297"/>
    <n v="4966"/>
    <n v="4116"/>
    <n v="4659"/>
    <n v="3574"/>
    <n v="2895"/>
    <n v="2593"/>
    <n v="1994"/>
    <n v="1793"/>
    <n v="4150"/>
    <n v="2005"/>
    <m/>
    <m/>
    <m/>
    <m/>
    <m/>
    <m/>
    <n v="30289"/>
    <n v="24703"/>
    <n v="841"/>
    <n v="253"/>
    <n v="64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3"/>
    <n v="1"/>
    <n v="672"/>
    <n v="0"/>
    <n v="523"/>
    <n v="1"/>
    <n v="889"/>
    <n v="899"/>
    <m/>
    <m/>
    <n v="12940"/>
  </r>
  <r>
    <x v="177"/>
    <d v="2020-08-21T00:00:00"/>
    <n v="14738"/>
    <n v="10"/>
    <n v="57"/>
    <n v="55211"/>
    <n v="219"/>
    <n v="205"/>
    <n v="19793"/>
    <n v="4634"/>
    <n v="28579"/>
    <n v="868"/>
    <n v="1007"/>
    <n v="192"/>
    <n v="138"/>
    <m/>
    <n v="219"/>
    <n v="40473"/>
    <n v="209"/>
    <n v="148"/>
    <n v="1792"/>
    <n v="4"/>
    <n v="2.8333333333333335"/>
    <n v="321"/>
    <n v="-3.8922155688622756E-2"/>
    <n v="8.1887220220925108E-4"/>
    <n v="0"/>
    <n v="3.5"/>
    <n v="41"/>
    <n v="5.128205128205128E-2"/>
    <n v="1.9172237593290224E-2"/>
    <n v="2"/>
    <n v="1.3333333333333333"/>
    <m/>
    <m/>
    <n v="34233"/>
    <m/>
    <m/>
    <m/>
    <n v="954"/>
    <n v="1089"/>
    <n v="1385"/>
    <n v="1236"/>
    <n v="4566"/>
    <n v="3996"/>
    <n v="4740"/>
    <n v="4313"/>
    <n v="4978"/>
    <n v="4143"/>
    <n v="4673"/>
    <n v="3583"/>
    <n v="2909"/>
    <n v="2600"/>
    <n v="2002"/>
    <n v="1803"/>
    <n v="4156"/>
    <n v="2009"/>
    <m/>
    <m/>
    <m/>
    <m/>
    <m/>
    <m/>
    <n v="30395"/>
    <n v="24816"/>
    <n v="842"/>
    <n v="253"/>
    <n v="64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1"/>
    <n v="49"/>
    <n v="0"/>
    <n v="110"/>
    <n v="0"/>
    <n v="136"/>
    <n v="0"/>
    <n v="213"/>
    <n v="0"/>
    <n v="674"/>
    <n v="2"/>
    <n v="524"/>
    <n v="1"/>
    <n v="891"/>
    <n v="901"/>
    <m/>
    <m/>
    <n v="12946"/>
  </r>
  <r>
    <x v="178"/>
    <d v="2020-08-22T00:00:00"/>
    <n v="14800"/>
    <n v="62"/>
    <n v="65.833333333333329"/>
    <n v="55452"/>
    <n v="241"/>
    <n v="225"/>
    <n v="19860"/>
    <n v="4648"/>
    <n v="28706"/>
    <n v="885"/>
    <n v="1014"/>
    <n v="199"/>
    <n v="140"/>
    <m/>
    <n v="241"/>
    <n v="40652"/>
    <n v="179"/>
    <n v="159.16666666666666"/>
    <n v="1794"/>
    <n v="2"/>
    <n v="2.6666666666666665"/>
    <n v="316"/>
    <n v="-1.5576323987538941E-2"/>
    <n v="-4.3813484623805724E-3"/>
    <n v="0"/>
    <n v="2.6666666666666665"/>
    <n v="42"/>
    <n v="2.4390243902439025E-2"/>
    <n v="1.4228269234687721E-2"/>
    <n v="1"/>
    <n v="1.1666666666666667"/>
    <m/>
    <m/>
    <n v="34182"/>
    <m/>
    <m/>
    <m/>
    <n v="960"/>
    <n v="1095"/>
    <n v="1393"/>
    <n v="1240"/>
    <n v="4593"/>
    <n v="4017"/>
    <n v="4755"/>
    <n v="4340"/>
    <n v="4993"/>
    <n v="4163"/>
    <n v="4689"/>
    <n v="3600"/>
    <n v="2920"/>
    <n v="2614"/>
    <n v="2011"/>
    <n v="1806"/>
    <n v="4167"/>
    <n v="2019"/>
    <m/>
    <m/>
    <m/>
    <m/>
    <m/>
    <m/>
    <n v="30513"/>
    <n v="24939"/>
    <n v="842"/>
    <n v="253"/>
    <n v="645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1"/>
    <n v="674"/>
    <n v="0"/>
    <n v="525"/>
    <n v="1"/>
    <n v="891"/>
    <n v="903"/>
    <m/>
    <m/>
    <n v="13006"/>
  </r>
  <r>
    <x v="179"/>
    <d v="2020-08-23T00:00:00"/>
    <n v="14823"/>
    <n v="23"/>
    <n v="64.833333333333329"/>
    <n v="55597"/>
    <n v="145"/>
    <n v="227.16666666666666"/>
    <n v="19929"/>
    <n v="4661"/>
    <n v="28753"/>
    <n v="887"/>
    <n v="1028"/>
    <n v="199"/>
    <n v="140"/>
    <m/>
    <n v="145"/>
    <n v="40774"/>
    <n v="122"/>
    <n v="162.33333333333334"/>
    <n v="1796"/>
    <n v="2"/>
    <n v="2.8333333333333335"/>
    <n v="317"/>
    <n v="3.1645569620253164E-3"/>
    <n v="-9.4949479430686597E-3"/>
    <n v="1"/>
    <n v="1"/>
    <n v="47"/>
    <n v="0.11904761904761904"/>
    <n v="3.4069539075957563E-2"/>
    <n v="5"/>
    <n v="2"/>
    <m/>
    <m/>
    <n v="34413"/>
    <m/>
    <m/>
    <m/>
    <n v="967"/>
    <n v="1098"/>
    <n v="1395"/>
    <n v="1248"/>
    <n v="4616"/>
    <n v="4030"/>
    <n v="4772"/>
    <n v="4352"/>
    <n v="5000"/>
    <n v="4178"/>
    <n v="4699"/>
    <n v="3608"/>
    <n v="2922"/>
    <n v="2621"/>
    <n v="2015"/>
    <n v="1809"/>
    <n v="4172"/>
    <n v="2018"/>
    <m/>
    <m/>
    <m/>
    <m/>
    <m/>
    <m/>
    <n v="30590"/>
    <n v="25007"/>
    <n v="843"/>
    <n v="253"/>
    <n v="64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0"/>
    <n v="675"/>
    <n v="1"/>
    <n v="526"/>
    <n v="1"/>
    <n v="892"/>
    <n v="904"/>
    <m/>
    <m/>
    <n v="13027"/>
  </r>
  <r>
    <x v="180"/>
    <d v="2020-08-24T00:00:00"/>
    <n v="14840"/>
    <n v="17"/>
    <n v="54.666666666666664"/>
    <n v="55720"/>
    <n v="123"/>
    <n v="212"/>
    <n v="19972"/>
    <n v="4669"/>
    <n v="28816"/>
    <n v="887"/>
    <n v="1034"/>
    <n v="202"/>
    <n v="140"/>
    <m/>
    <n v="123"/>
    <n v="40880"/>
    <n v="106"/>
    <n v="157.33333333333334"/>
    <n v="1801"/>
    <n v="5"/>
    <n v="2.8333333333333335"/>
    <n v="321"/>
    <n v="1.2618296529968454E-2"/>
    <n v="-7.3918985214072516E-3"/>
    <n v="4"/>
    <n v="1.6666666666666667"/>
    <n v="44"/>
    <n v="-6.3829787234042548E-2"/>
    <n v="2.7704745477121411E-2"/>
    <n v="0"/>
    <n v="2"/>
    <m/>
    <m/>
    <n v="34388"/>
    <m/>
    <m/>
    <m/>
    <n v="969"/>
    <n v="1099"/>
    <n v="1399"/>
    <n v="1254"/>
    <n v="4627"/>
    <n v="4045"/>
    <n v="4786"/>
    <n v="4363"/>
    <n v="5014"/>
    <n v="4180"/>
    <n v="4705"/>
    <n v="3613"/>
    <n v="2929"/>
    <n v="2625"/>
    <n v="2019"/>
    <n v="1812"/>
    <n v="4182"/>
    <n v="2022"/>
    <m/>
    <m/>
    <m/>
    <m/>
    <m/>
    <m/>
    <n v="30662"/>
    <n v="25058"/>
    <n v="845"/>
    <n v="253"/>
    <n v="64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7"/>
    <n v="3"/>
    <n v="677"/>
    <n v="2"/>
    <n v="526"/>
    <n v="0"/>
    <n v="894"/>
    <n v="907"/>
    <m/>
    <m/>
    <n v="13039"/>
  </r>
  <r>
    <x v="181"/>
    <d v="2020-08-25T00:00:00"/>
    <n v="14891"/>
    <n v="51"/>
    <n v="53.166666666666664"/>
    <n v="55912"/>
    <n v="192"/>
    <n v="201.83333333333334"/>
    <n v="20021"/>
    <n v="4677"/>
    <n v="28932"/>
    <n v="898"/>
    <n v="1039"/>
    <n v="204"/>
    <n v="141"/>
    <m/>
    <n v="192"/>
    <n v="41021"/>
    <n v="141"/>
    <n v="148.66666666666666"/>
    <n v="1805"/>
    <n v="4"/>
    <n v="3.1666666666666665"/>
    <n v="325"/>
    <n v="1.2461059190031152E-2"/>
    <n v="-1.8428331008465036E-3"/>
    <n v="4"/>
    <n v="2.3333333333333335"/>
    <n v="41"/>
    <n v="-6.8181818181818177E-2"/>
    <n v="2.9499003850327155E-2"/>
    <n v="0"/>
    <n v="2"/>
    <m/>
    <m/>
    <n v="33821"/>
    <m/>
    <m/>
    <m/>
    <n v="975"/>
    <n v="1107"/>
    <n v="1405"/>
    <n v="1258"/>
    <n v="4641"/>
    <n v="4059"/>
    <n v="4803"/>
    <n v="4380"/>
    <n v="5031"/>
    <n v="4199"/>
    <n v="4716"/>
    <n v="3620"/>
    <n v="2943"/>
    <n v="2636"/>
    <n v="2026"/>
    <n v="1818"/>
    <n v="4189"/>
    <n v="2029"/>
    <m/>
    <m/>
    <m/>
    <m/>
    <m/>
    <m/>
    <n v="30761"/>
    <n v="25151"/>
    <n v="846"/>
    <n v="253"/>
    <n v="65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1"/>
    <n v="219"/>
    <n v="2"/>
    <n v="677"/>
    <n v="0"/>
    <n v="527"/>
    <n v="1"/>
    <n v="895"/>
    <n v="910"/>
    <m/>
    <m/>
    <n v="13086"/>
  </r>
  <r>
    <x v="182"/>
    <d v="2020-08-26T00:00:00"/>
    <n v="15090"/>
    <n v="199"/>
    <n v="60.333333333333336"/>
    <n v="56274"/>
    <n v="362"/>
    <n v="213.66666666666666"/>
    <n v="20130"/>
    <n v="4702"/>
    <n v="29146"/>
    <n v="906"/>
    <n v="1044"/>
    <n v="205"/>
    <n v="141"/>
    <m/>
    <n v="362"/>
    <n v="41184"/>
    <n v="163"/>
    <n v="153.33333333333334"/>
    <n v="1807"/>
    <n v="2"/>
    <n v="3.1666666666666665"/>
    <n v="311"/>
    <n v="-4.3076923076923075E-2"/>
    <n v="-1.1555248345176641E-2"/>
    <n v="0"/>
    <n v="1.5"/>
    <n v="38"/>
    <n v="-7.3170731707317069E-2"/>
    <n v="-1.7437371485114091E-3"/>
    <n v="0"/>
    <n v="1.3333333333333333"/>
    <m/>
    <m/>
    <n v="33782"/>
    <m/>
    <m/>
    <m/>
    <n v="981"/>
    <n v="1113"/>
    <n v="1417"/>
    <n v="1265"/>
    <n v="4690"/>
    <n v="4081"/>
    <n v="4842"/>
    <n v="4401"/>
    <n v="5065"/>
    <n v="4209"/>
    <n v="4743"/>
    <n v="3639"/>
    <n v="2964"/>
    <n v="2656"/>
    <n v="2047"/>
    <n v="1826"/>
    <n v="4217"/>
    <n v="2040"/>
    <m/>
    <m/>
    <m/>
    <m/>
    <m/>
    <m/>
    <n v="30998"/>
    <n v="25276"/>
    <n v="846"/>
    <n v="253"/>
    <n v="654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8"/>
    <n v="1"/>
    <n v="528"/>
    <n v="1"/>
    <n v="896"/>
    <n v="911"/>
    <m/>
    <m/>
    <n v="13283"/>
  </r>
  <r>
    <x v="183"/>
    <d v="2020-08-27T00:00:00"/>
    <n v="15314"/>
    <n v="224"/>
    <n v="96"/>
    <n v="56671"/>
    <n v="397"/>
    <n v="243.33333333333334"/>
    <n v="20291"/>
    <n v="4728"/>
    <n v="29332"/>
    <n v="912"/>
    <n v="1052"/>
    <n v="208"/>
    <n v="148"/>
    <m/>
    <n v="397"/>
    <n v="41357"/>
    <n v="173"/>
    <n v="147.33333333333334"/>
    <n v="1809"/>
    <n v="2"/>
    <n v="2.8333333333333335"/>
    <n v="317"/>
    <n v="1.9292604501607719E-2"/>
    <n v="-1.8527883134715623E-3"/>
    <n v="6"/>
    <n v="2.5"/>
    <n v="35"/>
    <n v="-7.8947368421052627E-2"/>
    <n v="-2.3448640432362059E-2"/>
    <n v="0"/>
    <n v="1"/>
    <m/>
    <m/>
    <n v="33866"/>
    <m/>
    <m/>
    <m/>
    <n v="988"/>
    <n v="1120"/>
    <n v="1433"/>
    <n v="1285"/>
    <n v="4732"/>
    <n v="4125"/>
    <n v="4879"/>
    <n v="4431"/>
    <n v="5102"/>
    <n v="4232"/>
    <n v="4766"/>
    <n v="3663"/>
    <n v="2980"/>
    <n v="2677"/>
    <n v="2063"/>
    <n v="1838"/>
    <n v="4234"/>
    <n v="2047"/>
    <m/>
    <m/>
    <m/>
    <m/>
    <m/>
    <m/>
    <n v="31209"/>
    <n v="25464"/>
    <n v="846"/>
    <n v="253"/>
    <n v="65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9"/>
    <n v="1"/>
    <n v="529"/>
    <n v="1"/>
    <n v="897"/>
    <n v="912"/>
    <m/>
    <m/>
    <n v="13507"/>
  </r>
  <r>
    <x v="184"/>
    <d v="2020-08-28T00:00:00"/>
    <n v="15518"/>
    <n v="204"/>
    <n v="119.66666666666667"/>
    <n v="57074"/>
    <n v="403"/>
    <n v="270.33333333333331"/>
    <n v="20457"/>
    <n v="4757"/>
    <n v="29514"/>
    <n v="923"/>
    <n v="1062"/>
    <n v="208"/>
    <n v="153"/>
    <m/>
    <n v="403"/>
    <n v="41556"/>
    <n v="199"/>
    <n v="150.66666666666666"/>
    <n v="1815"/>
    <n v="6"/>
    <n v="3.5"/>
    <n v="334"/>
    <n v="5.362776025236593E-2"/>
    <n v="9.6812257265125826E-3"/>
    <n v="17"/>
    <n v="5.333333333333333"/>
    <n v="38"/>
    <n v="8.5714285714285715E-2"/>
    <n v="-1.3227966797054277E-2"/>
    <n v="3"/>
    <n v="1.3333333333333333"/>
    <m/>
    <m/>
    <n v="33930"/>
    <m/>
    <m/>
    <m/>
    <n v="998"/>
    <n v="1133"/>
    <n v="1455"/>
    <n v="1301"/>
    <n v="4761"/>
    <n v="4161"/>
    <n v="4911"/>
    <n v="4473"/>
    <n v="5149"/>
    <n v="4255"/>
    <n v="4810"/>
    <n v="3685"/>
    <n v="2997"/>
    <n v="2694"/>
    <n v="2072"/>
    <n v="1846"/>
    <n v="4243"/>
    <n v="2052"/>
    <m/>
    <m/>
    <m/>
    <m/>
    <m/>
    <m/>
    <n v="31428"/>
    <n v="25646"/>
    <n v="848"/>
    <n v="253"/>
    <n v="66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1"/>
    <n v="220"/>
    <n v="1"/>
    <n v="681"/>
    <n v="2"/>
    <n v="531"/>
    <n v="2"/>
    <n v="900"/>
    <n v="915"/>
    <m/>
    <m/>
    <n v="13703"/>
  </r>
  <r>
    <x v="185"/>
    <d v="2020-08-29T00:00:00"/>
    <n v="15682"/>
    <n v="164"/>
    <n v="143.16666666666666"/>
    <n v="57448"/>
    <n v="374"/>
    <n v="308.5"/>
    <n v="20614"/>
    <n v="4780"/>
    <n v="29663"/>
    <n v="926"/>
    <n v="1099"/>
    <n v="209"/>
    <n v="157"/>
    <m/>
    <n v="374"/>
    <n v="41766"/>
    <n v="210"/>
    <n v="165.33333333333334"/>
    <n v="1818"/>
    <n v="3"/>
    <n v="3.6666666666666665"/>
    <n v="324"/>
    <n v="-2.9940119760479042E-2"/>
    <n v="4.1637796060951899E-3"/>
    <n v="0"/>
    <n v="5.166666666666667"/>
    <n v="40"/>
    <n v="5.2631578947368418E-2"/>
    <n v="-2.4297306813762718E-2"/>
    <n v="2"/>
    <n v="0.83333333333333337"/>
    <m/>
    <m/>
    <n v="33965"/>
    <m/>
    <m/>
    <m/>
    <n v="1008"/>
    <n v="1149"/>
    <n v="1464"/>
    <n v="1318"/>
    <n v="4788"/>
    <n v="4220"/>
    <n v="4954"/>
    <n v="4497"/>
    <n v="5185"/>
    <n v="4283"/>
    <n v="4835"/>
    <n v="3705"/>
    <n v="3014"/>
    <n v="2709"/>
    <n v="2076"/>
    <n v="1851"/>
    <n v="4255"/>
    <n v="2059"/>
    <m/>
    <m/>
    <m/>
    <m/>
    <m/>
    <m/>
    <n v="31611"/>
    <n v="25837"/>
    <n v="848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0"/>
    <n v="220"/>
    <n v="0"/>
    <n v="683"/>
    <n v="2"/>
    <n v="532"/>
    <n v="1"/>
    <n v="902"/>
    <n v="916"/>
    <m/>
    <m/>
    <n v="13864"/>
  </r>
  <r>
    <x v="186"/>
    <d v="2020-08-30T00:00:00"/>
    <n v="15883"/>
    <n v="201"/>
    <n v="173.83333333333334"/>
    <n v="57768"/>
    <n v="320"/>
    <n v="341.33333333333331"/>
    <n v="20776"/>
    <n v="4800"/>
    <n v="29784"/>
    <n v="937"/>
    <n v="1105"/>
    <n v="209"/>
    <n v="157"/>
    <m/>
    <n v="320"/>
    <n v="41885"/>
    <n v="119"/>
    <n v="167.5"/>
    <n v="1819"/>
    <n v="1"/>
    <n v="3"/>
    <n v="341"/>
    <n v="5.2469135802469133E-2"/>
    <n v="1.080558615151197E-2"/>
    <n v="17"/>
    <n v="7.333333333333333"/>
    <n v="41"/>
    <n v="2.5000000000000001E-2"/>
    <n v="-9.4923422747556253E-3"/>
    <n v="1"/>
    <n v="1"/>
    <m/>
    <m/>
    <n v="34258"/>
    <m/>
    <m/>
    <m/>
    <n v="1009"/>
    <n v="1154"/>
    <n v="1471"/>
    <n v="1332"/>
    <n v="4827"/>
    <n v="4251"/>
    <n v="4990"/>
    <n v="4513"/>
    <n v="5216"/>
    <n v="4300"/>
    <n v="4860"/>
    <n v="3720"/>
    <n v="3025"/>
    <n v="2720"/>
    <n v="2087"/>
    <n v="1862"/>
    <n v="4281"/>
    <n v="2068"/>
    <m/>
    <m/>
    <m/>
    <m/>
    <m/>
    <m/>
    <n v="31800"/>
    <n v="25968"/>
    <n v="849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1"/>
    <n v="220"/>
    <n v="0"/>
    <n v="683"/>
    <n v="0"/>
    <n v="532"/>
    <n v="0"/>
    <n v="903"/>
    <n v="916"/>
    <m/>
    <m/>
    <n v="14064"/>
  </r>
  <r>
    <x v="187"/>
    <d v="2020-08-31T00:00:00"/>
    <n v="16051"/>
    <n v="168"/>
    <n v="193.33333333333334"/>
    <n v="58012"/>
    <n v="244"/>
    <n v="350"/>
    <n v="20859"/>
    <n v="4807"/>
    <n v="29921"/>
    <n v="944"/>
    <n v="1112"/>
    <n v="212"/>
    <n v="157"/>
    <m/>
    <n v="244"/>
    <n v="41961"/>
    <n v="76"/>
    <n v="156.66666666666666"/>
    <n v="1822"/>
    <n v="3"/>
    <n v="2.8333333333333335"/>
    <n v="349"/>
    <n v="2.3460410557184751E-2"/>
    <n v="1.2638811379370903E-2"/>
    <n v="8"/>
    <n v="8"/>
    <n v="41"/>
    <n v="0"/>
    <n v="1.8712940888807421E-3"/>
    <n v="0"/>
    <n v="1"/>
    <m/>
    <m/>
    <n v="34196"/>
    <m/>
    <m/>
    <m/>
    <n v="1013"/>
    <n v="1158"/>
    <n v="1473"/>
    <n v="1337"/>
    <n v="4837"/>
    <n v="4265"/>
    <n v="5015"/>
    <n v="4527"/>
    <n v="5235"/>
    <n v="4320"/>
    <n v="4883"/>
    <n v="3735"/>
    <n v="3036"/>
    <n v="2744"/>
    <n v="2099"/>
    <n v="1872"/>
    <n v="4304"/>
    <n v="2077"/>
    <m/>
    <m/>
    <m/>
    <m/>
    <m/>
    <m/>
    <n v="31929"/>
    <n v="26083"/>
    <n v="849"/>
    <n v="253"/>
    <n v="66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4"/>
    <n v="1"/>
    <n v="534"/>
    <n v="2"/>
    <n v="904"/>
    <n v="918"/>
    <m/>
    <m/>
    <n v="14229"/>
  </r>
  <r>
    <x v="188"/>
    <d v="2020-09-01T00:00:00"/>
    <n v="16139"/>
    <n v="88"/>
    <n v="174.83333333333334"/>
    <n v="58243"/>
    <n v="231"/>
    <n v="328.16666666666669"/>
    <n v="20941"/>
    <n v="4830"/>
    <n v="30040"/>
    <n v="947"/>
    <n v="1112"/>
    <n v="213"/>
    <n v="160"/>
    <m/>
    <n v="231"/>
    <n v="42104"/>
    <n v="143"/>
    <n v="153.33333333333334"/>
    <n v="1824"/>
    <n v="2"/>
    <n v="2.8333333333333335"/>
    <n v="350"/>
    <n v="2.8653295128939827E-3"/>
    <n v="2.0295853477673747E-2"/>
    <n v="1"/>
    <n v="8.1666666666666661"/>
    <n v="44"/>
    <n v="7.3170731707317069E-2"/>
    <n v="2.626153799131976E-2"/>
    <n v="3"/>
    <n v="1.5"/>
    <m/>
    <m/>
    <n v="33998"/>
    <m/>
    <m/>
    <m/>
    <n v="1016"/>
    <n v="1169"/>
    <n v="1481"/>
    <n v="1343"/>
    <n v="4865"/>
    <n v="4298"/>
    <n v="5030"/>
    <n v="4542"/>
    <n v="5255"/>
    <n v="4332"/>
    <n v="4902"/>
    <n v="3746"/>
    <n v="3053"/>
    <n v="2750"/>
    <n v="2105"/>
    <n v="1879"/>
    <n v="4312"/>
    <n v="2083"/>
    <m/>
    <m/>
    <m/>
    <m/>
    <m/>
    <m/>
    <n v="32053"/>
    <n v="26190"/>
    <n v="849"/>
    <n v="253"/>
    <n v="668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5"/>
    <n v="1"/>
    <n v="535"/>
    <n v="1"/>
    <n v="905"/>
    <n v="919"/>
    <m/>
    <m/>
    <n v="14315"/>
  </r>
  <r>
    <x v="189"/>
    <d v="2020-09-02T00:00:00"/>
    <n v="16400"/>
    <n v="261"/>
    <n v="181"/>
    <n v="58633"/>
    <n v="390"/>
    <n v="327"/>
    <n v="21125"/>
    <n v="4853"/>
    <n v="30208"/>
    <n v="949"/>
    <n v="1123"/>
    <n v="214"/>
    <n v="161"/>
    <m/>
    <n v="390"/>
    <n v="42233"/>
    <n v="129"/>
    <n v="146"/>
    <n v="1827"/>
    <n v="3"/>
    <n v="3"/>
    <n v="337"/>
    <n v="-3.7142857142857144E-2"/>
    <n v="1.0889943203596269E-2"/>
    <n v="0"/>
    <n v="7.166666666666667"/>
    <n v="41"/>
    <n v="-6.8181818181818177E-2"/>
    <n v="2.8055796364525504E-2"/>
    <n v="0"/>
    <n v="1.5"/>
    <m/>
    <m/>
    <n v="33914"/>
    <m/>
    <m/>
    <m/>
    <n v="1026"/>
    <n v="1179"/>
    <n v="1497"/>
    <n v="1356"/>
    <n v="4912"/>
    <n v="4332"/>
    <n v="5067"/>
    <n v="4573"/>
    <n v="5279"/>
    <n v="4360"/>
    <n v="4930"/>
    <n v="3771"/>
    <n v="3075"/>
    <n v="2768"/>
    <n v="2112"/>
    <n v="1889"/>
    <n v="4329"/>
    <n v="2096"/>
    <m/>
    <m/>
    <m/>
    <m/>
    <m/>
    <m/>
    <n v="32261"/>
    <n v="26372"/>
    <n v="849"/>
    <n v="253"/>
    <n v="67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40"/>
    <n v="1"/>
    <n v="222"/>
    <n v="2"/>
    <n v="685"/>
    <n v="0"/>
    <n v="535"/>
    <n v="0"/>
    <n v="906"/>
    <n v="921"/>
    <m/>
    <m/>
    <n v="14573"/>
  </r>
  <r>
    <x v="190"/>
    <d v="2020-09-03T00:00:00"/>
    <n v="16624"/>
    <n v="224"/>
    <n v="184.33333333333334"/>
    <n v="59051"/>
    <n v="418"/>
    <n v="329.5"/>
    <n v="21302"/>
    <n v="4860"/>
    <n v="30415"/>
    <n v="952"/>
    <n v="1141"/>
    <n v="216"/>
    <n v="165"/>
    <m/>
    <n v="418"/>
    <n v="42427"/>
    <n v="194"/>
    <n v="145.16666666666666"/>
    <n v="1829"/>
    <n v="2"/>
    <n v="2.3333333333333335"/>
    <n v="334"/>
    <n v="-8.9020771513353119E-3"/>
    <n v="4.6830363631272825E-4"/>
    <n v="0"/>
    <n v="4.333333333333333"/>
    <n v="44"/>
    <n v="7.3170731707317069E-2"/>
    <n v="2.596520403003073E-2"/>
    <n v="3"/>
    <n v="1.5"/>
    <m/>
    <m/>
    <n v="34197"/>
    <m/>
    <m/>
    <m/>
    <n v="1034"/>
    <n v="1191"/>
    <n v="1512"/>
    <n v="1367"/>
    <n v="4945"/>
    <n v="4371"/>
    <n v="5105"/>
    <n v="4609"/>
    <n v="5312"/>
    <n v="4391"/>
    <n v="4945"/>
    <n v="3807"/>
    <n v="3099"/>
    <n v="2796"/>
    <n v="2128"/>
    <n v="1902"/>
    <n v="4345"/>
    <n v="2110"/>
    <m/>
    <m/>
    <m/>
    <m/>
    <m/>
    <m/>
    <n v="32459"/>
    <n v="26592"/>
    <n v="849"/>
    <n v="253"/>
    <n v="67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1"/>
    <n v="110"/>
    <n v="0"/>
    <n v="140"/>
    <n v="0"/>
    <n v="222"/>
    <n v="0"/>
    <n v="686"/>
    <n v="1"/>
    <n v="535"/>
    <n v="0"/>
    <n v="908"/>
    <n v="921"/>
    <m/>
    <m/>
    <n v="14795"/>
  </r>
  <r>
    <x v="191"/>
    <d v="2020-09-04T00:00:00"/>
    <n v="16881"/>
    <n v="257"/>
    <n v="199.83333333333334"/>
    <n v="59457"/>
    <n v="406"/>
    <n v="334.83333333333331"/>
    <n v="21454"/>
    <n v="4903"/>
    <n v="30609"/>
    <n v="959"/>
    <n v="1150"/>
    <n v="216"/>
    <n v="166"/>
    <m/>
    <n v="406"/>
    <n v="42576"/>
    <n v="149"/>
    <n v="135"/>
    <n v="1833"/>
    <n v="4"/>
    <n v="2.5"/>
    <n v="339"/>
    <n v="1.4970059880239521E-2"/>
    <n v="7.9533335764324867E-3"/>
    <n v="5"/>
    <n v="5.166666666666667"/>
    <n v="40"/>
    <n v="-9.0909090909090912E-2"/>
    <n v="2.0417590539541764E-3"/>
    <n v="0"/>
    <n v="1.1666666666666667"/>
    <m/>
    <m/>
    <n v="34266"/>
    <m/>
    <m/>
    <m/>
    <n v="1047"/>
    <n v="1196"/>
    <n v="1529"/>
    <n v="1376"/>
    <n v="4986"/>
    <n v="4405"/>
    <n v="5135"/>
    <n v="4638"/>
    <n v="5350"/>
    <n v="4417"/>
    <n v="4981"/>
    <n v="3832"/>
    <n v="3118"/>
    <n v="2812"/>
    <n v="2144"/>
    <n v="1916"/>
    <n v="4374"/>
    <n v="2119"/>
    <m/>
    <m/>
    <m/>
    <m/>
    <m/>
    <m/>
    <n v="32698"/>
    <n v="26759"/>
    <n v="849"/>
    <n v="253"/>
    <n v="67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3"/>
    <n v="3"/>
    <n v="222"/>
    <n v="0"/>
    <n v="687"/>
    <n v="1"/>
    <n v="535"/>
    <n v="0"/>
    <n v="912"/>
    <n v="921"/>
    <m/>
    <m/>
    <n v="15048"/>
  </r>
  <r>
    <x v="192"/>
    <d v="2020-09-05T00:00:00"/>
    <n v="17150"/>
    <n v="269"/>
    <n v="211.16666666666666"/>
    <n v="59943"/>
    <n v="486"/>
    <n v="362.5"/>
    <n v="21654"/>
    <n v="4942"/>
    <n v="30839"/>
    <n v="964"/>
    <n v="1159"/>
    <n v="215"/>
    <n v="170"/>
    <m/>
    <n v="486"/>
    <n v="42793"/>
    <n v="217"/>
    <n v="151.33333333333334"/>
    <n v="1838"/>
    <n v="5"/>
    <n v="3.1666666666666665"/>
    <n v="345"/>
    <n v="1.7699115044247787E-2"/>
    <n v="2.1583301167289307E-3"/>
    <n v="6"/>
    <n v="3.3333333333333335"/>
    <n v="41"/>
    <n v="2.5000000000000001E-2"/>
    <n v="2.0417590539541751E-3"/>
    <n v="1"/>
    <n v="1.1666666666666667"/>
    <m/>
    <m/>
    <n v="34201"/>
    <m/>
    <m/>
    <m/>
    <n v="1068"/>
    <n v="1211"/>
    <n v="1553"/>
    <n v="1398"/>
    <n v="5028"/>
    <n v="4443"/>
    <n v="5177"/>
    <n v="4668"/>
    <n v="5399"/>
    <n v="4451"/>
    <n v="5007"/>
    <n v="3862"/>
    <n v="3143"/>
    <n v="2838"/>
    <n v="2159"/>
    <n v="1929"/>
    <n v="4390"/>
    <n v="2137"/>
    <m/>
    <m/>
    <m/>
    <m/>
    <m/>
    <m/>
    <n v="32958"/>
    <n v="26985"/>
    <n v="849"/>
    <n v="254"/>
    <n v="68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4"/>
    <n v="1"/>
    <n v="223"/>
    <n v="1"/>
    <n v="688"/>
    <n v="1"/>
    <n v="537"/>
    <n v="2"/>
    <n v="914"/>
    <n v="924"/>
    <m/>
    <m/>
    <n v="15312"/>
  </r>
  <r>
    <x v="193"/>
    <d v="2020-09-06T00:00:00"/>
    <n v="17305"/>
    <n v="155"/>
    <n v="209"/>
    <n v="60258"/>
    <n v="315"/>
    <n v="374.33333333333331"/>
    <n v="21797"/>
    <n v="4961"/>
    <n v="30963"/>
    <n v="985"/>
    <n v="1165"/>
    <n v="217"/>
    <n v="170"/>
    <m/>
    <n v="315"/>
    <n v="42953"/>
    <n v="160"/>
    <n v="165.33333333333334"/>
    <n v="1840"/>
    <n v="2"/>
    <n v="3"/>
    <n v="354"/>
    <n v="2.6086956521739129E-2"/>
    <n v="2.5960877774879941E-3"/>
    <n v="9"/>
    <n v="3.5"/>
    <n v="43"/>
    <n v="4.878048780487805E-2"/>
    <n v="1.0171840354767184E-2"/>
    <n v="2"/>
    <n v="1.5"/>
    <m/>
    <m/>
    <n v="34240"/>
    <m/>
    <m/>
    <m/>
    <n v="1073"/>
    <n v="1218"/>
    <n v="1568"/>
    <n v="1412"/>
    <n v="5048"/>
    <n v="4471"/>
    <n v="5207"/>
    <n v="4684"/>
    <n v="5426"/>
    <n v="4469"/>
    <n v="5033"/>
    <n v="3875"/>
    <n v="3157"/>
    <n v="2852"/>
    <n v="2169"/>
    <n v="1940"/>
    <n v="4415"/>
    <n v="2159"/>
    <m/>
    <m/>
    <m/>
    <m/>
    <m/>
    <m/>
    <n v="33130"/>
    <n v="27128"/>
    <n v="849"/>
    <n v="254"/>
    <n v="68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1"/>
    <n v="224"/>
    <n v="1"/>
    <n v="688"/>
    <n v="0"/>
    <n v="537"/>
    <n v="0"/>
    <n v="915"/>
    <n v="925"/>
    <m/>
    <m/>
    <n v="15465"/>
  </r>
  <r>
    <x v="194"/>
    <d v="2020-09-07T00:00:00"/>
    <n v="17491"/>
    <n v="186"/>
    <n v="225.33333333333334"/>
    <n v="60507"/>
    <n v="249"/>
    <n v="377.33333333333331"/>
    <n v="21930"/>
    <n v="4978"/>
    <n v="31048"/>
    <n v="987"/>
    <n v="1168"/>
    <n v="224"/>
    <n v="172"/>
    <m/>
    <n v="249"/>
    <n v="43016"/>
    <n v="63"/>
    <n v="152"/>
    <n v="1843"/>
    <n v="3"/>
    <n v="3.1666666666666665"/>
    <n v="381"/>
    <n v="7.6271186440677971E-2"/>
    <n v="1.4830397265451991E-2"/>
    <n v="27"/>
    <n v="7.833333333333333"/>
    <n v="49"/>
    <n v="0.13953488372093023"/>
    <n v="2.1232532357036041E-2"/>
    <n v="6"/>
    <n v="2"/>
    <m/>
    <m/>
    <n v="34336"/>
    <m/>
    <m/>
    <m/>
    <n v="1075"/>
    <n v="1226"/>
    <n v="1578"/>
    <n v="1423"/>
    <n v="5064"/>
    <n v="4487"/>
    <n v="5226"/>
    <n v="4709"/>
    <n v="5446"/>
    <n v="4483"/>
    <n v="5052"/>
    <n v="3884"/>
    <n v="3167"/>
    <n v="2871"/>
    <n v="2174"/>
    <n v="1952"/>
    <n v="4425"/>
    <n v="2163"/>
    <m/>
    <m/>
    <m/>
    <m/>
    <m/>
    <m/>
    <n v="33252"/>
    <n v="27255"/>
    <n v="849"/>
    <n v="254"/>
    <n v="68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4"/>
    <n v="0"/>
    <n v="691"/>
    <n v="3"/>
    <n v="537"/>
    <n v="0"/>
    <n v="918"/>
    <n v="925"/>
    <m/>
    <m/>
    <n v="15648"/>
  </r>
  <r>
    <x v="195"/>
    <d v="2020-09-08T00:00:00"/>
    <n v="17749"/>
    <n v="258"/>
    <n v="224.83333333333334"/>
    <n v="60895"/>
    <n v="388"/>
    <n v="377"/>
    <n v="22049"/>
    <n v="5004"/>
    <n v="31273"/>
    <n v="998"/>
    <n v="1171"/>
    <n v="227"/>
    <n v="173"/>
    <m/>
    <n v="388"/>
    <n v="43146"/>
    <n v="130"/>
    <n v="152.16666666666666"/>
    <n v="1846"/>
    <n v="3"/>
    <n v="3.1666666666666665"/>
    <n v="394"/>
    <n v="3.4120734908136482E-2"/>
    <n v="2.6707662607284261E-2"/>
    <n v="13"/>
    <n v="10"/>
    <n v="50"/>
    <n v="2.0408163265306121E-2"/>
    <n v="3.5997529264890089E-2"/>
    <n v="1"/>
    <n v="2.1666666666666665"/>
    <m/>
    <m/>
    <n v="34466"/>
    <m/>
    <m/>
    <m/>
    <n v="1082"/>
    <n v="1243"/>
    <n v="1596"/>
    <n v="1436"/>
    <n v="5095"/>
    <n v="4518"/>
    <n v="5260"/>
    <n v="4728"/>
    <n v="5475"/>
    <n v="4506"/>
    <n v="5085"/>
    <n v="3908"/>
    <n v="3193"/>
    <n v="2898"/>
    <n v="2185"/>
    <n v="1967"/>
    <n v="4441"/>
    <n v="2176"/>
    <m/>
    <m/>
    <m/>
    <m/>
    <m/>
    <m/>
    <n v="33458"/>
    <n v="27437"/>
    <n v="851"/>
    <n v="254"/>
    <n v="68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5"/>
    <n v="1"/>
    <n v="692"/>
    <n v="1"/>
    <n v="538"/>
    <n v="1"/>
    <n v="919"/>
    <n v="927"/>
    <m/>
    <m/>
    <n v="15903"/>
  </r>
  <r>
    <x v="196"/>
    <d v="2020-09-09T00:00:00"/>
    <n v="18257"/>
    <n v="508"/>
    <n v="272.16666666666669"/>
    <n v="61541"/>
    <n v="646"/>
    <n v="415"/>
    <n v="22325"/>
    <n v="5044"/>
    <n v="31563"/>
    <n v="1021"/>
    <n v="1186"/>
    <n v="228"/>
    <n v="174"/>
    <m/>
    <n v="646"/>
    <n v="43284"/>
    <n v="138"/>
    <n v="142.83333333333334"/>
    <n v="1849"/>
    <n v="3"/>
    <n v="3.3333333333333335"/>
    <n v="391"/>
    <n v="-7.6142131979695434E-3"/>
    <n v="2.6922306599511895E-2"/>
    <n v="0"/>
    <n v="10"/>
    <n v="52"/>
    <n v="0.04"/>
    <n v="3.0469073980337252E-2"/>
    <n v="2"/>
    <n v="2"/>
    <m/>
    <m/>
    <n v="35151"/>
    <m/>
    <m/>
    <m/>
    <n v="1102"/>
    <n v="1259"/>
    <n v="1635"/>
    <n v="1460"/>
    <n v="5157"/>
    <n v="4581"/>
    <n v="5312"/>
    <n v="4769"/>
    <n v="5530"/>
    <n v="4554"/>
    <n v="5135"/>
    <n v="3944"/>
    <n v="3218"/>
    <n v="2937"/>
    <n v="2206"/>
    <n v="1991"/>
    <n v="4456"/>
    <n v="2192"/>
    <m/>
    <m/>
    <m/>
    <m/>
    <m/>
    <m/>
    <n v="33797"/>
    <n v="27744"/>
    <n v="852"/>
    <n v="254"/>
    <n v="68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6"/>
    <n v="1"/>
    <n v="692"/>
    <n v="0"/>
    <n v="540"/>
    <n v="2"/>
    <n v="919"/>
    <n v="930"/>
    <m/>
    <m/>
    <n v="16408"/>
  </r>
  <r>
    <x v="197"/>
    <d v="2020-09-10T00:00:00"/>
    <n v="18685"/>
    <n v="428"/>
    <n v="300.66666666666669"/>
    <n v="62126"/>
    <n v="585"/>
    <n v="444.83333333333331"/>
    <n v="22593"/>
    <n v="5094"/>
    <n v="31802"/>
    <n v="1036"/>
    <n v="1192"/>
    <n v="229"/>
    <n v="180"/>
    <m/>
    <n v="585"/>
    <n v="43441"/>
    <n v="157"/>
    <n v="144.16666666666666"/>
    <n v="1852"/>
    <n v="3"/>
    <n v="3.1666666666666665"/>
    <n v="406"/>
    <n v="3.8363171355498722E-2"/>
    <n v="3.0821158512055094E-2"/>
    <n v="15"/>
    <n v="11.666666666666666"/>
    <n v="57"/>
    <n v="9.6153846153846159E-2"/>
    <n v="6.1646230157493424E-2"/>
    <n v="5"/>
    <n v="2.8333333333333335"/>
    <m/>
    <m/>
    <n v="35181"/>
    <m/>
    <m/>
    <m/>
    <n v="1123"/>
    <n v="1268"/>
    <n v="1654"/>
    <n v="1481"/>
    <n v="5202"/>
    <n v="4624"/>
    <n v="5377"/>
    <n v="4827"/>
    <n v="5573"/>
    <n v="4591"/>
    <n v="5180"/>
    <n v="3984"/>
    <n v="3256"/>
    <n v="2965"/>
    <n v="2221"/>
    <n v="2005"/>
    <n v="4468"/>
    <n v="2204"/>
    <m/>
    <m/>
    <m/>
    <m/>
    <m/>
    <m/>
    <n v="34109"/>
    <n v="28017"/>
    <n v="852"/>
    <n v="254"/>
    <n v="69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1"/>
    <n v="1"/>
    <n v="146"/>
    <n v="1"/>
    <n v="227"/>
    <n v="1"/>
    <n v="692"/>
    <n v="0"/>
    <n v="540"/>
    <n v="0"/>
    <n v="920"/>
    <n v="932"/>
    <m/>
    <m/>
    <n v="16833"/>
  </r>
  <r>
    <x v="198"/>
    <d v="2020-09-11T00:00:00"/>
    <n v="19169"/>
    <n v="484"/>
    <n v="336.5"/>
    <n v="62813"/>
    <n v="687"/>
    <n v="478.33333333333331"/>
    <n v="22819"/>
    <n v="5154"/>
    <n v="32170"/>
    <n v="1048"/>
    <n v="1207"/>
    <n v="234"/>
    <n v="181"/>
    <m/>
    <n v="687"/>
    <n v="43644"/>
    <n v="203"/>
    <n v="141.83333333333334"/>
    <n v="1855"/>
    <n v="3"/>
    <n v="2.8333333333333335"/>
    <n v="404"/>
    <n v="-4.9261083743842365E-3"/>
    <n v="2.7050287942283088E-2"/>
    <n v="0"/>
    <n v="10.666666666666666"/>
    <n v="54"/>
    <n v="-5.2631578947368418E-2"/>
    <n v="4.8707633666265356E-2"/>
    <n v="0"/>
    <n v="2.6666666666666665"/>
    <m/>
    <m/>
    <n v="35712"/>
    <m/>
    <m/>
    <m/>
    <n v="1135"/>
    <n v="1285"/>
    <n v="1678"/>
    <n v="1508"/>
    <n v="5270"/>
    <n v="4679"/>
    <n v="5426"/>
    <n v="4889"/>
    <n v="5637"/>
    <n v="4641"/>
    <n v="5233"/>
    <n v="4031"/>
    <n v="3283"/>
    <n v="3012"/>
    <n v="2238"/>
    <n v="2023"/>
    <n v="4497"/>
    <n v="2224"/>
    <m/>
    <m/>
    <m/>
    <m/>
    <m/>
    <m/>
    <n v="34453"/>
    <n v="28360"/>
    <n v="852"/>
    <n v="254"/>
    <n v="69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1"/>
    <n v="17"/>
    <n v="0"/>
    <n v="41"/>
    <n v="0"/>
    <n v="50"/>
    <n v="0"/>
    <n v="112"/>
    <n v="1"/>
    <n v="146"/>
    <n v="0"/>
    <n v="227"/>
    <n v="0"/>
    <n v="692"/>
    <n v="0"/>
    <n v="541"/>
    <n v="1"/>
    <n v="920"/>
    <n v="935"/>
    <m/>
    <m/>
    <n v="17314"/>
  </r>
  <r>
    <x v="199"/>
    <d v="2020-09-12T00:00:00"/>
    <n v="19416"/>
    <n v="247"/>
    <n v="351.83333333333331"/>
    <n v="63310"/>
    <n v="497"/>
    <n v="508.66666666666669"/>
    <n v="22997"/>
    <n v="5193"/>
    <n v="32413"/>
    <n v="1074"/>
    <n v="1214"/>
    <n v="236"/>
    <n v="183"/>
    <m/>
    <n v="497"/>
    <n v="43894"/>
    <n v="250"/>
    <n v="156.83333333333334"/>
    <n v="1860"/>
    <n v="5"/>
    <n v="3.3333333333333335"/>
    <n v="438"/>
    <n v="8.4158415841584164E-2"/>
    <n v="3.6728864495590596E-2"/>
    <n v="34"/>
    <n v="14.833333333333334"/>
    <n v="59"/>
    <n v="9.2592592592592587E-2"/>
    <n v="5.6009651130884443E-2"/>
    <n v="5"/>
    <n v="3.1666666666666665"/>
    <m/>
    <m/>
    <n v="36055"/>
    <m/>
    <m/>
    <m/>
    <n v="1148"/>
    <n v="1300"/>
    <n v="1702"/>
    <n v="1535"/>
    <n v="5320"/>
    <n v="4727"/>
    <n v="5461"/>
    <n v="4930"/>
    <n v="5668"/>
    <n v="4682"/>
    <n v="5279"/>
    <n v="4057"/>
    <n v="3305"/>
    <n v="3039"/>
    <n v="2249"/>
    <n v="2030"/>
    <n v="4514"/>
    <n v="2240"/>
    <m/>
    <m/>
    <m/>
    <m/>
    <m/>
    <m/>
    <n v="34702"/>
    <n v="28608"/>
    <n v="853"/>
    <n v="254"/>
    <n v="698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1"/>
    <n v="112"/>
    <n v="0"/>
    <n v="148"/>
    <n v="2"/>
    <n v="228"/>
    <n v="1"/>
    <n v="693"/>
    <n v="1"/>
    <n v="541"/>
    <n v="0"/>
    <n v="924"/>
    <n v="936"/>
    <m/>
    <m/>
    <n v="17556"/>
  </r>
  <r>
    <x v="200"/>
    <d v="2020-09-13T00:00:00"/>
    <n v="19914"/>
    <n v="498"/>
    <n v="403.83333333333331"/>
    <n v="63983"/>
    <n v="673"/>
    <n v="579.33333333333337"/>
    <n v="23233"/>
    <n v="5228"/>
    <n v="32732"/>
    <n v="1134"/>
    <n v="1234"/>
    <n v="238"/>
    <n v="184"/>
    <m/>
    <n v="673"/>
    <n v="44069"/>
    <n v="175"/>
    <n v="175.5"/>
    <n v="1867"/>
    <n v="7"/>
    <n v="4"/>
    <n v="452"/>
    <n v="3.1963470319634701E-2"/>
    <n v="2.9344245142083381E-2"/>
    <n v="14"/>
    <n v="12.666666666666666"/>
    <n v="57"/>
    <n v="-3.3898305084745763E-2"/>
    <n v="2.7104119663271781E-2"/>
    <n v="0"/>
    <n v="2.1666666666666665"/>
    <m/>
    <m/>
    <n v="36398"/>
    <m/>
    <m/>
    <m/>
    <n v="1169"/>
    <n v="1322"/>
    <n v="1728"/>
    <n v="1554"/>
    <n v="5406"/>
    <n v="4806"/>
    <n v="5516"/>
    <n v="4977"/>
    <n v="5720"/>
    <n v="4725"/>
    <n v="5314"/>
    <n v="4085"/>
    <n v="3326"/>
    <n v="3058"/>
    <n v="2273"/>
    <n v="2042"/>
    <n v="4578"/>
    <n v="2258"/>
    <m/>
    <m/>
    <m/>
    <m/>
    <m/>
    <m/>
    <n v="35089"/>
    <n v="28894"/>
    <n v="854"/>
    <n v="254"/>
    <n v="70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1"/>
    <n v="695"/>
    <n v="2"/>
    <n v="545"/>
    <n v="4"/>
    <n v="926"/>
    <n v="941"/>
    <m/>
    <m/>
    <n v="18047"/>
  </r>
  <r>
    <x v="201"/>
    <d v="2020-09-14T00:00:00"/>
    <n v="20411"/>
    <n v="497"/>
    <n v="443.66666666666669"/>
    <n v="64596"/>
    <n v="613"/>
    <n v="616.83333333333337"/>
    <n v="23411"/>
    <n v="5279"/>
    <n v="33070"/>
    <n v="1161"/>
    <n v="1244"/>
    <n v="239"/>
    <n v="192"/>
    <m/>
    <n v="613"/>
    <n v="44185"/>
    <n v="116"/>
    <n v="173.16666666666666"/>
    <n v="1871"/>
    <n v="4"/>
    <n v="4.166666666666667"/>
    <n v="477"/>
    <n v="5.5309734513274339E-2"/>
    <n v="3.2875745076273021E-2"/>
    <n v="25"/>
    <n v="14.666666666666666"/>
    <n v="61"/>
    <n v="7.0175438596491224E-2"/>
    <n v="3.5398665551802634E-2"/>
    <n v="4"/>
    <n v="2.6666666666666665"/>
    <m/>
    <m/>
    <n v="36758"/>
    <m/>
    <m/>
    <m/>
    <n v="1182"/>
    <n v="1342"/>
    <n v="1752"/>
    <n v="1575"/>
    <n v="5467"/>
    <n v="4863"/>
    <n v="5573"/>
    <n v="5020"/>
    <n v="5774"/>
    <n v="4764"/>
    <n v="5374"/>
    <n v="4127"/>
    <n v="3359"/>
    <n v="3085"/>
    <n v="2288"/>
    <n v="2061"/>
    <n v="4601"/>
    <n v="2263"/>
    <m/>
    <m/>
    <m/>
    <m/>
    <m/>
    <m/>
    <n v="35429"/>
    <n v="29167"/>
    <n v="857"/>
    <n v="254"/>
    <n v="705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8"/>
    <n v="3"/>
    <n v="546"/>
    <n v="1"/>
    <n v="929"/>
    <n v="942"/>
    <m/>
    <m/>
    <n v="18540"/>
  </r>
  <r>
    <x v="202"/>
    <d v="2020-09-15T00:00:00"/>
    <n v="20659"/>
    <n v="248"/>
    <n v="400.33333333333331"/>
    <n v="65021"/>
    <n v="425"/>
    <n v="580"/>
    <n v="23528"/>
    <n v="5330"/>
    <n v="33297"/>
    <n v="1175"/>
    <n v="1259"/>
    <n v="240"/>
    <n v="192"/>
    <m/>
    <n v="425"/>
    <n v="44362"/>
    <n v="177"/>
    <n v="179.66666666666666"/>
    <n v="1875"/>
    <n v="4"/>
    <n v="4.333333333333333"/>
    <n v="478"/>
    <n v="2.0964360587002098E-3"/>
    <n v="3.449418661905132E-2"/>
    <n v="1"/>
    <n v="14.833333333333334"/>
    <n v="59"/>
    <n v="-3.2786885245901641E-2"/>
    <n v="2.3267518010819027E-2"/>
    <n v="0"/>
    <n v="2.3333333333333335"/>
    <m/>
    <m/>
    <n v="36955"/>
    <m/>
    <m/>
    <m/>
    <n v="1187"/>
    <n v="1358"/>
    <n v="1763"/>
    <n v="1591"/>
    <n v="5513"/>
    <n v="4899"/>
    <n v="5607"/>
    <n v="5049"/>
    <n v="5807"/>
    <n v="4791"/>
    <n v="5396"/>
    <n v="4152"/>
    <n v="3383"/>
    <n v="3110"/>
    <n v="2301"/>
    <n v="2077"/>
    <n v="4628"/>
    <n v="2283"/>
    <m/>
    <m/>
    <m/>
    <m/>
    <m/>
    <m/>
    <n v="35644"/>
    <n v="29377"/>
    <n v="859"/>
    <n v="254"/>
    <n v="706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1"/>
    <n v="549"/>
    <n v="3"/>
    <n v="930"/>
    <n v="945"/>
    <m/>
    <m/>
    <n v="18784"/>
  </r>
  <r>
    <x v="203"/>
    <d v="2020-09-16T00:00:00"/>
    <n v="21098"/>
    <n v="439"/>
    <n v="402.16666666666669"/>
    <n v="65626"/>
    <n v="605"/>
    <n v="583.33333333333337"/>
    <n v="23729"/>
    <n v="5383"/>
    <n v="33587"/>
    <n v="1217"/>
    <n v="1277"/>
    <n v="240"/>
    <n v="193"/>
    <m/>
    <n v="605"/>
    <n v="44528"/>
    <n v="166"/>
    <n v="181.16666666666666"/>
    <n v="1878"/>
    <n v="3"/>
    <n v="4.333333333333333"/>
    <n v="482"/>
    <n v="8.368200836820083E-3"/>
    <n v="2.9495024865938208E-2"/>
    <n v="4"/>
    <n v="13"/>
    <n v="61"/>
    <n v="3.3898305084745763E-2"/>
    <n v="1.2891594499302293E-2"/>
    <n v="2"/>
    <n v="1.8333333333333333"/>
    <m/>
    <m/>
    <n v="37287"/>
    <m/>
    <m/>
    <m/>
    <n v="1203"/>
    <n v="1374"/>
    <n v="1783"/>
    <n v="1604"/>
    <n v="5573"/>
    <n v="4931"/>
    <n v="5664"/>
    <n v="5099"/>
    <n v="5865"/>
    <n v="4837"/>
    <n v="5442"/>
    <n v="4198"/>
    <n v="3423"/>
    <n v="3131"/>
    <n v="2319"/>
    <n v="2092"/>
    <n v="4646"/>
    <n v="2290"/>
    <m/>
    <m/>
    <m/>
    <m/>
    <m/>
    <m/>
    <n v="35989"/>
    <n v="29637"/>
    <n v="859"/>
    <n v="254"/>
    <n v="709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0"/>
    <n v="552"/>
    <n v="3"/>
    <n v="930"/>
    <n v="948"/>
    <m/>
    <m/>
    <n v="19220"/>
  </r>
  <r>
    <x v="204"/>
    <d v="2020-09-17T00:00:00"/>
    <n v="21602"/>
    <n v="504"/>
    <n v="405.5"/>
    <n v="66396"/>
    <n v="770"/>
    <n v="597.16666666666663"/>
    <n v="23984"/>
    <n v="5480"/>
    <n v="33960"/>
    <n v="1231"/>
    <n v="1304"/>
    <n v="241"/>
    <n v="196"/>
    <m/>
    <n v="770"/>
    <n v="44794"/>
    <n v="266"/>
    <n v="191.66666666666666"/>
    <n v="1888"/>
    <n v="10"/>
    <n v="5.5"/>
    <n v="480"/>
    <n v="-4.1493775933609959E-3"/>
    <n v="2.9624479996108746E-2"/>
    <n v="0"/>
    <n v="13"/>
    <n v="59"/>
    <n v="-3.2786885245901641E-2"/>
    <n v="1.6199043449546754E-2"/>
    <n v="0"/>
    <n v="1.8333333333333333"/>
    <m/>
    <m/>
    <n v="37804"/>
    <m/>
    <m/>
    <m/>
    <n v="1216"/>
    <n v="1392"/>
    <n v="1815"/>
    <n v="1635"/>
    <n v="5637"/>
    <n v="4980"/>
    <n v="5742"/>
    <n v="5178"/>
    <n v="5960"/>
    <n v="4892"/>
    <n v="5507"/>
    <n v="4248"/>
    <n v="3453"/>
    <n v="3164"/>
    <n v="2343"/>
    <n v="2109"/>
    <n v="4662"/>
    <n v="2307"/>
    <m/>
    <m/>
    <m/>
    <m/>
    <m/>
    <m/>
    <n v="36409"/>
    <n v="29987"/>
    <n v="864"/>
    <n v="256"/>
    <n v="71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3"/>
    <n v="1"/>
    <n v="148"/>
    <n v="0"/>
    <n v="230"/>
    <n v="1"/>
    <n v="705"/>
    <n v="6"/>
    <n v="554"/>
    <n v="2"/>
    <n v="936"/>
    <n v="952"/>
    <m/>
    <m/>
    <n v="19714"/>
  </r>
  <r>
    <x v="205"/>
    <d v="2020-09-18T00:00:00"/>
    <n v="22123"/>
    <n v="521"/>
    <n v="451.16666666666669"/>
    <n v="67176"/>
    <n v="780"/>
    <n v="644.33333333333337"/>
    <n v="24234"/>
    <n v="5526"/>
    <n v="34386"/>
    <n v="1267"/>
    <n v="1324"/>
    <n v="241"/>
    <n v="198"/>
    <m/>
    <n v="780"/>
    <n v="45053"/>
    <n v="259"/>
    <n v="193.16666666666666"/>
    <n v="1894"/>
    <n v="6"/>
    <n v="5.666666666666667"/>
    <n v="465"/>
    <n v="-3.125E-2"/>
    <n v="1.0389744022511388E-2"/>
    <n v="0"/>
    <n v="7.333333333333333"/>
    <n v="57"/>
    <n v="-3.3898305084745763E-2"/>
    <n v="-4.882772830009637E-3"/>
    <n v="0"/>
    <n v="1"/>
    <m/>
    <m/>
    <n v="38721"/>
    <m/>
    <m/>
    <m/>
    <n v="1242"/>
    <n v="1414"/>
    <n v="1844"/>
    <n v="1664"/>
    <n v="5719"/>
    <n v="5043"/>
    <n v="5810"/>
    <n v="5240"/>
    <n v="6014"/>
    <n v="4944"/>
    <n v="5569"/>
    <n v="4304"/>
    <n v="3498"/>
    <n v="3207"/>
    <n v="2371"/>
    <n v="2137"/>
    <n v="4696"/>
    <n v="2322"/>
    <m/>
    <m/>
    <m/>
    <m/>
    <m/>
    <m/>
    <n v="36828"/>
    <n v="30348"/>
    <n v="864"/>
    <n v="256"/>
    <n v="71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1"/>
    <n v="18"/>
    <n v="1"/>
    <n v="41"/>
    <n v="0"/>
    <n v="51"/>
    <n v="0"/>
    <n v="114"/>
    <n v="1"/>
    <n v="148"/>
    <n v="0"/>
    <n v="230"/>
    <n v="0"/>
    <n v="706"/>
    <n v="1"/>
    <n v="556"/>
    <n v="2"/>
    <n v="938"/>
    <n v="956"/>
    <m/>
    <m/>
    <n v="20229"/>
  </r>
  <r>
    <x v="206"/>
    <d v="2020-09-19T00:00:00"/>
    <n v="22621"/>
    <n v="498"/>
    <n v="451.16666666666669"/>
    <n v="68025"/>
    <n v="849"/>
    <n v="673.66666666666663"/>
    <n v="24522"/>
    <n v="5592"/>
    <n v="34825"/>
    <n v="1283"/>
    <n v="1359"/>
    <n v="241"/>
    <n v="203"/>
    <m/>
    <n v="849"/>
    <n v="45404"/>
    <n v="351"/>
    <n v="222.5"/>
    <n v="1899"/>
    <n v="5"/>
    <n v="5.333333333333333"/>
    <n v="497"/>
    <n v="6.8817204301075269E-2"/>
    <n v="1.6532033019418153E-2"/>
    <n v="32"/>
    <n v="10.333333333333334"/>
    <n v="64"/>
    <n v="0.12280701754385964"/>
    <n v="2.1234780941424596E-2"/>
    <n v="7"/>
    <n v="2.1666666666666665"/>
    <m/>
    <m/>
    <n v="39388"/>
    <m/>
    <m/>
    <m/>
    <n v="1266"/>
    <n v="1433"/>
    <n v="1879"/>
    <n v="1697"/>
    <n v="5807"/>
    <n v="5114"/>
    <n v="5879"/>
    <n v="5314"/>
    <n v="6101"/>
    <n v="5013"/>
    <n v="5636"/>
    <n v="4361"/>
    <n v="3543"/>
    <n v="3243"/>
    <n v="2394"/>
    <n v="2157"/>
    <n v="4724"/>
    <n v="2331"/>
    <m/>
    <m/>
    <m/>
    <m/>
    <m/>
    <m/>
    <n v="37290"/>
    <n v="30735"/>
    <n v="868"/>
    <n v="256"/>
    <n v="71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1"/>
    <n v="0"/>
    <n v="114"/>
    <n v="0"/>
    <n v="149"/>
    <n v="1"/>
    <n v="230"/>
    <n v="0"/>
    <n v="708"/>
    <n v="2"/>
    <n v="558"/>
    <n v="2"/>
    <n v="941"/>
    <n v="958"/>
    <m/>
    <m/>
    <n v="20722"/>
  </r>
  <r>
    <x v="207"/>
    <d v="2020-09-20T00:00:00"/>
    <n v="22981"/>
    <n v="360"/>
    <n v="428.33333333333331"/>
    <n v="68577"/>
    <n v="552"/>
    <n v="663.5"/>
    <n v="24795"/>
    <n v="5621"/>
    <n v="35004"/>
    <n v="1318"/>
    <n v="1392"/>
    <n v="243"/>
    <n v="204"/>
    <m/>
    <n v="552"/>
    <n v="45596"/>
    <n v="192"/>
    <n v="235.16666666666666"/>
    <n v="1912"/>
    <n v="13"/>
    <n v="6.833333333333333"/>
    <n v="511"/>
    <n v="2.8169014084507043E-2"/>
    <n v="1.2008579614623602E-2"/>
    <n v="14"/>
    <n v="8.5"/>
    <n v="63"/>
    <n v="-1.5625E-2"/>
    <n v="6.9347078420093937E-3"/>
    <n v="0"/>
    <n v="1.5"/>
    <m/>
    <m/>
    <n v="39362"/>
    <m/>
    <m/>
    <m/>
    <n v="1278"/>
    <n v="1441"/>
    <n v="1915"/>
    <n v="1722"/>
    <n v="5846"/>
    <n v="5154"/>
    <n v="5921"/>
    <n v="5352"/>
    <n v="6143"/>
    <n v="5054"/>
    <n v="5680"/>
    <n v="4387"/>
    <n v="3569"/>
    <n v="3269"/>
    <n v="2419"/>
    <n v="2179"/>
    <n v="4750"/>
    <n v="2345"/>
    <m/>
    <m/>
    <m/>
    <m/>
    <m/>
    <m/>
    <n v="37592"/>
    <n v="30985"/>
    <n v="871"/>
    <n v="256"/>
    <n v="72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1"/>
    <n v="115"/>
    <n v="1"/>
    <n v="150"/>
    <n v="1"/>
    <n v="231"/>
    <n v="1"/>
    <n v="714"/>
    <n v="6"/>
    <n v="561"/>
    <n v="3"/>
    <n v="949"/>
    <n v="963"/>
    <m/>
    <m/>
    <n v="21069"/>
  </r>
  <r>
    <x v="208"/>
    <d v="2020-09-21T00:00:00"/>
    <n v="23464"/>
    <n v="483"/>
    <n v="467.5"/>
    <n v="69200"/>
    <n v="623"/>
    <n v="696.5"/>
    <n v="24908"/>
    <n v="5651"/>
    <n v="35443"/>
    <n v="1340"/>
    <n v="1401"/>
    <n v="252"/>
    <n v="205"/>
    <m/>
    <n v="623"/>
    <n v="45736"/>
    <n v="140"/>
    <n v="229"/>
    <n v="1920"/>
    <n v="8"/>
    <n v="7.5"/>
    <n v="518"/>
    <n v="1.3698630136986301E-2"/>
    <n v="1.3942278627671284E-2"/>
    <n v="7"/>
    <n v="9.5"/>
    <n v="61"/>
    <n v="-3.1746031746031744E-2"/>
    <n v="7.108183425321042E-3"/>
    <n v="0"/>
    <n v="1.5"/>
    <m/>
    <m/>
    <n v="40465"/>
    <m/>
    <m/>
    <m/>
    <n v="1293"/>
    <n v="1461"/>
    <n v="1945"/>
    <n v="1748"/>
    <n v="5897"/>
    <n v="5209"/>
    <n v="5984"/>
    <n v="5414"/>
    <n v="6201"/>
    <n v="5109"/>
    <n v="5715"/>
    <n v="4428"/>
    <n v="3591"/>
    <n v="3292"/>
    <n v="2438"/>
    <n v="2193"/>
    <n v="4776"/>
    <n v="2352"/>
    <m/>
    <m/>
    <m/>
    <m/>
    <m/>
    <m/>
    <n v="37912"/>
    <n v="31288"/>
    <n v="875"/>
    <n v="257"/>
    <n v="73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1"/>
    <n v="150"/>
    <n v="0"/>
    <n v="234"/>
    <n v="3"/>
    <n v="716"/>
    <n v="2"/>
    <n v="563"/>
    <n v="2"/>
    <n v="951"/>
    <n v="969"/>
    <m/>
    <m/>
    <n v="21544"/>
  </r>
  <r>
    <x v="209"/>
    <d v="2020-09-22T00:00:00"/>
    <n v="23689"/>
    <n v="225"/>
    <n v="431.83333333333331"/>
    <n v="69663"/>
    <n v="463"/>
    <n v="672.83333333333337"/>
    <n v="25099"/>
    <n v="5687"/>
    <n v="35641"/>
    <n v="1352"/>
    <n v="1422"/>
    <n v="254"/>
    <n v="208"/>
    <m/>
    <n v="463"/>
    <n v="45974"/>
    <n v="238"/>
    <n v="241"/>
    <n v="1925"/>
    <n v="5"/>
    <n v="7.833333333333333"/>
    <n v="546"/>
    <n v="5.4054054054054057E-2"/>
    <n v="2.1556587497210278E-2"/>
    <n v="28"/>
    <n v="13.5"/>
    <n v="70"/>
    <n v="0.14754098360655737"/>
    <n v="2.6048629845622978E-2"/>
    <n v="9"/>
    <n v="2.6666666666666665"/>
    <m/>
    <m/>
    <n v="40418"/>
    <m/>
    <m/>
    <m/>
    <n v="1305"/>
    <n v="1479"/>
    <n v="1965"/>
    <n v="1759"/>
    <n v="5931"/>
    <n v="5236"/>
    <n v="6018"/>
    <n v="5450"/>
    <n v="6239"/>
    <n v="5156"/>
    <n v="5748"/>
    <n v="4455"/>
    <n v="3622"/>
    <n v="3318"/>
    <n v="2457"/>
    <n v="2207"/>
    <n v="4796"/>
    <n v="2371"/>
    <m/>
    <m/>
    <m/>
    <m/>
    <m/>
    <m/>
    <n v="38152"/>
    <n v="31511"/>
    <n v="877"/>
    <n v="257"/>
    <n v="73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1"/>
    <n v="718"/>
    <n v="2"/>
    <n v="565"/>
    <n v="2"/>
    <n v="953"/>
    <n v="972"/>
    <m/>
    <m/>
    <n v="21764"/>
  </r>
  <r>
    <x v="210"/>
    <d v="2020-09-23T00:00:00"/>
    <n v="24175"/>
    <n v="486"/>
    <n v="428.83333333333331"/>
    <n v="70465"/>
    <n v="802"/>
    <n v="678.16666666666663"/>
    <n v="25339"/>
    <n v="5760"/>
    <n v="36078"/>
    <n v="1371"/>
    <n v="1450"/>
    <n v="257"/>
    <n v="210"/>
    <m/>
    <n v="802"/>
    <n v="46290"/>
    <n v="316"/>
    <n v="249.33333333333334"/>
    <n v="1928"/>
    <n v="3"/>
    <n v="6.666666666666667"/>
    <n v="571"/>
    <n v="4.5787545787545784E-2"/>
    <n v="2.9879408060694741E-2"/>
    <n v="25"/>
    <n v="17.666666666666668"/>
    <n v="77"/>
    <n v="0.1"/>
    <n v="4.8179777386606587E-2"/>
    <n v="7"/>
    <n v="3.8333333333333335"/>
    <m/>
    <m/>
    <n v="40765"/>
    <m/>
    <m/>
    <m/>
    <n v="1328"/>
    <n v="1500"/>
    <n v="1995"/>
    <n v="1795"/>
    <n v="6009"/>
    <n v="5293"/>
    <n v="6097"/>
    <n v="5516"/>
    <n v="6304"/>
    <n v="5199"/>
    <n v="5812"/>
    <n v="4502"/>
    <n v="3661"/>
    <n v="3350"/>
    <n v="2488"/>
    <n v="2235"/>
    <n v="4833"/>
    <n v="2398"/>
    <m/>
    <m/>
    <m/>
    <m/>
    <m/>
    <m/>
    <n v="38600"/>
    <n v="31865"/>
    <n v="877"/>
    <n v="257"/>
    <n v="73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0"/>
    <n v="718"/>
    <n v="0"/>
    <n v="568"/>
    <n v="3"/>
    <n v="953"/>
    <n v="975"/>
    <m/>
    <m/>
    <n v="22247"/>
  </r>
  <r>
    <x v="211"/>
    <d v="2020-09-24T00:00:00"/>
    <n v="24480"/>
    <n v="305"/>
    <n v="392.83333333333331"/>
    <n v="71156"/>
    <n v="691"/>
    <n v="663.33333333333337"/>
    <n v="25606"/>
    <n v="5833"/>
    <n v="36399"/>
    <n v="1382"/>
    <n v="1466"/>
    <n v="259"/>
    <n v="211"/>
    <m/>
    <n v="691"/>
    <n v="46676"/>
    <n v="386"/>
    <n v="270.5"/>
    <n v="1931"/>
    <n v="3"/>
    <n v="6.166666666666667"/>
    <n v="588"/>
    <n v="2.9772329246935202E-2"/>
    <n v="4.0049796268517276E-2"/>
    <n v="17"/>
    <n v="20.5"/>
    <n v="85"/>
    <n v="0.1038961038961039"/>
    <n v="7.1145512216748197E-2"/>
    <n v="8"/>
    <n v="5.166666666666667"/>
    <m/>
    <m/>
    <n v="41696"/>
    <m/>
    <m/>
    <m/>
    <n v="1348"/>
    <n v="1517"/>
    <n v="2029"/>
    <n v="1822"/>
    <n v="6054"/>
    <n v="5342"/>
    <n v="6145"/>
    <n v="5561"/>
    <n v="6371"/>
    <n v="5259"/>
    <n v="5865"/>
    <n v="4558"/>
    <n v="3696"/>
    <n v="3387"/>
    <n v="2516"/>
    <n v="2263"/>
    <n v="4861"/>
    <n v="2411"/>
    <m/>
    <m/>
    <m/>
    <m/>
    <m/>
    <m/>
    <n v="38959"/>
    <n v="32197"/>
    <n v="877"/>
    <n v="258"/>
    <n v="73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1"/>
    <n v="116"/>
    <n v="0"/>
    <n v="150"/>
    <n v="0"/>
    <n v="235"/>
    <n v="0"/>
    <n v="719"/>
    <n v="1"/>
    <n v="569"/>
    <n v="1"/>
    <n v="955"/>
    <n v="976"/>
    <m/>
    <m/>
    <n v="22549"/>
  </r>
  <r>
    <x v="212"/>
    <d v="2020-09-25T00:00:00"/>
    <n v="25052"/>
    <n v="572"/>
    <n v="405.16666666666669"/>
    <n v="72055"/>
    <n v="899"/>
    <n v="671.66666666666663"/>
    <n v="25869"/>
    <n v="5885"/>
    <n v="36904"/>
    <n v="1412"/>
    <n v="1513"/>
    <n v="261"/>
    <n v="211"/>
    <m/>
    <n v="899"/>
    <n v="47003"/>
    <n v="327"/>
    <n v="266.5"/>
    <n v="1936"/>
    <n v="5"/>
    <n v="6.166666666666667"/>
    <n v="624"/>
    <n v="6.1224489795918366E-2"/>
    <n v="3.8784343850991131E-2"/>
    <n v="36"/>
    <n v="21.166666666666668"/>
    <n v="86"/>
    <n v="1.1764705882352941E-2"/>
    <n v="5.2638460273163747E-2"/>
    <n v="1"/>
    <n v="4.166666666666667"/>
    <m/>
    <m/>
    <n v="42785"/>
    <m/>
    <m/>
    <m/>
    <n v="1379"/>
    <n v="1549"/>
    <n v="2062"/>
    <n v="1856"/>
    <n v="6114"/>
    <n v="5431"/>
    <n v="6228"/>
    <n v="5627"/>
    <n v="6446"/>
    <n v="5321"/>
    <n v="5949"/>
    <n v="4615"/>
    <n v="3741"/>
    <n v="3432"/>
    <n v="2543"/>
    <n v="2291"/>
    <n v="4891"/>
    <n v="2431"/>
    <m/>
    <m/>
    <m/>
    <m/>
    <m/>
    <m/>
    <n v="39425"/>
    <n v="32630"/>
    <n v="878"/>
    <n v="259"/>
    <n v="742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0"/>
    <n v="116"/>
    <n v="0"/>
    <n v="151"/>
    <n v="1"/>
    <n v="235"/>
    <n v="0"/>
    <n v="721"/>
    <n v="2"/>
    <n v="571"/>
    <n v="2"/>
    <n v="958"/>
    <n v="978"/>
    <m/>
    <m/>
    <n v="23116"/>
  </r>
  <r>
    <x v="213"/>
    <d v="2020-09-26T00:00:00"/>
    <n v="25559"/>
    <n v="507"/>
    <n v="429.66666666666669"/>
    <n v="72939"/>
    <n v="884"/>
    <n v="727"/>
    <n v="26161"/>
    <n v="5947"/>
    <n v="37376"/>
    <n v="1432"/>
    <n v="1543"/>
    <n v="266"/>
    <n v="214"/>
    <m/>
    <n v="884"/>
    <n v="47380"/>
    <n v="377"/>
    <n v="297.33333333333331"/>
    <n v="1944"/>
    <n v="8"/>
    <n v="5.333333333333333"/>
    <n v="615"/>
    <n v="-1.4423076923076924E-2"/>
    <n v="3.1685662016393799E-2"/>
    <n v="0"/>
    <n v="18.833333333333332"/>
    <n v="85"/>
    <n v="-1.1627906976744186E-2"/>
    <n v="5.3304642443706383E-2"/>
    <n v="0"/>
    <n v="4.166666666666667"/>
    <m/>
    <m/>
    <n v="43583"/>
    <m/>
    <m/>
    <m/>
    <n v="1403"/>
    <n v="1577"/>
    <n v="2107"/>
    <n v="1886"/>
    <n v="6184"/>
    <n v="5499"/>
    <n v="6305"/>
    <n v="5699"/>
    <n v="6518"/>
    <n v="5375"/>
    <n v="6003"/>
    <n v="4673"/>
    <n v="3776"/>
    <n v="3470"/>
    <n v="2581"/>
    <n v="2313"/>
    <n v="4963"/>
    <n v="2458"/>
    <m/>
    <m/>
    <m/>
    <m/>
    <m/>
    <m/>
    <n v="39912"/>
    <n v="33027"/>
    <n v="879"/>
    <n v="260"/>
    <n v="74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2"/>
    <n v="116"/>
    <n v="0"/>
    <n v="151"/>
    <n v="0"/>
    <n v="235"/>
    <n v="0"/>
    <n v="726"/>
    <n v="5"/>
    <n v="572"/>
    <n v="1"/>
    <n v="965"/>
    <n v="979"/>
    <m/>
    <m/>
    <n v="23615"/>
  </r>
  <r>
    <x v="214"/>
    <d v="2020-09-27T00:00:00"/>
    <n v="25957"/>
    <n v="398"/>
    <n v="415.5"/>
    <n v="73604"/>
    <n v="665"/>
    <n v="734"/>
    <n v="26407"/>
    <n v="6017"/>
    <n v="37628"/>
    <n v="1487"/>
    <n v="1581"/>
    <n v="267"/>
    <n v="217"/>
    <m/>
    <n v="665"/>
    <n v="47647"/>
    <n v="267"/>
    <n v="318.5"/>
    <n v="1953"/>
    <n v="9"/>
    <n v="5.5"/>
    <n v="635"/>
    <n v="3.2520325203252036E-2"/>
    <n v="3.4822611194104756E-2"/>
    <n v="20"/>
    <n v="21"/>
    <n v="89"/>
    <n v="4.7058823529411764E-2"/>
    <n v="6.6438784989613628E-2"/>
    <n v="4"/>
    <n v="4.833333333333333"/>
    <m/>
    <m/>
    <n v="44274"/>
    <m/>
    <m/>
    <m/>
    <n v="1417"/>
    <n v="1600"/>
    <n v="2128"/>
    <n v="1918"/>
    <n v="6241"/>
    <n v="5558"/>
    <n v="6367"/>
    <n v="5747"/>
    <n v="6563"/>
    <n v="5423"/>
    <n v="6039"/>
    <n v="4720"/>
    <n v="3806"/>
    <n v="3498"/>
    <n v="2600"/>
    <n v="2339"/>
    <n v="4978"/>
    <n v="2470"/>
    <m/>
    <m/>
    <m/>
    <m/>
    <m/>
    <m/>
    <n v="40233"/>
    <n v="33371"/>
    <n v="881"/>
    <n v="262"/>
    <n v="753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6"/>
    <n v="1"/>
    <n v="730"/>
    <n v="4"/>
    <n v="576"/>
    <n v="4"/>
    <n v="969"/>
    <n v="984"/>
    <m/>
    <m/>
    <n v="24004"/>
  </r>
  <r>
    <x v="215"/>
    <d v="2020-09-28T00:00:00"/>
    <n v="26145"/>
    <n v="188"/>
    <n v="409.33333333333331"/>
    <n v="74029"/>
    <n v="425"/>
    <n v="727.66666666666663"/>
    <n v="26575"/>
    <n v="6060"/>
    <n v="37816"/>
    <n v="1494"/>
    <n v="1600"/>
    <n v="267"/>
    <n v="217"/>
    <m/>
    <n v="425"/>
    <n v="47884"/>
    <n v="237"/>
    <n v="318.33333333333331"/>
    <n v="1957"/>
    <n v="4"/>
    <n v="5.333333333333333"/>
    <n v="659"/>
    <n v="3.7795275590551181E-2"/>
    <n v="3.2112814783520939E-2"/>
    <n v="24"/>
    <n v="20.333333333333332"/>
    <n v="98"/>
    <n v="0.10112359550561797"/>
    <n v="5.8702553639457068E-2"/>
    <n v="9"/>
    <n v="4.833333333333333"/>
    <m/>
    <m/>
    <n v="44171"/>
    <m/>
    <m/>
    <m/>
    <n v="1437"/>
    <n v="1609"/>
    <n v="2153"/>
    <n v="1933"/>
    <n v="6274"/>
    <n v="5582"/>
    <n v="6409"/>
    <n v="5786"/>
    <n v="6610"/>
    <n v="5448"/>
    <n v="6059"/>
    <n v="4750"/>
    <n v="3826"/>
    <n v="3515"/>
    <n v="2619"/>
    <n v="2352"/>
    <n v="4996"/>
    <n v="2480"/>
    <m/>
    <m/>
    <m/>
    <m/>
    <m/>
    <m/>
    <n v="40476"/>
    <n v="33553"/>
    <n v="884"/>
    <n v="262"/>
    <n v="75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7"/>
    <n v="1"/>
    <n v="733"/>
    <n v="3"/>
    <n v="576"/>
    <n v="0"/>
    <n v="972"/>
    <n v="985"/>
    <m/>
    <m/>
    <n v="24188"/>
  </r>
  <r>
    <x v="216"/>
    <d v="2020-09-29T00:00:00"/>
    <n v="26524"/>
    <n v="379"/>
    <n v="391.5"/>
    <n v="74717"/>
    <n v="688"/>
    <n v="708.66666666666663"/>
    <n v="26735"/>
    <n v="6076"/>
    <n v="38294"/>
    <n v="1499"/>
    <n v="1622"/>
    <n v="269"/>
    <n v="222"/>
    <m/>
    <n v="688"/>
    <n v="48193"/>
    <n v="309"/>
    <n v="317.16666666666669"/>
    <n v="1963"/>
    <n v="6"/>
    <n v="5.833333333333333"/>
    <n v="661"/>
    <n v="3.0349013657056147E-3"/>
    <n v="2.4987374046547578E-2"/>
    <n v="2"/>
    <n v="16.5"/>
    <n v="99"/>
    <n v="1.020408163265306E-2"/>
    <n v="4.3736567244899244E-2"/>
    <n v="1"/>
    <n v="3.8333333333333335"/>
    <m/>
    <m/>
    <n v="44231"/>
    <m/>
    <m/>
    <m/>
    <n v="1460"/>
    <n v="1623"/>
    <n v="2180"/>
    <n v="1952"/>
    <n v="6334"/>
    <n v="5653"/>
    <n v="6472"/>
    <n v="5838"/>
    <n v="6659"/>
    <n v="5503"/>
    <n v="6090"/>
    <n v="4798"/>
    <n v="3852"/>
    <n v="3552"/>
    <n v="2643"/>
    <n v="2377"/>
    <n v="5030"/>
    <n v="2511"/>
    <m/>
    <m/>
    <m/>
    <m/>
    <m/>
    <m/>
    <n v="40812"/>
    <n v="33905"/>
    <n v="884"/>
    <n v="263"/>
    <n v="75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8"/>
    <n v="1"/>
    <n v="737"/>
    <n v="4"/>
    <n v="577"/>
    <n v="1"/>
    <n v="976"/>
    <n v="987"/>
    <m/>
    <m/>
    <n v="24561"/>
  </r>
  <r>
    <x v="217"/>
    <d v="2020-09-30T00:00:00"/>
    <n v="27012"/>
    <n v="488"/>
    <n v="422"/>
    <n v="75542"/>
    <n v="825"/>
    <n v="731"/>
    <n v="27029"/>
    <n v="6158"/>
    <n v="38692"/>
    <n v="1502"/>
    <n v="1663"/>
    <n v="274"/>
    <n v="224"/>
    <m/>
    <n v="825"/>
    <n v="48530"/>
    <n v="337"/>
    <n v="309"/>
    <n v="1971"/>
    <n v="8"/>
    <n v="6.666666666666667"/>
    <n v="666"/>
    <n v="7.5642965204236008E-3"/>
    <n v="2.1286035258795643E-2"/>
    <n v="5"/>
    <n v="14.5"/>
    <n v="105"/>
    <n v="6.0606060606060608E-2"/>
    <n v="3.6521560029892028E-2"/>
    <n v="6"/>
    <n v="3.5"/>
    <m/>
    <m/>
    <n v="44758"/>
    <m/>
    <m/>
    <m/>
    <n v="1480"/>
    <n v="1657"/>
    <n v="2225"/>
    <n v="1991"/>
    <n v="6407"/>
    <n v="5708"/>
    <n v="6544"/>
    <n v="5898"/>
    <n v="6732"/>
    <n v="5556"/>
    <n v="6154"/>
    <n v="4849"/>
    <n v="3884"/>
    <n v="3592"/>
    <n v="2677"/>
    <n v="2400"/>
    <n v="5069"/>
    <n v="2529"/>
    <m/>
    <m/>
    <m/>
    <m/>
    <m/>
    <m/>
    <n v="41264"/>
    <n v="34278"/>
    <n v="886"/>
    <n v="263"/>
    <n v="76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6"/>
    <n v="1"/>
    <n v="116"/>
    <n v="0"/>
    <n v="151"/>
    <n v="0"/>
    <n v="238"/>
    <n v="0"/>
    <n v="743"/>
    <n v="6"/>
    <n v="578"/>
    <n v="1"/>
    <n v="983"/>
    <n v="988"/>
    <m/>
    <m/>
    <n v="25041"/>
  </r>
  <r>
    <x v="218"/>
    <d v="2020-10-01T00:00:00"/>
    <n v="27459"/>
    <n v="447"/>
    <n v="401.16666666666669"/>
    <n v="76396"/>
    <n v="854"/>
    <n v="723.5"/>
    <n v="27369"/>
    <n v="6212"/>
    <n v="39107"/>
    <n v="1510"/>
    <n v="1693"/>
    <n v="275"/>
    <n v="230"/>
    <m/>
    <n v="854"/>
    <n v="48937"/>
    <n v="407"/>
    <n v="322.33333333333331"/>
    <n v="1977"/>
    <n v="6"/>
    <n v="6.833333333333333"/>
    <n v="682"/>
    <n v="2.4024024024024024E-2"/>
    <n v="1.508595763014659E-2"/>
    <n v="16"/>
    <n v="11.166666666666666"/>
    <n v="107"/>
    <n v="1.9047619047619049E-2"/>
    <n v="3.7735378890769715E-2"/>
    <n v="2"/>
    <n v="3.6666666666666665"/>
    <m/>
    <m/>
    <n v="45184"/>
    <m/>
    <m/>
    <m/>
    <n v="1507"/>
    <n v="1683"/>
    <n v="2263"/>
    <n v="2038"/>
    <n v="6468"/>
    <n v="5773"/>
    <n v="6622"/>
    <n v="5940"/>
    <n v="6827"/>
    <n v="5608"/>
    <n v="6202"/>
    <n v="4909"/>
    <n v="3923"/>
    <n v="3633"/>
    <n v="2709"/>
    <n v="2423"/>
    <n v="5115"/>
    <n v="2556"/>
    <m/>
    <m/>
    <m/>
    <m/>
    <m/>
    <m/>
    <n v="41731"/>
    <n v="34665"/>
    <n v="887"/>
    <n v="263"/>
    <n v="770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1"/>
    <n v="-2"/>
    <n v="1"/>
    <n v="0"/>
    <n v="10"/>
    <n v="0"/>
    <n v="13"/>
    <n v="0"/>
    <n v="19"/>
    <n v="1"/>
    <n v="41"/>
    <n v="0"/>
    <n v="56"/>
    <n v="0"/>
    <n v="116"/>
    <n v="0"/>
    <n v="152"/>
    <n v="1"/>
    <n v="239"/>
    <n v="1"/>
    <n v="745"/>
    <n v="2"/>
    <n v="579"/>
    <n v="1"/>
    <n v="987"/>
    <n v="990"/>
    <m/>
    <m/>
    <n v="25482"/>
  </r>
  <r>
    <x v="219"/>
    <d v="2020-10-02T00:00:00"/>
    <n v="27925"/>
    <n v="466"/>
    <n v="394.33333333333331"/>
    <n v="77284"/>
    <n v="888"/>
    <n v="724.16666666666663"/>
    <n v="27732"/>
    <n v="6294"/>
    <n v="39488"/>
    <n v="1512"/>
    <n v="1743"/>
    <n v="280"/>
    <n v="235"/>
    <m/>
    <n v="888"/>
    <n v="49359"/>
    <n v="422"/>
    <n v="329.83333333333331"/>
    <n v="1983"/>
    <n v="6"/>
    <n v="6.5"/>
    <n v="682"/>
    <n v="0"/>
    <n v="1.7489803783992744E-2"/>
    <n v="0"/>
    <n v="11.166666666666666"/>
    <n v="107"/>
    <n v="0"/>
    <n v="3.9673363386893749E-2"/>
    <n v="0"/>
    <n v="3.6666666666666665"/>
    <m/>
    <m/>
    <n v="45613"/>
    <m/>
    <m/>
    <m/>
    <n v="1529"/>
    <n v="1712"/>
    <n v="2310"/>
    <n v="2076"/>
    <n v="6541"/>
    <n v="5835"/>
    <n v="6697"/>
    <n v="5997"/>
    <n v="6897"/>
    <n v="5682"/>
    <n v="6272"/>
    <n v="4961"/>
    <n v="3971"/>
    <n v="3669"/>
    <n v="2737"/>
    <n v="2453"/>
    <n v="5174"/>
    <n v="2573"/>
    <m/>
    <m/>
    <m/>
    <m/>
    <m/>
    <m/>
    <n v="42224"/>
    <n v="35060"/>
    <n v="888"/>
    <n v="263"/>
    <n v="77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2"/>
    <n v="1"/>
    <n v="0"/>
    <n v="10"/>
    <n v="0"/>
    <n v="13"/>
    <n v="0"/>
    <n v="19"/>
    <n v="0"/>
    <n v="41"/>
    <n v="0"/>
    <n v="56"/>
    <n v="0"/>
    <n v="116"/>
    <n v="0"/>
    <n v="153"/>
    <n v="1"/>
    <n v="240"/>
    <n v="1"/>
    <n v="747"/>
    <n v="2"/>
    <n v="581"/>
    <n v="2"/>
    <n v="990"/>
    <n v="993"/>
    <m/>
    <m/>
    <n v="25942"/>
  </r>
  <r>
    <x v="220"/>
    <d v="2020-10-03T00:00:00"/>
    <n v="28402"/>
    <n v="477"/>
    <n v="407.5"/>
    <n v="78247"/>
    <n v="963"/>
    <n v="773.83333333333337"/>
    <n v="28094"/>
    <n v="6354"/>
    <n v="39928"/>
    <n v="1555"/>
    <n v="1792"/>
    <n v="282"/>
    <n v="242"/>
    <m/>
    <n v="963"/>
    <n v="49845"/>
    <n v="486"/>
    <n v="366.33333333333331"/>
    <n v="1995"/>
    <n v="12"/>
    <n v="7"/>
    <n v="668"/>
    <n v="-2.0527859237536656E-2"/>
    <n v="8.6484397105279619E-3"/>
    <n v="0"/>
    <n v="7.833333333333333"/>
    <n v="106"/>
    <n v="-9.3457943925233638E-3"/>
    <n v="3.0272593733237884E-2"/>
    <n v="0"/>
    <n v="3"/>
    <m/>
    <m/>
    <n v="46228"/>
    <m/>
    <m/>
    <m/>
    <n v="1560"/>
    <n v="1741"/>
    <n v="2348"/>
    <n v="2113"/>
    <n v="6627"/>
    <n v="5919"/>
    <n v="6784"/>
    <n v="6063"/>
    <n v="6975"/>
    <n v="5745"/>
    <n v="6355"/>
    <n v="5001"/>
    <n v="4016"/>
    <n v="3715"/>
    <n v="2769"/>
    <n v="2487"/>
    <n v="5227"/>
    <n v="2598"/>
    <m/>
    <m/>
    <m/>
    <m/>
    <m/>
    <m/>
    <n v="42760"/>
    <n v="35487"/>
    <n v="891"/>
    <n v="265"/>
    <n v="781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2"/>
    <n v="1"/>
    <n v="56"/>
    <n v="0"/>
    <n v="116"/>
    <n v="0"/>
    <n v="154"/>
    <n v="1"/>
    <n v="243"/>
    <n v="3"/>
    <n v="751"/>
    <n v="4"/>
    <n v="584"/>
    <n v="3"/>
    <n v="995"/>
    <n v="1000"/>
    <m/>
    <m/>
    <n v="26407"/>
  </r>
  <r>
    <x v="221"/>
    <d v="2020-10-04T00:00:00"/>
    <n v="28944"/>
    <n v="542"/>
    <n v="466.5"/>
    <n v="79151"/>
    <n v="904"/>
    <n v="853.66666666666663"/>
    <n v="28584"/>
    <n v="6423"/>
    <n v="40244"/>
    <n v="1566"/>
    <n v="1807"/>
    <n v="284"/>
    <n v="243"/>
    <m/>
    <n v="904"/>
    <n v="50207"/>
    <n v="362"/>
    <n v="387.16666666666669"/>
    <n v="2005"/>
    <n v="10"/>
    <n v="8"/>
    <n v="682"/>
    <n v="2.0958083832335328E-2"/>
    <n v="5.8422410841586529E-3"/>
    <n v="14"/>
    <n v="6.166666666666667"/>
    <n v="105"/>
    <n v="-9.433962264150943E-3"/>
    <n v="1.1846334104943068E-2"/>
    <n v="0"/>
    <n v="1.5"/>
    <m/>
    <m/>
    <n v="46348"/>
    <m/>
    <m/>
    <m/>
    <n v="1589"/>
    <n v="1777"/>
    <n v="2400"/>
    <n v="2150"/>
    <n v="6690"/>
    <n v="5981"/>
    <n v="6854"/>
    <n v="6117"/>
    <n v="7058"/>
    <n v="5800"/>
    <n v="6427"/>
    <n v="5065"/>
    <n v="4062"/>
    <n v="3751"/>
    <n v="2803"/>
    <n v="2511"/>
    <n v="5295"/>
    <n v="2622"/>
    <m/>
    <m/>
    <m/>
    <m/>
    <m/>
    <m/>
    <n v="43275"/>
    <n v="35876"/>
    <n v="893"/>
    <n v="265"/>
    <n v="789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3"/>
    <n v="1"/>
    <n v="57"/>
    <n v="1"/>
    <n v="117"/>
    <n v="1"/>
    <n v="155"/>
    <n v="1"/>
    <n v="244"/>
    <n v="1"/>
    <n v="755"/>
    <n v="4"/>
    <n v="585"/>
    <n v="1"/>
    <n v="1001"/>
    <n v="1004"/>
    <m/>
    <m/>
    <n v="26939"/>
  </r>
  <r>
    <x v="222"/>
    <d v="2020-10-05T00:00:00"/>
    <n v="29431"/>
    <n v="487"/>
    <n v="484.5"/>
    <n v="79885"/>
    <n v="734"/>
    <n v="861.33333333333337"/>
    <n v="28882"/>
    <n v="6468"/>
    <n v="40600"/>
    <n v="1572"/>
    <n v="1832"/>
    <n v="285"/>
    <n v="246"/>
    <m/>
    <n v="734"/>
    <n v="50454"/>
    <n v="247"/>
    <n v="376.83333333333331"/>
    <n v="2018"/>
    <n v="13"/>
    <n v="9.1666666666666661"/>
    <n v="701"/>
    <n v="2.7859237536656891E-2"/>
    <n v="9.9796304459838642E-3"/>
    <n v="19"/>
    <n v="9"/>
    <n v="106"/>
    <n v="9.5238095238095247E-3"/>
    <n v="1.1732955420135813E-2"/>
    <n v="1"/>
    <n v="1.5"/>
    <m/>
    <m/>
    <n v="46272"/>
    <m/>
    <m/>
    <m/>
    <n v="1605"/>
    <n v="1797"/>
    <n v="2424"/>
    <n v="2174"/>
    <n v="6757"/>
    <n v="6032"/>
    <n v="6904"/>
    <n v="6178"/>
    <n v="7135"/>
    <n v="5854"/>
    <n v="6486"/>
    <n v="5113"/>
    <n v="4100"/>
    <n v="3795"/>
    <n v="2819"/>
    <n v="2541"/>
    <n v="5335"/>
    <n v="2636"/>
    <m/>
    <m/>
    <m/>
    <m/>
    <m/>
    <m/>
    <n v="43662"/>
    <n v="36223"/>
    <n v="896"/>
    <n v="267"/>
    <n v="796"/>
    <n v="25"/>
    <n v="19"/>
    <n v="15"/>
    <n v="0"/>
    <m/>
    <m/>
    <m/>
    <m/>
    <m/>
    <m/>
    <m/>
    <m/>
    <m/>
    <m/>
    <n v="-1"/>
    <m/>
    <n v="0"/>
    <m/>
    <n v="0"/>
    <m/>
    <n v="0"/>
    <m/>
    <n v="-1"/>
    <m/>
    <n v="-1"/>
    <m/>
    <n v="-3"/>
    <m/>
    <n v="-1"/>
    <m/>
    <n v="-10"/>
    <m/>
    <n v="-13"/>
    <m/>
    <n v="-19"/>
    <m/>
    <n v="-43"/>
    <m/>
    <n v="-57"/>
    <m/>
    <n v="-117"/>
    <m/>
    <n v="-155"/>
    <m/>
    <n v="-244"/>
    <m/>
    <n v="-755"/>
    <m/>
    <n v="-585"/>
    <m/>
    <m/>
    <m/>
    <m/>
    <n v="27413"/>
  </r>
  <r>
    <x v="223"/>
    <d v="2020-10-06T00:00:00"/>
    <n v="29600"/>
    <n v="169"/>
    <n v="431.33333333333331"/>
    <n v="80312"/>
    <n v="427"/>
    <n v="795"/>
    <n v="29113"/>
    <n v="6503"/>
    <n v="40731"/>
    <n v="1587"/>
    <n v="1841"/>
    <n v="286"/>
    <n v="251"/>
    <m/>
    <n v="427"/>
    <n v="50712"/>
    <n v="258"/>
    <n v="363.66666666666669"/>
    <n v="2032"/>
    <n v="14"/>
    <n v="10.166666666666666"/>
    <n v="732"/>
    <n v="4.4222539229671898E-2"/>
    <n v="1.6089337564191914E-2"/>
    <n v="31"/>
    <n v="13.333333333333334"/>
    <n v="104"/>
    <n v="-1.8867924528301886E-2"/>
    <n v="-1.5127087689246032E-3"/>
    <n v="0"/>
    <n v="0.5"/>
    <m/>
    <m/>
    <n v="46437"/>
    <m/>
    <m/>
    <m/>
    <n v="1610"/>
    <n v="1806"/>
    <n v="2436"/>
    <n v="2186"/>
    <n v="6795"/>
    <n v="6081"/>
    <n v="6943"/>
    <n v="6208"/>
    <n v="7182"/>
    <n v="5885"/>
    <n v="6516"/>
    <n v="5144"/>
    <n v="4118"/>
    <n v="3815"/>
    <n v="2834"/>
    <n v="2554"/>
    <n v="5352"/>
    <n v="2647"/>
    <m/>
    <m/>
    <m/>
    <m/>
    <m/>
    <m/>
    <n v="43883"/>
    <n v="36429"/>
    <n v="899"/>
    <n v="268"/>
    <n v="806"/>
    <n v="25"/>
    <n v="19"/>
    <n v="15"/>
    <n v="0"/>
    <m/>
    <m/>
    <m/>
    <m/>
    <m/>
    <m/>
    <m/>
    <m/>
    <m/>
    <n v="1"/>
    <n v="1"/>
    <n v="0"/>
    <n v="0"/>
    <n v="0"/>
    <n v="0"/>
    <n v="0"/>
    <n v="0"/>
    <n v="1"/>
    <n v="1"/>
    <n v="1"/>
    <n v="1"/>
    <n v="3"/>
    <n v="3"/>
    <n v="1"/>
    <n v="1"/>
    <n v="10"/>
    <n v="10"/>
    <n v="13"/>
    <n v="13"/>
    <n v="19"/>
    <n v="19"/>
    <n v="43"/>
    <n v="43"/>
    <n v="60"/>
    <n v="60"/>
    <n v="118"/>
    <n v="118"/>
    <n v="156"/>
    <n v="156"/>
    <n v="246"/>
    <n v="246"/>
    <n v="764"/>
    <n v="764"/>
    <n v="596"/>
    <n v="596"/>
    <n v="1014"/>
    <n v="1018"/>
    <m/>
    <m/>
    <n v="27568"/>
  </r>
  <r>
    <x v="224"/>
    <d v="2020-10-07T00:00:00"/>
    <n v="30219"/>
    <n v="619"/>
    <n v="460"/>
    <n v="81256"/>
    <n v="944"/>
    <n v="810"/>
    <n v="29469"/>
    <n v="6561"/>
    <n v="41225"/>
    <n v="1595"/>
    <n v="1862"/>
    <n v="287"/>
    <n v="257"/>
    <m/>
    <n v="944"/>
    <n v="51037"/>
    <n v="325"/>
    <n v="350"/>
    <n v="2040"/>
    <n v="8"/>
    <n v="10.5"/>
    <n v="764"/>
    <n v="4.3715846994535519E-2"/>
    <n v="1.937130805927716E-2"/>
    <n v="32"/>
    <n v="16"/>
    <n v="104"/>
    <n v="0"/>
    <n v="-4.687311943527778E-3"/>
    <n v="0"/>
    <n v="0.16666666666666666"/>
    <m/>
    <m/>
    <n v="46023"/>
    <m/>
    <m/>
    <m/>
    <n v="1630"/>
    <n v="1833"/>
    <n v="2463"/>
    <n v="2221"/>
    <n v="6882"/>
    <n v="6162"/>
    <n v="7029"/>
    <n v="6273"/>
    <n v="7264"/>
    <n v="5965"/>
    <n v="6582"/>
    <n v="5198"/>
    <n v="4171"/>
    <n v="3869"/>
    <n v="2871"/>
    <n v="2590"/>
    <n v="5382"/>
    <n v="2671"/>
    <m/>
    <m/>
    <m/>
    <m/>
    <m/>
    <m/>
    <n v="44371"/>
    <n v="36885"/>
    <n v="900"/>
    <n v="269"/>
    <n v="811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1"/>
    <n v="10"/>
    <n v="0"/>
    <n v="13"/>
    <n v="0"/>
    <n v="19"/>
    <n v="0"/>
    <n v="44"/>
    <n v="1"/>
    <n v="60"/>
    <n v="0"/>
    <n v="118"/>
    <n v="0"/>
    <n v="156"/>
    <n v="0"/>
    <n v="246"/>
    <n v="0"/>
    <n v="767"/>
    <n v="3"/>
    <n v="599"/>
    <n v="3"/>
    <n v="1017"/>
    <n v="1023"/>
    <m/>
    <m/>
    <n v="28179"/>
  </r>
  <r>
    <x v="225"/>
    <d v="2020-10-08T00:00:00"/>
    <n v="31017"/>
    <n v="798"/>
    <n v="515.33333333333337"/>
    <n v="82534"/>
    <n v="1278"/>
    <n v="875"/>
    <n v="30111"/>
    <n v="6662"/>
    <n v="41707"/>
    <n v="1604"/>
    <n v="1892"/>
    <n v="291"/>
    <n v="267"/>
    <m/>
    <n v="1278"/>
    <n v="51517"/>
    <n v="480"/>
    <n v="359.66666666666669"/>
    <n v="2050"/>
    <n v="10"/>
    <n v="11.166666666666666"/>
    <n v="801"/>
    <n v="4.8429319371727751E-2"/>
    <n v="2.7442861287898454E-2"/>
    <n v="37"/>
    <n v="22.166666666666668"/>
    <n v="115"/>
    <n v="0.10576923076923077"/>
    <n v="1.294089318467735E-2"/>
    <n v="11"/>
    <n v="2"/>
    <m/>
    <m/>
    <n v="46182"/>
    <m/>
    <m/>
    <m/>
    <n v="1661"/>
    <n v="1878"/>
    <n v="2519"/>
    <n v="2277"/>
    <n v="6987"/>
    <n v="6276"/>
    <n v="7141"/>
    <n v="6371"/>
    <n v="7379"/>
    <n v="6069"/>
    <n v="6675"/>
    <n v="5281"/>
    <n v="4234"/>
    <n v="3930"/>
    <n v="2899"/>
    <n v="2623"/>
    <n v="5428"/>
    <n v="2706"/>
    <m/>
    <m/>
    <m/>
    <m/>
    <m/>
    <m/>
    <n v="45020"/>
    <n v="37514"/>
    <n v="905"/>
    <n v="271"/>
    <n v="814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0"/>
    <n v="0"/>
    <n v="118"/>
    <n v="0"/>
    <n v="156"/>
    <n v="0"/>
    <n v="247"/>
    <n v="1"/>
    <n v="770"/>
    <n v="3"/>
    <n v="605"/>
    <n v="6"/>
    <n v="1020"/>
    <n v="1030"/>
    <m/>
    <m/>
    <n v="28967"/>
  </r>
  <r>
    <x v="226"/>
    <d v="2020-10-09T00:00:00"/>
    <n v="31764"/>
    <n v="747"/>
    <n v="560.33333333333337"/>
    <n v="83928"/>
    <n v="1394"/>
    <n v="946.83333333333337"/>
    <n v="30800"/>
    <n v="6758"/>
    <n v="42266"/>
    <n v="1615"/>
    <n v="1923"/>
    <n v="294"/>
    <n v="272"/>
    <m/>
    <n v="1394"/>
    <n v="52164"/>
    <n v="647"/>
    <n v="386.5"/>
    <n v="2062"/>
    <n v="12"/>
    <n v="11.166666666666666"/>
    <n v="811"/>
    <n v="1.2484394506866416E-2"/>
    <n v="3.2944903578632299E-2"/>
    <n v="10"/>
    <n v="23.833333333333332"/>
    <n v="125"/>
    <n v="8.6956521739130432E-2"/>
    <n v="2.8991279206619647E-2"/>
    <n v="10"/>
    <n v="3.6666666666666665"/>
    <m/>
    <m/>
    <n v="47721"/>
    <m/>
    <m/>
    <m/>
    <n v="1689"/>
    <n v="1908"/>
    <n v="2581"/>
    <n v="2345"/>
    <n v="7127"/>
    <n v="6411"/>
    <n v="7255"/>
    <n v="6469"/>
    <n v="7528"/>
    <n v="6187"/>
    <n v="6791"/>
    <n v="5361"/>
    <n v="4298"/>
    <n v="3996"/>
    <n v="2931"/>
    <n v="2653"/>
    <n v="5464"/>
    <n v="2733"/>
    <m/>
    <m/>
    <m/>
    <m/>
    <m/>
    <m/>
    <n v="45762"/>
    <n v="38166"/>
    <n v="908"/>
    <n v="272"/>
    <n v="822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1"/>
    <n v="1"/>
    <n v="118"/>
    <n v="0"/>
    <n v="156"/>
    <n v="0"/>
    <n v="247"/>
    <n v="0"/>
    <n v="779"/>
    <n v="9"/>
    <n v="607"/>
    <n v="2"/>
    <n v="1030"/>
    <n v="1032"/>
    <m/>
    <m/>
    <n v="29702"/>
  </r>
  <r>
    <x v="227"/>
    <d v="2020-10-10T00:00:00"/>
    <n v="32771"/>
    <n v="1007"/>
    <n v="637.83333333333337"/>
    <n v="85574"/>
    <n v="1646"/>
    <n v="1070.5"/>
    <n v="31720"/>
    <n v="6913"/>
    <n v="42812"/>
    <n v="1623"/>
    <n v="1931"/>
    <n v="296"/>
    <n v="279"/>
    <m/>
    <n v="1646"/>
    <n v="52803"/>
    <n v="639"/>
    <n v="432.66666666666669"/>
    <n v="2067"/>
    <n v="5"/>
    <n v="10.333333333333334"/>
    <n v="831"/>
    <n v="2.4660912453760789E-2"/>
    <n v="3.3562041682203211E-2"/>
    <n v="20"/>
    <n v="24.833333333333332"/>
    <n v="122"/>
    <n v="-2.4E-2"/>
    <n v="2.6563606250644804E-2"/>
    <n v="0"/>
    <n v="3.6666666666666665"/>
    <m/>
    <m/>
    <n v="47602"/>
    <m/>
    <m/>
    <m/>
    <n v="1720"/>
    <n v="1935"/>
    <n v="2677"/>
    <n v="2439"/>
    <n v="7292"/>
    <n v="6562"/>
    <n v="7388"/>
    <n v="6609"/>
    <n v="7674"/>
    <n v="6291"/>
    <n v="6925"/>
    <n v="5458"/>
    <n v="4381"/>
    <n v="4071"/>
    <n v="2987"/>
    <n v="2695"/>
    <n v="5508"/>
    <n v="2777"/>
    <m/>
    <m/>
    <m/>
    <m/>
    <m/>
    <m/>
    <n v="46641"/>
    <n v="38933"/>
    <n v="910"/>
    <n v="272"/>
    <n v="824"/>
    <n v="25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5"/>
    <n v="1"/>
    <n v="61"/>
    <n v="0"/>
    <n v="118"/>
    <n v="0"/>
    <n v="157"/>
    <n v="1"/>
    <n v="247"/>
    <n v="0"/>
    <n v="781"/>
    <n v="2"/>
    <n v="608"/>
    <n v="1"/>
    <n v="1033"/>
    <n v="1034"/>
    <m/>
    <m/>
    <n v="30704"/>
  </r>
  <r>
    <x v="228"/>
    <d v="2020-10-11T00:00:00"/>
    <n v="33477"/>
    <n v="706"/>
    <n v="674.33333333333337"/>
    <n v="86664"/>
    <n v="1090"/>
    <n v="1129.8333333333333"/>
    <n v="32345"/>
    <n v="6995"/>
    <n v="43141"/>
    <n v="1630"/>
    <n v="1974"/>
    <n v="295"/>
    <n v="284"/>
    <m/>
    <n v="1090"/>
    <n v="53187"/>
    <n v="384"/>
    <n v="455.5"/>
    <n v="2080"/>
    <n v="13"/>
    <n v="10.333333333333334"/>
    <n v="843"/>
    <n v="1.444043321299639E-2"/>
    <n v="3.132557429492646E-2"/>
    <n v="12"/>
    <n v="23.666666666666668"/>
    <n v="124"/>
    <n v="1.6393442622950821E-2"/>
    <n v="2.7708545100501691E-2"/>
    <n v="2"/>
    <n v="3.8333333333333335"/>
    <m/>
    <m/>
    <n v="48413"/>
    <m/>
    <m/>
    <m/>
    <n v="1735"/>
    <n v="1951"/>
    <n v="2725"/>
    <n v="2488"/>
    <n v="7412"/>
    <n v="6666"/>
    <n v="7475"/>
    <n v="6693"/>
    <n v="7772"/>
    <n v="6343"/>
    <n v="7021"/>
    <n v="5515"/>
    <n v="4430"/>
    <n v="4113"/>
    <n v="3027"/>
    <n v="2731"/>
    <n v="5576"/>
    <n v="2805"/>
    <m/>
    <m/>
    <m/>
    <m/>
    <m/>
    <m/>
    <n v="47263"/>
    <n v="39401"/>
    <n v="916"/>
    <n v="272"/>
    <n v="83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1"/>
    <n v="45"/>
    <n v="0"/>
    <n v="61"/>
    <n v="0"/>
    <n v="118"/>
    <n v="0"/>
    <n v="157"/>
    <n v="0"/>
    <n v="248"/>
    <n v="1"/>
    <n v="786"/>
    <n v="5"/>
    <n v="614"/>
    <n v="6"/>
    <n v="1039"/>
    <n v="1041"/>
    <m/>
    <m/>
    <n v="31397"/>
  </r>
  <r>
    <x v="229"/>
    <d v="2020-10-12T00:00:00"/>
    <n v="34415"/>
    <n v="938"/>
    <n v="802.5"/>
    <n v="87913"/>
    <n v="1249"/>
    <n v="1266.8333333333333"/>
    <n v="32947"/>
    <n v="7082"/>
    <n v="43646"/>
    <n v="1645"/>
    <n v="2001"/>
    <n v="298"/>
    <n v="294"/>
    <m/>
    <n v="1249"/>
    <n v="53498"/>
    <n v="311"/>
    <n v="464.33333333333331"/>
    <n v="2094"/>
    <n v="14"/>
    <n v="10.333333333333334"/>
    <n v="877"/>
    <n v="4.0332147093712932E-2"/>
    <n v="3.067717560559997E-2"/>
    <n v="34"/>
    <n v="24.166666666666668"/>
    <n v="128"/>
    <n v="3.2258064516129031E-2"/>
    <n v="3.6229543274573513E-2"/>
    <n v="4"/>
    <n v="4.5"/>
    <m/>
    <m/>
    <n v="48844"/>
    <m/>
    <m/>
    <m/>
    <n v="1764"/>
    <n v="1986"/>
    <n v="2784"/>
    <n v="2543"/>
    <n v="7552"/>
    <n v="6802"/>
    <n v="7590"/>
    <n v="6776"/>
    <n v="7877"/>
    <n v="6420"/>
    <n v="7098"/>
    <n v="5583"/>
    <n v="4485"/>
    <n v="4158"/>
    <n v="3065"/>
    <n v="2771"/>
    <n v="5636"/>
    <n v="2837"/>
    <m/>
    <m/>
    <m/>
    <m/>
    <m/>
    <m/>
    <n v="47941"/>
    <n v="39972"/>
    <n v="924"/>
    <n v="272"/>
    <n v="83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8"/>
    <n v="0"/>
    <n v="158"/>
    <n v="1"/>
    <n v="252"/>
    <n v="4"/>
    <n v="792"/>
    <n v="6"/>
    <n v="617"/>
    <n v="3"/>
    <n v="1046"/>
    <n v="1048"/>
    <m/>
    <m/>
    <n v="32321"/>
  </r>
  <r>
    <x v="230"/>
    <d v="2020-10-13T00:00:00"/>
    <n v="35074"/>
    <n v="659"/>
    <n v="809.16666666666663"/>
    <n v="89121"/>
    <n v="1208"/>
    <n v="1310.8333333333333"/>
    <n v="33660"/>
    <n v="7176"/>
    <n v="43986"/>
    <n v="1677"/>
    <n v="2025"/>
    <n v="300"/>
    <n v="297"/>
    <m/>
    <n v="1208"/>
    <n v="54047"/>
    <n v="549"/>
    <n v="501.66666666666669"/>
    <n v="2110"/>
    <n v="16"/>
    <n v="11.666666666666666"/>
    <n v="916"/>
    <n v="4.4469783352337512E-2"/>
    <n v="3.0802831665233631E-2"/>
    <n v="39"/>
    <n v="25.333333333333332"/>
    <n v="132"/>
    <n v="3.125E-2"/>
    <n v="4.1437876607906841E-2"/>
    <n v="4"/>
    <n v="5.166666666666667"/>
    <m/>
    <m/>
    <n v="50291"/>
    <m/>
    <m/>
    <m/>
    <n v="1790"/>
    <n v="2013"/>
    <n v="2818"/>
    <n v="2590"/>
    <n v="7664"/>
    <n v="6908"/>
    <n v="7685"/>
    <n v="6872"/>
    <n v="7977"/>
    <n v="6522"/>
    <n v="7197"/>
    <n v="5665"/>
    <n v="4550"/>
    <n v="4214"/>
    <n v="3106"/>
    <n v="2813"/>
    <n v="5678"/>
    <n v="2874"/>
    <m/>
    <m/>
    <m/>
    <m/>
    <m/>
    <m/>
    <n v="48555"/>
    <n v="40566"/>
    <n v="929"/>
    <n v="273"/>
    <n v="84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9"/>
    <n v="1"/>
    <n v="159"/>
    <n v="1"/>
    <n v="255"/>
    <n v="3"/>
    <n v="798"/>
    <n v="6"/>
    <n v="622"/>
    <n v="5"/>
    <n v="1053"/>
    <n v="1057"/>
    <m/>
    <m/>
    <n v="32964"/>
  </r>
  <r>
    <x v="231"/>
    <d v="2020-10-14T00:00:00"/>
    <n v="36700"/>
    <n v="1626"/>
    <n v="947.16666666666663"/>
    <n v="91193"/>
    <n v="2072"/>
    <n v="1443.1666666666667"/>
    <n v="34661"/>
    <n v="7348"/>
    <n v="44788"/>
    <n v="1724"/>
    <n v="2067"/>
    <n v="305"/>
    <n v="300"/>
    <m/>
    <n v="2072"/>
    <n v="54493"/>
    <n v="446"/>
    <n v="496"/>
    <n v="2117"/>
    <n v="7"/>
    <n v="11.166666666666666"/>
    <n v="957"/>
    <n v="4.4759825327510917E-2"/>
    <n v="3.0191249324530822E-2"/>
    <n v="41"/>
    <n v="26"/>
    <n v="135"/>
    <n v="2.2727272727272728E-2"/>
    <n v="2.7597550267580508E-2"/>
    <n v="3"/>
    <n v="3.8333333333333335"/>
    <m/>
    <m/>
    <n v="50544"/>
    <m/>
    <m/>
    <m/>
    <n v="1839"/>
    <n v="2058"/>
    <n v="2913"/>
    <n v="2695"/>
    <n v="7863"/>
    <n v="7093"/>
    <n v="7860"/>
    <n v="7013"/>
    <n v="8165"/>
    <n v="6680"/>
    <n v="7365"/>
    <n v="5792"/>
    <n v="4649"/>
    <n v="4309"/>
    <n v="3165"/>
    <n v="2872"/>
    <n v="5752"/>
    <n v="2927"/>
    <m/>
    <m/>
    <m/>
    <m/>
    <m/>
    <m/>
    <n v="49660"/>
    <n v="41533"/>
    <n v="932"/>
    <n v="273"/>
    <n v="85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20"/>
    <n v="1"/>
    <n v="159"/>
    <n v="0"/>
    <n v="256"/>
    <n v="1"/>
    <n v="801"/>
    <n v="3"/>
    <n v="624"/>
    <n v="2"/>
    <n v="1056"/>
    <n v="1061"/>
    <m/>
    <m/>
    <n v="34583"/>
  </r>
  <r>
    <x v="232"/>
    <d v="2020-10-15T00:00:00"/>
    <n v="38213"/>
    <n v="1513"/>
    <n v="1074.8333333333333"/>
    <n v="93294"/>
    <n v="2101"/>
    <n v="1561"/>
    <n v="35807"/>
    <n v="7511"/>
    <n v="45521"/>
    <n v="1764"/>
    <n v="2080"/>
    <n v="306"/>
    <n v="305"/>
    <m/>
    <n v="2101"/>
    <n v="55081"/>
    <n v="588"/>
    <n v="486.16666666666669"/>
    <n v="2128"/>
    <n v="11"/>
    <n v="11"/>
    <n v="993"/>
    <n v="3.7617554858934171E-2"/>
    <n v="3.4380109383208783E-2"/>
    <n v="36"/>
    <n v="30.333333333333332"/>
    <n v="139"/>
    <n v="2.9629629629629631E-2"/>
    <n v="1.8043068249330368E-2"/>
    <n v="4"/>
    <n v="2.8333333333333335"/>
    <m/>
    <m/>
    <n v="51601"/>
    <m/>
    <m/>
    <m/>
    <n v="1882"/>
    <n v="2098"/>
    <n v="3013"/>
    <n v="2785"/>
    <n v="8088"/>
    <n v="7317"/>
    <n v="8030"/>
    <n v="7185"/>
    <n v="8362"/>
    <n v="6849"/>
    <n v="7509"/>
    <n v="5930"/>
    <n v="4740"/>
    <n v="4389"/>
    <n v="3220"/>
    <n v="2918"/>
    <n v="5831"/>
    <n v="2968"/>
    <m/>
    <m/>
    <m/>
    <m/>
    <m/>
    <m/>
    <n v="50762"/>
    <n v="42532"/>
    <n v="934"/>
    <n v="275"/>
    <n v="857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4"/>
    <n v="1"/>
    <n v="21"/>
    <n v="1"/>
    <n v="45"/>
    <n v="0"/>
    <n v="61"/>
    <n v="0"/>
    <n v="120"/>
    <n v="0"/>
    <n v="159"/>
    <n v="0"/>
    <n v="257"/>
    <n v="1"/>
    <n v="806"/>
    <n v="5"/>
    <n v="627"/>
    <n v="3"/>
    <n v="1062"/>
    <n v="1066"/>
    <m/>
    <m/>
    <n v="36085"/>
  </r>
  <r>
    <x v="233"/>
    <d v="2020-10-16T00:00:00"/>
    <n v="39836"/>
    <n v="1623"/>
    <n v="1177.5"/>
    <n v="95902"/>
    <n v="2608"/>
    <n v="1721.3333333333333"/>
    <n v="37157"/>
    <n v="7834"/>
    <n v="46246"/>
    <n v="1914"/>
    <n v="2124"/>
    <n v="310"/>
    <n v="317"/>
    <m/>
    <n v="2608"/>
    <n v="56066"/>
    <n v="985"/>
    <n v="543.83333333333337"/>
    <n v="2149"/>
    <n v="21"/>
    <n v="13.666666666666666"/>
    <n v="1015"/>
    <n v="2.2155085599194362E-2"/>
    <n v="3.3962471574114382E-2"/>
    <n v="22"/>
    <n v="30.666666666666668"/>
    <n v="144"/>
    <n v="3.5971223021582732E-2"/>
    <n v="2.8038272086260824E-2"/>
    <n v="5"/>
    <n v="3.6666666666666665"/>
    <m/>
    <m/>
    <n v="51784"/>
    <m/>
    <m/>
    <m/>
    <n v="1929"/>
    <n v="2145"/>
    <n v="3123"/>
    <n v="2873"/>
    <n v="8341"/>
    <n v="7537"/>
    <n v="8259"/>
    <n v="7374"/>
    <n v="8603"/>
    <n v="7033"/>
    <n v="7712"/>
    <n v="6090"/>
    <n v="4864"/>
    <n v="4504"/>
    <n v="3301"/>
    <n v="2988"/>
    <n v="6042"/>
    <n v="3020"/>
    <m/>
    <m/>
    <m/>
    <m/>
    <m/>
    <m/>
    <n v="52253"/>
    <n v="43649"/>
    <n v="944"/>
    <n v="277"/>
    <n v="86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1"/>
    <n v="14"/>
    <n v="0"/>
    <n v="21"/>
    <n v="0"/>
    <n v="45"/>
    <n v="0"/>
    <n v="61"/>
    <n v="0"/>
    <n v="123"/>
    <n v="3"/>
    <n v="160"/>
    <n v="1"/>
    <n v="260"/>
    <n v="3"/>
    <n v="810"/>
    <n v="4"/>
    <n v="636"/>
    <n v="9"/>
    <n v="1068"/>
    <n v="1081"/>
    <m/>
    <m/>
    <n v="37687"/>
  </r>
  <r>
    <x v="234"/>
    <d v="2020-10-17T00:00:00"/>
    <n v="40136"/>
    <n v="300"/>
    <n v="1109.8333333333333"/>
    <n v="98055"/>
    <n v="2153"/>
    <n v="1898.5"/>
    <n v="38281"/>
    <n v="7983"/>
    <n v="47027"/>
    <n v="1956"/>
    <n v="2171"/>
    <n v="317"/>
    <n v="320"/>
    <m/>
    <n v="2153"/>
    <n v="57919"/>
    <n v="1853"/>
    <n v="788.66666666666663"/>
    <n v="2162"/>
    <n v="13"/>
    <n v="13.666666666666666"/>
    <n v="1012"/>
    <n v="-2.9556650246305421E-3"/>
    <n v="3.1063121867843223E-2"/>
    <n v="0"/>
    <n v="28.666666666666668"/>
    <n v="148"/>
    <n v="2.7777777777777776E-2"/>
    <n v="2.9935661278731984E-2"/>
    <n v="4"/>
    <n v="4"/>
    <m/>
    <m/>
    <n v="52543"/>
    <m/>
    <m/>
    <m/>
    <n v="1964"/>
    <n v="2189"/>
    <n v="3212"/>
    <n v="2968"/>
    <n v="8560"/>
    <n v="7729"/>
    <n v="8456"/>
    <n v="7539"/>
    <n v="8815"/>
    <n v="7177"/>
    <n v="7879"/>
    <n v="6224"/>
    <n v="4982"/>
    <n v="4604"/>
    <n v="3361"/>
    <n v="3038"/>
    <n v="6124"/>
    <n v="3068"/>
    <m/>
    <m/>
    <m/>
    <m/>
    <m/>
    <m/>
    <n v="53433"/>
    <n v="44622"/>
    <n v="950"/>
    <n v="277"/>
    <n v="87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1"/>
    <n v="45"/>
    <n v="0"/>
    <n v="61"/>
    <n v="0"/>
    <n v="124"/>
    <n v="1"/>
    <n v="162"/>
    <n v="2"/>
    <n v="262"/>
    <n v="2"/>
    <n v="814"/>
    <n v="4"/>
    <n v="639"/>
    <n v="3"/>
    <n v="1075"/>
    <n v="1087"/>
    <m/>
    <m/>
    <n v="37974"/>
  </r>
  <r>
    <x v="235"/>
    <d v="2020-10-18T00:00:00"/>
    <n v="40911"/>
    <n v="775"/>
    <n v="1082.6666666666667"/>
    <n v="99911"/>
    <n v="1856"/>
    <n v="1999.6666666666667"/>
    <n v="39449"/>
    <n v="8214"/>
    <n v="47412"/>
    <n v="1991"/>
    <n v="2199"/>
    <n v="318"/>
    <n v="328"/>
    <m/>
    <n v="1856"/>
    <n v="59000"/>
    <n v="1081"/>
    <n v="917"/>
    <n v="2181"/>
    <n v="19"/>
    <n v="14.5"/>
    <n v="1086"/>
    <n v="7.3122529644268769E-2"/>
    <n v="3.6528185626269201E-2"/>
    <n v="74"/>
    <n v="35.333333333333336"/>
    <n v="155"/>
    <n v="4.72972972972973E-2"/>
    <n v="3.2442200075593362E-2"/>
    <n v="7"/>
    <n v="4.5"/>
    <m/>
    <m/>
    <n v="54851"/>
    <m/>
    <m/>
    <m/>
    <n v="2003"/>
    <n v="2227"/>
    <n v="3302"/>
    <n v="3066"/>
    <n v="8727"/>
    <n v="7878"/>
    <n v="8599"/>
    <n v="7679"/>
    <n v="8996"/>
    <n v="7341"/>
    <n v="8038"/>
    <n v="6335"/>
    <n v="5091"/>
    <n v="4680"/>
    <n v="3421"/>
    <n v="3098"/>
    <n v="6170"/>
    <n v="3094"/>
    <m/>
    <m/>
    <m/>
    <m/>
    <m/>
    <m/>
    <n v="54427"/>
    <n v="45484"/>
    <n v="959"/>
    <n v="277"/>
    <n v="88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2"/>
    <n v="127"/>
    <n v="3"/>
    <n v="163"/>
    <n v="1"/>
    <n v="267"/>
    <n v="5"/>
    <n v="817"/>
    <n v="3"/>
    <n v="644"/>
    <n v="5"/>
    <n v="1081"/>
    <n v="1100"/>
    <m/>
    <m/>
    <n v="38730"/>
  </r>
  <r>
    <x v="236"/>
    <d v="2020-10-19T00:00:00"/>
    <n v="41894"/>
    <n v="983"/>
    <n v="1136.6666666666667"/>
    <n v="101860"/>
    <n v="1949"/>
    <n v="2123.1666666666665"/>
    <n v="40436"/>
    <n v="8347"/>
    <n v="48161"/>
    <n v="2026"/>
    <n v="2231"/>
    <n v="325"/>
    <n v="334"/>
    <m/>
    <n v="1949"/>
    <n v="59966"/>
    <n v="966"/>
    <n v="986.5"/>
    <n v="2198"/>
    <n v="17"/>
    <n v="14.666666666666666"/>
    <n v="1174"/>
    <n v="8.1031307550644568E-2"/>
    <n v="4.2621772992653711E-2"/>
    <n v="88"/>
    <n v="43.5"/>
    <n v="165"/>
    <n v="6.4516129032258063E-2"/>
    <n v="3.7986554914303035E-2"/>
    <n v="10"/>
    <n v="5.5"/>
    <m/>
    <m/>
    <n v="55425"/>
    <m/>
    <m/>
    <m/>
    <n v="2045"/>
    <n v="2274"/>
    <n v="3392"/>
    <n v="3160"/>
    <n v="8906"/>
    <n v="8059"/>
    <n v="8760"/>
    <n v="7816"/>
    <n v="9193"/>
    <n v="7487"/>
    <n v="8201"/>
    <n v="6477"/>
    <n v="5200"/>
    <n v="4767"/>
    <n v="3470"/>
    <n v="3151"/>
    <n v="6218"/>
    <n v="3127"/>
    <m/>
    <m/>
    <m/>
    <m/>
    <m/>
    <m/>
    <n v="55460"/>
    <n v="46400"/>
    <n v="971"/>
    <n v="279"/>
    <n v="884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29"/>
    <n v="2"/>
    <n v="165"/>
    <n v="2"/>
    <n v="268"/>
    <n v="1"/>
    <n v="822"/>
    <n v="5"/>
    <n v="651"/>
    <n v="7"/>
    <n v="1088"/>
    <n v="1110"/>
    <m/>
    <m/>
    <n v="39696"/>
  </r>
  <r>
    <x v="237"/>
    <d v="2020-10-20T00:00:00"/>
    <n v="41838"/>
    <n v="-56"/>
    <n v="856.33333333333337"/>
    <n v="103736"/>
    <n v="1876"/>
    <n v="2090.5"/>
    <n v="41542"/>
    <n v="8546"/>
    <n v="48596"/>
    <n v="2113"/>
    <n v="2266"/>
    <n v="328"/>
    <n v="345"/>
    <m/>
    <n v="1876"/>
    <n v="61898"/>
    <n v="1932"/>
    <n v="1234.1666666666667"/>
    <n v="2213"/>
    <n v="15"/>
    <n v="16"/>
    <n v="1237"/>
    <n v="5.3662691652470187E-2"/>
    <n v="4.4105584046813584E-2"/>
    <n v="63"/>
    <n v="47.166666666666664"/>
    <n v="176"/>
    <n v="6.6666666666666666E-2"/>
    <n v="4.5309787237535364E-2"/>
    <n v="11"/>
    <n v="6.833333333333333"/>
    <m/>
    <m/>
    <n v="56126"/>
    <m/>
    <m/>
    <m/>
    <n v="2079"/>
    <n v="2308"/>
    <n v="3473"/>
    <n v="3243"/>
    <n v="9079"/>
    <n v="8224"/>
    <n v="8941"/>
    <n v="7940"/>
    <n v="9368"/>
    <n v="7631"/>
    <n v="8344"/>
    <n v="6602"/>
    <n v="5291"/>
    <n v="4849"/>
    <n v="3528"/>
    <n v="3211"/>
    <n v="6304"/>
    <n v="3163"/>
    <m/>
    <m/>
    <m/>
    <m/>
    <m/>
    <m/>
    <n v="56483"/>
    <n v="47253"/>
    <n v="976"/>
    <n v="281"/>
    <n v="890"/>
    <n v="29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0"/>
    <n v="1"/>
    <n v="165"/>
    <n v="0"/>
    <n v="272"/>
    <n v="4"/>
    <n v="827"/>
    <n v="5"/>
    <n v="656"/>
    <n v="5"/>
    <n v="1093"/>
    <n v="1120"/>
    <m/>
    <m/>
    <n v="39625"/>
  </r>
  <r>
    <x v="238"/>
    <d v="2020-10-21T00:00:00"/>
    <n v="43033"/>
    <n v="1195"/>
    <n v="803.33333333333337"/>
    <n v="106271"/>
    <n v="2535"/>
    <n v="2162.8333333333335"/>
    <n v="42921"/>
    <n v="8743"/>
    <n v="49459"/>
    <n v="2163"/>
    <n v="2307"/>
    <n v="329"/>
    <n v="349"/>
    <m/>
    <n v="2535"/>
    <n v="63238"/>
    <n v="1340"/>
    <n v="1359.5"/>
    <n v="2229"/>
    <n v="16"/>
    <n v="16.833333333333332"/>
    <n v="1272"/>
    <n v="2.8294260307194827E-2"/>
    <n v="4.2551701621523698E-2"/>
    <n v="35"/>
    <n v="47"/>
    <n v="187"/>
    <n v="6.25E-2"/>
    <n v="5.0788182299263761E-2"/>
    <n v="11"/>
    <n v="8"/>
    <m/>
    <m/>
    <n v="55882"/>
    <m/>
    <m/>
    <m/>
    <n v="2129"/>
    <n v="2363"/>
    <n v="3568"/>
    <n v="3367"/>
    <n v="9325"/>
    <n v="8422"/>
    <n v="9171"/>
    <n v="8119"/>
    <n v="9632"/>
    <n v="7828"/>
    <n v="8568"/>
    <n v="6751"/>
    <n v="5432"/>
    <n v="4956"/>
    <n v="3613"/>
    <n v="3274"/>
    <n v="6392"/>
    <n v="3201"/>
    <m/>
    <m/>
    <m/>
    <m/>
    <m/>
    <m/>
    <n v="57907"/>
    <n v="48364"/>
    <n v="980"/>
    <n v="283"/>
    <n v="898"/>
    <n v="30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1"/>
    <n v="1"/>
    <n v="168"/>
    <n v="3"/>
    <n v="273"/>
    <n v="1"/>
    <n v="835"/>
    <n v="8"/>
    <n v="659"/>
    <n v="3"/>
    <n v="1104"/>
    <n v="1125"/>
    <m/>
    <m/>
    <n v="40804"/>
  </r>
  <r>
    <x v="239"/>
    <d v="2020-10-22T00:00:00"/>
    <n v="45010"/>
    <n v="1977"/>
    <n v="862.33333333333337"/>
    <n v="109541"/>
    <n v="3270"/>
    <n v="2273.1666666666665"/>
    <n v="44875"/>
    <n v="9024"/>
    <n v="50395"/>
    <n v="2219"/>
    <n v="2335"/>
    <n v="332"/>
    <n v="361"/>
    <m/>
    <n v="3270"/>
    <n v="64531"/>
    <n v="1293"/>
    <n v="1410.8333333333333"/>
    <n v="2245"/>
    <n v="16"/>
    <n v="16"/>
    <n v="1365"/>
    <n v="7.3113207547169809E-2"/>
    <n v="5.1044721946186276E-2"/>
    <n v="93"/>
    <n v="58.833333333333336"/>
    <n v="200"/>
    <n v="6.9518716577540107E-2"/>
    <n v="5.6379431225256654E-2"/>
    <n v="13"/>
    <n v="9.3333333333333339"/>
    <m/>
    <m/>
    <n v="55809"/>
    <m/>
    <m/>
    <m/>
    <n v="2193"/>
    <n v="2442"/>
    <n v="3710"/>
    <n v="3524"/>
    <n v="9619"/>
    <n v="8704"/>
    <n v="9439"/>
    <n v="8337"/>
    <n v="9964"/>
    <n v="8052"/>
    <n v="8862"/>
    <n v="6944"/>
    <n v="5572"/>
    <n v="5098"/>
    <n v="3730"/>
    <n v="3365"/>
    <n v="6550"/>
    <n v="3276"/>
    <m/>
    <m/>
    <m/>
    <m/>
    <m/>
    <m/>
    <n v="59716"/>
    <n v="49825"/>
    <n v="987"/>
    <n v="285"/>
    <n v="904"/>
    <n v="31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5"/>
    <n v="4"/>
    <n v="168"/>
    <n v="0"/>
    <n v="276"/>
    <n v="3"/>
    <n v="838"/>
    <n v="3"/>
    <n v="665"/>
    <n v="6"/>
    <n v="1107"/>
    <n v="1138"/>
    <m/>
    <m/>
    <n v="42765"/>
  </r>
  <r>
    <x v="240"/>
    <d v="2020-10-23T00:00:00"/>
    <n v="46560"/>
    <n v="1550"/>
    <n v="1070.6666666666667"/>
    <n v="112440"/>
    <n v="2899"/>
    <n v="2397.5"/>
    <n v="46391"/>
    <n v="9388"/>
    <n v="51313"/>
    <n v="2272"/>
    <n v="2373"/>
    <n v="334"/>
    <n v="369"/>
    <m/>
    <n v="2899"/>
    <n v="65880"/>
    <n v="1349"/>
    <n v="1326.8333333333333"/>
    <n v="2276"/>
    <n v="31"/>
    <n v="19"/>
    <n v="1418"/>
    <n v="3.8827838827838829E-2"/>
    <n v="5.800863925493116E-2"/>
    <n v="53"/>
    <n v="67.666666666666671"/>
    <n v="198"/>
    <n v="-0.01"/>
    <n v="5.0083134928960354E-2"/>
    <n v="0"/>
    <n v="8.6666666666666661"/>
    <m/>
    <m/>
    <n v="57455"/>
    <m/>
    <m/>
    <m/>
    <n v="2233"/>
    <n v="2502"/>
    <n v="3842"/>
    <n v="3634"/>
    <n v="9910"/>
    <n v="8996"/>
    <n v="9677"/>
    <n v="8530"/>
    <n v="10246"/>
    <n v="8240"/>
    <n v="9094"/>
    <n v="7113"/>
    <n v="5728"/>
    <n v="5235"/>
    <n v="3814"/>
    <n v="3441"/>
    <n v="6691"/>
    <n v="3348"/>
    <m/>
    <m/>
    <m/>
    <m/>
    <m/>
    <m/>
    <n v="61315"/>
    <n v="51125"/>
    <n v="1001"/>
    <n v="290"/>
    <n v="913"/>
    <n v="33"/>
    <n v="24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4"/>
    <n v="1"/>
    <n v="137"/>
    <n v="2"/>
    <n v="171"/>
    <n v="3"/>
    <n v="277"/>
    <n v="1"/>
    <n v="849"/>
    <n v="11"/>
    <n v="678"/>
    <n v="13"/>
    <n v="1122"/>
    <n v="1154"/>
    <m/>
    <m/>
    <n v="44284"/>
  </r>
  <r>
    <x v="241"/>
    <d v="2020-10-24T00:00:00"/>
    <n v="48267"/>
    <n v="1707"/>
    <n v="1226"/>
    <n v="116109"/>
    <n v="3669"/>
    <n v="2699.6666666666665"/>
    <n v="48603"/>
    <n v="9661"/>
    <n v="52340"/>
    <n v="2368"/>
    <n v="2427"/>
    <n v="338"/>
    <n v="372"/>
    <m/>
    <n v="3669"/>
    <n v="67842"/>
    <n v="1962"/>
    <n v="1473.6666666666667"/>
    <n v="2297"/>
    <n v="21"/>
    <n v="19.333333333333332"/>
    <n v="1455"/>
    <n v="2.609308885754584E-2"/>
    <n v="5.0170399123810688E-2"/>
    <n v="37"/>
    <n v="61.5"/>
    <n v="221"/>
    <n v="0.11616161616161616"/>
    <n v="6.1560521406346824E-2"/>
    <n v="23"/>
    <n v="11.333333333333334"/>
    <m/>
    <m/>
    <n v="57024"/>
    <m/>
    <m/>
    <m/>
    <n v="2292"/>
    <n v="2574"/>
    <n v="4020"/>
    <n v="3837"/>
    <n v="10242"/>
    <n v="9309"/>
    <n v="9973"/>
    <n v="8793"/>
    <n v="10600"/>
    <n v="8526"/>
    <n v="9368"/>
    <n v="7351"/>
    <n v="5890"/>
    <n v="5397"/>
    <n v="3911"/>
    <n v="3544"/>
    <n v="6868"/>
    <n v="3434"/>
    <m/>
    <m/>
    <m/>
    <m/>
    <m/>
    <m/>
    <n v="63252"/>
    <n v="52857"/>
    <n v="1012"/>
    <n v="291"/>
    <n v="919"/>
    <n v="35"/>
    <n v="35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8"/>
    <n v="3"/>
    <n v="65"/>
    <n v="1"/>
    <n v="140"/>
    <n v="3"/>
    <n v="171"/>
    <n v="0"/>
    <n v="278"/>
    <n v="1"/>
    <n v="855"/>
    <n v="6"/>
    <n v="685"/>
    <n v="7"/>
    <n v="1129"/>
    <n v="1168"/>
    <m/>
    <m/>
    <n v="46970"/>
  </r>
  <r>
    <x v="242"/>
    <d v="2020-10-25T00:00:00"/>
    <n v="49809"/>
    <n v="1542"/>
    <n v="1319.1666666666667"/>
    <n v="118686"/>
    <n v="2577"/>
    <n v="2804.3333333333335"/>
    <n v="50299"/>
    <n v="9951"/>
    <n v="52832"/>
    <n v="2412"/>
    <n v="2469"/>
    <n v="340"/>
    <n v="383"/>
    <m/>
    <n v="2577"/>
    <n v="68877"/>
    <n v="1035"/>
    <n v="1485.1666666666667"/>
    <n v="2316"/>
    <n v="19"/>
    <n v="19.666666666666668"/>
    <n v="1574"/>
    <n v="8.1786941580756015E-2"/>
    <n v="5.0296338128829249E-2"/>
    <n v="119"/>
    <n v="66.666666666666671"/>
    <n v="230"/>
    <n v="4.072398190045249E-2"/>
    <n v="5.7595163551045908E-2"/>
    <n v="9"/>
    <n v="11.166666666666666"/>
    <m/>
    <m/>
    <n v="58749"/>
    <m/>
    <m/>
    <m/>
    <n v="2337"/>
    <n v="2633"/>
    <n v="4136"/>
    <n v="3948"/>
    <n v="10487"/>
    <n v="9556"/>
    <n v="10190"/>
    <n v="8980"/>
    <n v="10842"/>
    <n v="8721"/>
    <n v="9586"/>
    <n v="7519"/>
    <n v="6011"/>
    <n v="5512"/>
    <n v="3985"/>
    <n v="3605"/>
    <n v="6968"/>
    <n v="3484"/>
    <m/>
    <m/>
    <m/>
    <m/>
    <m/>
    <m/>
    <n v="64632"/>
    <n v="54054"/>
    <n v="1022"/>
    <n v="291"/>
    <n v="927"/>
    <n v="36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1"/>
    <n v="3"/>
    <n v="0"/>
    <n v="2"/>
    <n v="0"/>
    <n v="11"/>
    <n v="0"/>
    <n v="14"/>
    <n v="0"/>
    <n v="22"/>
    <n v="0"/>
    <n v="48"/>
    <n v="0"/>
    <n v="65"/>
    <n v="0"/>
    <n v="140"/>
    <n v="0"/>
    <n v="171"/>
    <n v="0"/>
    <n v="280"/>
    <n v="2"/>
    <n v="861"/>
    <n v="6"/>
    <n v="695"/>
    <n v="10"/>
    <n v="1135"/>
    <n v="1181"/>
    <m/>
    <m/>
    <n v="47493"/>
  </r>
  <r>
    <x v="243"/>
    <d v="2020-10-26T00:00:00"/>
    <n v="51177"/>
    <n v="1368"/>
    <n v="1556.5"/>
    <n v="121133"/>
    <n v="2447"/>
    <n v="2899.5"/>
    <n v="51932"/>
    <n v="10118"/>
    <n v="53412"/>
    <n v="2436"/>
    <n v="2496"/>
    <n v="345"/>
    <n v="394"/>
    <m/>
    <n v="2447"/>
    <n v="69956"/>
    <n v="1079"/>
    <n v="1343"/>
    <n v="2343"/>
    <n v="27"/>
    <n v="21.666666666666668"/>
    <n v="1672"/>
    <n v="6.2261753494282084E-2"/>
    <n v="5.1729515102464568E-2"/>
    <n v="98"/>
    <n v="72.5"/>
    <n v="240"/>
    <n v="4.3478260869565216E-2"/>
    <n v="5.3730429251529009E-2"/>
    <n v="10"/>
    <n v="11"/>
    <m/>
    <m/>
    <n v="59631"/>
    <m/>
    <m/>
    <m/>
    <n v="2375"/>
    <n v="2697"/>
    <n v="4245"/>
    <n v="4068"/>
    <n v="10710"/>
    <n v="9749"/>
    <n v="10420"/>
    <n v="9158"/>
    <n v="11078"/>
    <n v="8915"/>
    <n v="9818"/>
    <n v="7681"/>
    <n v="6121"/>
    <n v="5620"/>
    <n v="4060"/>
    <n v="3671"/>
    <n v="7034"/>
    <n v="3526"/>
    <m/>
    <m/>
    <m/>
    <m/>
    <m/>
    <m/>
    <n v="65952"/>
    <n v="55181"/>
    <n v="1030"/>
    <n v="296"/>
    <n v="940"/>
    <n v="37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1"/>
    <n v="48"/>
    <n v="0"/>
    <n v="65"/>
    <n v="0"/>
    <n v="142"/>
    <n v="2"/>
    <n v="174"/>
    <n v="3"/>
    <n v="286"/>
    <n v="6"/>
    <n v="868"/>
    <n v="7"/>
    <n v="703"/>
    <n v="8"/>
    <n v="1146"/>
    <n v="1197"/>
    <m/>
    <m/>
    <n v="48834"/>
  </r>
  <r>
    <x v="244"/>
    <d v="2020-10-27T00:00:00"/>
    <n v="52088"/>
    <n v="911"/>
    <n v="1509.1666666666667"/>
    <n v="124432"/>
    <n v="3299"/>
    <n v="3026.8333333333335"/>
    <n v="54008"/>
    <n v="10319"/>
    <n v="54373"/>
    <n v="2448"/>
    <n v="2526"/>
    <n v="348"/>
    <n v="410"/>
    <m/>
    <n v="3299"/>
    <n v="72344"/>
    <n v="2388"/>
    <n v="1517.6666666666667"/>
    <n v="2371"/>
    <n v="28"/>
    <n v="23.666666666666668"/>
    <n v="1747"/>
    <n v="4.4856459330143539E-2"/>
    <n v="5.4489881606289349E-2"/>
    <n v="75"/>
    <n v="79.166666666666671"/>
    <n v="253"/>
    <n v="5.4166666666666669E-2"/>
    <n v="5.2341540362640104E-2"/>
    <n v="13"/>
    <n v="11.333333333333334"/>
    <m/>
    <m/>
    <n v="60063"/>
    <m/>
    <m/>
    <m/>
    <n v="2446"/>
    <n v="2747"/>
    <n v="4377"/>
    <n v="4222"/>
    <n v="11035"/>
    <n v="10044"/>
    <n v="10699"/>
    <n v="9383"/>
    <n v="11425"/>
    <n v="9121"/>
    <n v="10099"/>
    <n v="7898"/>
    <n v="6268"/>
    <n v="5760"/>
    <n v="4170"/>
    <n v="3761"/>
    <n v="7189"/>
    <n v="3601"/>
    <m/>
    <m/>
    <m/>
    <m/>
    <m/>
    <m/>
    <n v="67800"/>
    <n v="56632"/>
    <n v="1042"/>
    <n v="300"/>
    <n v="947"/>
    <n v="42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0"/>
    <n v="49"/>
    <n v="1"/>
    <n v="65"/>
    <n v="0"/>
    <n v="143"/>
    <n v="1"/>
    <n v="175"/>
    <n v="1"/>
    <n v="292"/>
    <n v="6"/>
    <n v="880"/>
    <n v="12"/>
    <n v="710"/>
    <n v="7"/>
    <n v="1159"/>
    <n v="1212"/>
    <m/>
    <m/>
    <n v="49717"/>
  </r>
  <r>
    <x v="245"/>
    <d v="2020-10-28T00:00:00"/>
    <n v="54391"/>
    <n v="2303"/>
    <n v="1563.5"/>
    <n v="128392"/>
    <n v="3960"/>
    <n v="3141.8333333333335"/>
    <n v="56122"/>
    <n v="10877"/>
    <n v="55478"/>
    <n v="2558"/>
    <n v="2579"/>
    <n v="353"/>
    <n v="425"/>
    <m/>
    <n v="3960"/>
    <n v="74001"/>
    <n v="1657"/>
    <n v="1578.3333333333333"/>
    <n v="2395"/>
    <n v="24"/>
    <n v="25"/>
    <n v="1794"/>
    <n v="2.6903262736119062E-2"/>
    <n v="4.6788224137780894E-2"/>
    <n v="47"/>
    <n v="71.5"/>
    <n v="262"/>
    <n v="3.5573122529644272E-2"/>
    <n v="4.668394135465747E-2"/>
    <n v="9"/>
    <n v="10.666666666666666"/>
    <m/>
    <m/>
    <n v="62457"/>
    <m/>
    <m/>
    <m/>
    <n v="2519"/>
    <n v="2819"/>
    <n v="4556"/>
    <n v="4404"/>
    <m/>
    <n v="10351"/>
    <n v="11050"/>
    <n v="9691"/>
    <n v="11815"/>
    <n v="9388"/>
    <n v="10453"/>
    <n v="8123"/>
    <n v="6463"/>
    <n v="5933"/>
    <n v="4296"/>
    <n v="3868"/>
    <n v="7401"/>
    <n v="3701"/>
    <m/>
    <m/>
    <m/>
    <m/>
    <m/>
    <m/>
    <n v="70018"/>
    <n v="58374"/>
    <n v="1053"/>
    <n v="304"/>
    <n v="955"/>
    <n v="43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4"/>
    <n v="1"/>
    <n v="49"/>
    <n v="0"/>
    <n v="67"/>
    <n v="2"/>
    <n v="146"/>
    <n v="3"/>
    <n v="176"/>
    <n v="1"/>
    <n v="294"/>
    <n v="2"/>
    <n v="888"/>
    <n v="8"/>
    <n v="717"/>
    <n v="7"/>
    <n v="1171"/>
    <n v="1224"/>
    <m/>
    <m/>
    <n v="51996"/>
  </r>
  <r>
    <x v="246"/>
    <m/>
    <m/>
    <m/>
    <m/>
    <m/>
    <m/>
    <m/>
    <m/>
    <m/>
    <m/>
    <m/>
    <m/>
    <m/>
    <m/>
    <m/>
    <m/>
    <m/>
    <m/>
    <m/>
    <m/>
    <m/>
    <m/>
    <n v="1794"/>
    <m/>
    <m/>
    <n v="3660"/>
    <m/>
    <n v="271"/>
    <m/>
    <m/>
    <n v="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6BC47-781C-4B64-8761-C9D007EF34F3}" name="PivotTable1" cacheId="19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259" firstHeaderRow="0" firstDataRow="1" firstDataCol="1"/>
  <pivotFields count="123">
    <pivotField axis="axisRow" numFmtId="14" multipleItemSelectionAllowed="1" showAll="0">
      <items count="369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numFmtId="22" showAll="0"/>
    <pivotField dataField="1"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numFmtId="10" showAll="0"/>
    <pivotField numFmtId="10" showAll="0"/>
    <pivotField showAll="0"/>
    <pivotField showAll="0"/>
    <pivotField dataField="1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22"/>
    <field x="0"/>
  </rowFields>
  <rowItems count="256"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#internados_uci" fld="28" subtotal="average" baseField="0" baseItem="90"/>
    <dataField name="#internados" fld="23" subtotal="average" baseField="0" baseItem="90"/>
    <dataField name="#confirmados_dia_7_avg" fld="7" subtotal="average" baseField="0" baseItem="61"/>
    <dataField name="#activos_1" fld="2" subtotal="average" baseField="0" baseItem="61"/>
    <dataField name="#obitos_dia_7_avg" fld="22" subtotal="average" baseField="0" baseItem="61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AAB71-DA53-4235-8F4C-6C97DD85E2B5}" name="PivotTable2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61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t="default"/>
      </items>
    </pivotField>
  </pivotFields>
  <rowFields count="2">
    <field x="122"/>
    <field x="0"/>
  </rowFields>
  <rowItems count="258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#novos internados - 7 avg" fld="27" subtotal="average" baseField="113" baseItem="0"/>
    <dataField name="#novos internados uci - 7 avg" fld="32" subtotal="average" baseField="113" baseItem="0"/>
    <dataField name="#internados" fld="23" subtotal="average" baseField="0" baseItem="72"/>
    <dataField name="#internados_uci" fld="28" subtotal="average" baseField="0" baseItem="72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589F4-9CB9-4249-B3FE-07BCF4C89AA7}" name="PivotTable1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61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8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Fields count="1">
    <field x="-2"/>
  </colFields>
  <colItems count="2">
    <i>
      <x/>
    </i>
    <i i="1">
      <x v="1"/>
    </i>
  </colItems>
  <dataFields count="2">
    <dataField name="#confirmados_dia_7_avg" fld="7" subtotal="average" baseField="115" baseItem="4"/>
    <dataField name="#recuperados_dia_7_avg" fld="19" subtotal="average" baseField="115" baseItem="4"/>
  </dataFields>
  <chartFormats count="2"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48A37-35E8-4187-B2CD-9DEAF4867525}" name="PivotTable1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60" firstHeaderRow="1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7">
    <i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Items count="1">
    <i/>
  </colItems>
  <dataFields count="1">
    <dataField name="# novos_dia_7_avg" fld="4" subtotal="average" baseField="0" baseItem="8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71278-6A96-48F7-922B-2BFA505B457A}" name="PivotTable1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61" firstHeaderRow="1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8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Items count="1">
    <i/>
  </colItems>
  <dataFields count="1">
    <dataField name="#obitos_dia_7_avg" fld="22" subtotal="average" baseField="118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2F441-4477-4FB1-89AB-8B06B2B4EB81}" name="PivotTable1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61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8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t="grand">
      <x/>
    </i>
  </rowItems>
  <colFields count="1">
    <field x="-2"/>
  </colFields>
  <colItems count="2">
    <i>
      <x/>
    </i>
    <i i="1">
      <x v="1"/>
    </i>
  </colItems>
  <dataFields count="2">
    <dataField name="# var_internados_7_avg" fld="25" baseField="0" baseItem="84"/>
    <dataField name="#var_internados_uci_7_avg" fld="30" baseField="0" baseItem="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A2A08-15D8-4512-ABC6-57FFD0FD8EBC}" name="PivotTable1" cacheId="2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D5" firstHeaderRow="0" firstDataRow="1" firstDataCol="0" rowPageCount="2" colPageCount="1"/>
  <pivotFields count="123">
    <pivotField axis="axisPage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22" hier="-1"/>
  </pageFields>
  <dataFields count="4">
    <dataField name="#total_internados_uci_dia" fld="31" baseField="0" baseItem="1072693248"/>
    <dataField name="#total_internados_dia" fld="26" baseField="0" baseItem="1072693248"/>
    <dataField name="Max of internados_uci" fld="28" subtotal="max" baseField="0" baseItem="1072693248"/>
    <dataField name="Max of internados" fld="23" subtotal="max" baseField="0" baseItem="1072693248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76CEFA-FACD-422A-B7BA-CAA8D9A61D70}" autoFormatId="16" applyNumberFormats="0" applyBorderFormats="0" applyFontFormats="0" applyPatternFormats="0" applyAlignmentFormats="0" applyWidthHeightFormats="0">
  <queryTableRefresh nextId="124">
    <queryTableFields count="122">
      <queryTableField id="1" name="data" tableColumnId="1"/>
      <queryTableField id="2" name="data_dados" tableColumnId="2"/>
      <queryTableField id="89" dataBound="0" tableColumnId="90"/>
      <queryTableField id="117" dataBound="0" tableColumnId="116"/>
      <queryTableField id="118" dataBound="0" tableColumnId="117"/>
      <queryTableField id="3" name="confirmados" tableColumnId="3"/>
      <queryTableField id="90" dataBound="0" tableColumnId="91"/>
      <queryTableField id="91" dataBound="0" tableColumnId="92"/>
      <queryTableField id="4" name="confirmados_arsnorte" tableColumnId="4"/>
      <queryTableField id="5" name="confirmados_arscentro" tableColumnId="5"/>
      <queryTableField id="6" name="confirmados_arslvt" tableColumnId="6"/>
      <queryTableField id="7" name="confirmados_arsalentejo" tableColumnId="7"/>
      <queryTableField id="8" name="confirmados_arsalgarve" tableColumnId="8"/>
      <queryTableField id="9" name="confirmados_acores" tableColumnId="9"/>
      <queryTableField id="10" name="confirmados_madeira" tableColumnId="10"/>
      <queryTableField id="11" name="confirmados_estrangeiro" tableColumnId="11"/>
      <queryTableField id="12" name="confirmados_novos" tableColumnId="12"/>
      <queryTableField id="13" name="recuperados" tableColumnId="13"/>
      <queryTableField id="115" dataBound="0" tableColumnId="111"/>
      <queryTableField id="116" dataBound="0" tableColumnId="115"/>
      <queryTableField id="14" name="obitos" tableColumnId="14"/>
      <queryTableField id="88" dataBound="0" tableColumnId="88"/>
      <queryTableField id="119" dataBound="0" tableColumnId="118"/>
      <queryTableField id="15" name="internados" tableColumnId="15"/>
      <queryTableField id="120" dataBound="0" tableColumnId="119"/>
      <queryTableField id="121" dataBound="0" tableColumnId="120"/>
      <queryTableField id="112" dataBound="0" tableColumnId="112"/>
      <queryTableField id="113" dataBound="0" tableColumnId="113"/>
      <queryTableField id="16" name="internados_uci" tableColumnId="16"/>
      <queryTableField id="122" dataBound="0" tableColumnId="121"/>
      <queryTableField id="123" dataBound="0" tableColumnId="122"/>
      <queryTableField id="110" dataBound="0" tableColumnId="110"/>
      <queryTableField id="114" dataBound="0" tableColumnId="114"/>
      <queryTableField id="17" name="lab" tableColumnId="17"/>
      <queryTableField id="18" name="suspeitos" tableColumnId="18"/>
      <queryTableField id="19" name="vigilancia" tableColumnId="19"/>
      <queryTableField id="20" name="n_confirmados" tableColumnId="20"/>
      <queryTableField id="21" name="cadeias_transmissao" tableColumnId="21"/>
      <queryTableField id="22" name="transmissao_importada" tableColumnId="22"/>
      <queryTableField id="23" name="confirmados_0_9_f" tableColumnId="23"/>
      <queryTableField id="24" name="confirmados_0_9_m" tableColumnId="24"/>
      <queryTableField id="25" name="confirmados_10_19_f" tableColumnId="25"/>
      <queryTableField id="26" name="confirmados_10_19_m" tableColumnId="26"/>
      <queryTableField id="27" name="confirmados_20_29_f" tableColumnId="27"/>
      <queryTableField id="28" name="confirmados_20_29_m" tableColumnId="28"/>
      <queryTableField id="29" name="confirmados_30_39_f" tableColumnId="29"/>
      <queryTableField id="30" name="confirmados_30_39_m" tableColumnId="30"/>
      <queryTableField id="31" name="confirmados_40_49_f" tableColumnId="31"/>
      <queryTableField id="32" name="confirmados_40_49_m" tableColumnId="32"/>
      <queryTableField id="33" name="confirmados_50_59_f" tableColumnId="33"/>
      <queryTableField id="34" name="confirmados_50_59_m" tableColumnId="34"/>
      <queryTableField id="35" name="confirmados_60_69_f" tableColumnId="35"/>
      <queryTableField id="36" name="confirmados_60_69_m" tableColumnId="36"/>
      <queryTableField id="37" name="confirmados_70_79_f" tableColumnId="37"/>
      <queryTableField id="38" name="confirmados_70_79_m" tableColumnId="38"/>
      <queryTableField id="39" name="confirmados_80_plus_f" tableColumnId="39"/>
      <queryTableField id="40" name="confirmados_80_plus_m" tableColumnId="40"/>
      <queryTableField id="41" name="sintomas_tosse" tableColumnId="41"/>
      <queryTableField id="42" name="sintomas_febre" tableColumnId="42"/>
      <queryTableField id="43" name="sintomas_dificuldade_respiratoria" tableColumnId="43"/>
      <queryTableField id="44" name="sintomas_cefaleia" tableColumnId="44"/>
      <queryTableField id="45" name="sintomas_dores_musculares" tableColumnId="45"/>
      <queryTableField id="46" name="sintomas_fraqueza_generalizada" tableColumnId="46"/>
      <queryTableField id="47" name="confirmados_f" tableColumnId="47"/>
      <queryTableField id="48" name="confirmados_m" tableColumnId="48"/>
      <queryTableField id="49" name="obitos_arsnorte" tableColumnId="49"/>
      <queryTableField id="50" name="obitos_arscentro" tableColumnId="50"/>
      <queryTableField id="51" name="obitos_arslvt" tableColumnId="51"/>
      <queryTableField id="52" name="obitos_arsalentejo" tableColumnId="52"/>
      <queryTableField id="53" name="obitos_arsalgarve" tableColumnId="53"/>
      <queryTableField id="54" name="obitos_acores" tableColumnId="54"/>
      <queryTableField id="55" name="obitos_madeira" tableColumnId="55"/>
      <queryTableField id="56" name="obitos_estrangeiro" tableColumnId="56"/>
      <queryTableField id="57" name="recuperados_arsnorte" tableColumnId="57"/>
      <queryTableField id="58" name="recuperados_arscentro" tableColumnId="58"/>
      <queryTableField id="59" name="recuperados_arslvt" tableColumnId="59"/>
      <queryTableField id="60" name="recuperados_arsalentejo" tableColumnId="60"/>
      <queryTableField id="61" name="recuperados_arsalgarve" tableColumnId="61"/>
      <queryTableField id="62" name="recuperados_acores" tableColumnId="62"/>
      <queryTableField id="63" name="recuperados_madeira" tableColumnId="63"/>
      <queryTableField id="64" name="recuperados_estrangeiro" tableColumnId="64"/>
      <queryTableField id="65" name="obitos_0_9_f" tableColumnId="65"/>
      <queryTableField id="92" dataBound="0" tableColumnId="89"/>
      <queryTableField id="66" name="obitos_0_9_m" tableColumnId="66"/>
      <queryTableField id="93" dataBound="0" tableColumnId="93"/>
      <queryTableField id="67" name="obitos_10_19_f" tableColumnId="67"/>
      <queryTableField id="94" dataBound="0" tableColumnId="94"/>
      <queryTableField id="68" name="obitos_10_19_m" tableColumnId="68"/>
      <queryTableField id="95" dataBound="0" tableColumnId="95"/>
      <queryTableField id="69" name="obitos_20_29_f" tableColumnId="69"/>
      <queryTableField id="96" dataBound="0" tableColumnId="96"/>
      <queryTableField id="70" name="obitos_20_29_m" tableColumnId="70"/>
      <queryTableField id="97" dataBound="0" tableColumnId="97"/>
      <queryTableField id="71" name="obitos_30_39_f" tableColumnId="71"/>
      <queryTableField id="98" dataBound="0" tableColumnId="98"/>
      <queryTableField id="72" name="obitos_30_39_m" tableColumnId="72"/>
      <queryTableField id="99" dataBound="0" tableColumnId="99"/>
      <queryTableField id="73" name="obitos_40_49_f" tableColumnId="73"/>
      <queryTableField id="100" dataBound="0" tableColumnId="100"/>
      <queryTableField id="74" name="obitos_40_49_m" tableColumnId="74"/>
      <queryTableField id="101" dataBound="0" tableColumnId="101"/>
      <queryTableField id="75" name="obitos_50_59_f" tableColumnId="75"/>
      <queryTableField id="102" dataBound="0" tableColumnId="102"/>
      <queryTableField id="76" name="obitos_50_59_m" tableColumnId="76"/>
      <queryTableField id="103" dataBound="0" tableColumnId="103"/>
      <queryTableField id="77" name="obitos_60_69_f" tableColumnId="77"/>
      <queryTableField id="104" dataBound="0" tableColumnId="104"/>
      <queryTableField id="78" name="obitos_60_69_m" tableColumnId="78"/>
      <queryTableField id="105" dataBound="0" tableColumnId="105"/>
      <queryTableField id="79" name="obitos_70_79_f" tableColumnId="79"/>
      <queryTableField id="106" dataBound="0" tableColumnId="106"/>
      <queryTableField id="80" name="obitos_70_79_m" tableColumnId="80"/>
      <queryTableField id="107" dataBound="0" tableColumnId="107"/>
      <queryTableField id="81" name="obitos_80_plus_f" tableColumnId="81"/>
      <queryTableField id="108" dataBound="0" tableColumnId="108"/>
      <queryTableField id="82" name="obitos_80_plus_m" tableColumnId="82"/>
      <queryTableField id="109" dataBound="0" tableColumnId="109"/>
      <queryTableField id="83" name="obitos_f" tableColumnId="83"/>
      <queryTableField id="84" name="obitos_m" tableColumnId="84"/>
      <queryTableField id="85" name="confirmados_desconhecidos_m" tableColumnId="85"/>
      <queryTableField id="86" name="confirmados_desconhecidos_f" tableColumnId="86"/>
      <queryTableField id="87" name="ativos" tableColumnId="8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0C38E-B4DF-4708-AF17-3A2A82E1CEC1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amostras" tableColumnId="2"/>
      <queryTableField id="4" dataBound="0" tableColumnId="5"/>
      <queryTableField id="3" name="amostras_nov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028B5-3EE1-4A1E-8B12-0BCDEE9D0F7E}" name="data" displayName="data" ref="A1:DR247" tableType="queryTable" totalsRowShown="0">
  <autoFilter ref="A1:DR247" xr:uid="{DEE21D41-9949-46EA-9615-5FE7E5D7A79B}"/>
  <tableColumns count="122">
    <tableColumn id="1" xr3:uid="{213A16B5-EE25-4550-85A7-ECFE7B523925}" uniqueName="1" name="data" queryTableFieldId="1" dataDxfId="36"/>
    <tableColumn id="2" xr3:uid="{951D8A47-DB5B-45B0-B7C3-7B604A1FEE32}" uniqueName="2" name="data_dados" queryTableFieldId="2" dataDxfId="35"/>
    <tableColumn id="90" xr3:uid="{BE3EFFF1-7ED6-4B1F-91F7-6C73A1577F71}" uniqueName="90" name="activos_1" queryTableFieldId="89" dataDxfId="34" dataCellStyle="Comma">
      <calculatedColumnFormula>data[[#This Row],[confirmados]]-R2</calculatedColumnFormula>
    </tableColumn>
    <tableColumn id="116" xr3:uid="{2AE69E2F-DD3D-4356-8078-CC776F86F318}" uniqueName="116" name="novos_dia" queryTableFieldId="117" dataDxfId="33" dataCellStyle="Comma">
      <calculatedColumnFormula>IF(ISNUMBER(C1),data[[#This Row],[activos_1]]-C1,0)</calculatedColumnFormula>
    </tableColumn>
    <tableColumn id="117" xr3:uid="{46104F0D-11CD-4584-A721-49282E542E0D}" uniqueName="117" name="novos_dia_7_avg" queryTableFieldId="118" dataDxfId="32" dataCellStyle="Comma"/>
    <tableColumn id="3" xr3:uid="{54E6861A-E6C2-48BB-8286-77B6DB121B57}" uniqueName="3" name="confirmados" queryTableFieldId="3"/>
    <tableColumn id="91" xr3:uid="{98EB9453-F772-4267-AE96-E5E611D054B9}" uniqueName="91" name="confirmados_dia" queryTableFieldId="90" dataDxfId="31">
      <calculatedColumnFormula>IF(ISNUMBER(F1),data[[#This Row],[confirmados]]-F1,0)</calculatedColumnFormula>
    </tableColumn>
    <tableColumn id="92" xr3:uid="{42AA61A1-0A84-4E01-8E46-30A9619760B1}" uniqueName="92" name="confirmados_dia_7_avg" queryTableFieldId="91" dataDxfId="30"/>
    <tableColumn id="4" xr3:uid="{C3E06D79-C814-4CF1-8227-714772502111}" uniqueName="4" name="confirmados_arsnorte" queryTableFieldId="4"/>
    <tableColumn id="5" xr3:uid="{CC3E4404-3D23-4D16-BC3D-AB216FDA7884}" uniqueName="5" name="confirmados_arscentro" queryTableFieldId="5"/>
    <tableColumn id="6" xr3:uid="{3C25BD8B-4F40-494F-974E-9405F44DAA1D}" uniqueName="6" name="confirmados_arslvt" queryTableFieldId="6"/>
    <tableColumn id="7" xr3:uid="{8C5DE289-2268-46E2-B801-5A256C96912B}" uniqueName="7" name="confirmados_arsalentejo" queryTableFieldId="7"/>
    <tableColumn id="8" xr3:uid="{D02179AD-664F-497B-9E7C-89DBF10A14BD}" uniqueName="8" name="confirmados_arsalgarve" queryTableFieldId="8"/>
    <tableColumn id="9" xr3:uid="{AD39E76D-AAC6-4CEC-B132-E6884E0B03E4}" uniqueName="9" name="confirmados_acores" queryTableFieldId="9"/>
    <tableColumn id="10" xr3:uid="{F2F7CF71-CFE7-4D72-8052-13DDC0A5C505}" uniqueName="10" name="confirmados_madeira" queryTableFieldId="10"/>
    <tableColumn id="11" xr3:uid="{52EBC9C3-1475-48ED-9CC8-29CD511C4509}" uniqueName="11" name="confirmados_estrangeiro" queryTableFieldId="11"/>
    <tableColumn id="12" xr3:uid="{645831F3-22D2-40B0-994B-E935EEF6CE04}" uniqueName="12" name="confirmados_novos" queryTableFieldId="12"/>
    <tableColumn id="13" xr3:uid="{A23E384E-0F2C-4F7F-9FBD-A5A39B01E20C}" uniqueName="13" name="recuperados" queryTableFieldId="13"/>
    <tableColumn id="111" xr3:uid="{1C9431CB-6F79-4711-A273-8B8582ABA5DB}" uniqueName="111" name="recuperados_dia" queryTableFieldId="115" dataDxfId="29">
      <calculatedColumnFormula>IF(ISNUMBER(R1),data[[#This Row],[recuperados]]-R1,0)</calculatedColumnFormula>
    </tableColumn>
    <tableColumn id="115" xr3:uid="{22CA2A14-990F-4BB1-B7DF-F61E728D281F}" uniqueName="115" name="recuperados_dia_7_avg" queryTableFieldId="116" dataDxfId="28"/>
    <tableColumn id="14" xr3:uid="{398137B0-51F0-499E-ACB3-8482611046C2}" uniqueName="14" name="obitos" queryTableFieldId="14"/>
    <tableColumn id="88" xr3:uid="{6AD9AD04-1DD7-43F9-B790-46C46DC4D732}" uniqueName="88" name="obitos_dia" queryTableFieldId="88" dataDxfId="27">
      <calculatedColumnFormula>IF(ISNUMBER(U1),data[[#This Row],[obitos]]-U1,0)</calculatedColumnFormula>
    </tableColumn>
    <tableColumn id="118" xr3:uid="{276C1562-F681-4366-AF2D-952EE90404E4}" uniqueName="118" name="obitos_dia_7_avg" queryTableFieldId="119" dataDxfId="26"/>
    <tableColumn id="15" xr3:uid="{C057CF41-4A52-469E-A9B9-E82EA2231B7F}" uniqueName="15" name="internados" queryTableFieldId="15"/>
    <tableColumn id="119" xr3:uid="{1A20A3A5-5DFE-47CC-98B8-14FEE6F7FD3E}" uniqueName="119" name="var_internados" queryTableFieldId="120" dataDxfId="25">
      <calculatedColumnFormula>IF(ISNUMBER(X1),(data[[#This Row],[internados]]-X1)/X1,0)</calculatedColumnFormula>
    </tableColumn>
    <tableColumn id="120" xr3:uid="{4B03B605-BFF9-4755-B0C0-9D0F9C52962A}" uniqueName="120" name="var_internados_7_avg" queryTableFieldId="121" dataDxfId="24"/>
    <tableColumn id="112" xr3:uid="{CD831B5D-2A4A-486B-B3B5-80120BCF842A}" uniqueName="112" name="total_internados_dia" queryTableFieldId="112" dataDxfId="23">
      <calculatedColumnFormula>IF(ISNUMBER(X1),IF(data[[#This Row],[internados]]-X1&lt;0,0,data[[#This Row],[internados]]-X1),0)</calculatedColumnFormula>
    </tableColumn>
    <tableColumn id="113" xr3:uid="{9529877B-ACE0-4F9D-8D91-814FA3AC590A}" uniqueName="113" name="total_internados_dia_7_avg" queryTableFieldId="113" dataDxfId="22"/>
    <tableColumn id="16" xr3:uid="{0FB8C3A0-6E6F-433A-B5C9-6B1B5A10C66C}" uniqueName="16" name="internados_uci" queryTableFieldId="16"/>
    <tableColumn id="121" xr3:uid="{5EF5D02A-718D-41D0-B238-FB1D49E2996E}" uniqueName="121" name="var_internados_uci" queryTableFieldId="122" dataDxfId="21" dataCellStyle="Percent">
      <calculatedColumnFormula>IF(ISNUMBER(AC1),IF(AC1=0,0,(data[[#This Row],[internados_uci]]-AC1)/AC1),0)</calculatedColumnFormula>
    </tableColumn>
    <tableColumn id="122" xr3:uid="{139670E0-5D1E-493B-AB3C-44E25239C575}" uniqueName="122" name="var_internados_uci_7_avg" queryTableFieldId="123" dataDxfId="20" dataCellStyle="Percent"/>
    <tableColumn id="110" xr3:uid="{1E399702-1269-4A96-802C-6786E6C1D820}" uniqueName="110" name="total_internados_uci_dia" queryTableFieldId="110" dataDxfId="19">
      <calculatedColumnFormula>IF(ISNUMBER(AC1),IF(data[[#This Row],[internados_uci]]-AC1&lt;0,0,data[[#This Row],[internados_uci]]-AC1),0)</calculatedColumnFormula>
    </tableColumn>
    <tableColumn id="114" xr3:uid="{9B798756-9166-441D-B752-C312B7EE673C}" uniqueName="114" name="total_internados_uci_dia_7_day" queryTableFieldId="114" dataDxfId="18"/>
    <tableColumn id="17" xr3:uid="{76AEB599-D2BB-4B20-9635-6255C3BD7C88}" uniqueName="17" name="lab" queryTableFieldId="17"/>
    <tableColumn id="18" xr3:uid="{2DD16308-74ED-47C2-8F5D-43FD90E53396}" uniqueName="18" name="suspeitos" queryTableFieldId="18"/>
    <tableColumn id="19" xr3:uid="{77782FDF-E1D7-4979-B8C6-4A9121B2C4A6}" uniqueName="19" name="vigilancia" queryTableFieldId="19"/>
    <tableColumn id="20" xr3:uid="{0DEE5184-822C-490E-AEDF-C3AEB8040F31}" uniqueName="20" name="n_confirmados" queryTableFieldId="20"/>
    <tableColumn id="21" xr3:uid="{37A021AC-3EE1-4B56-B092-9F60DAF0CC21}" uniqueName="21" name="cadeias_transmissao" queryTableFieldId="21"/>
    <tableColumn id="22" xr3:uid="{59CC24E6-071C-4AF7-91A8-F25DB16EBB8B}" uniqueName="22" name="transmissao_importada" queryTableFieldId="22"/>
    <tableColumn id="23" xr3:uid="{D171BFDA-6F8C-460B-B49A-0667C74B6C92}" uniqueName="23" name="confirmados_0_9_f" queryTableFieldId="23"/>
    <tableColumn id="24" xr3:uid="{9B185799-CAEA-4CE2-9DBF-847191D7AE91}" uniqueName="24" name="confirmados_0_9_m" queryTableFieldId="24"/>
    <tableColumn id="25" xr3:uid="{804A0E96-D046-4CF3-BBAF-E8E65CF43FC5}" uniqueName="25" name="confirmados_10_19_f" queryTableFieldId="25"/>
    <tableColumn id="26" xr3:uid="{04980D93-D2B9-4D5E-90F2-1950C26CE98C}" uniqueName="26" name="confirmados_10_19_m" queryTableFieldId="26"/>
    <tableColumn id="27" xr3:uid="{E54635D3-8762-4F06-A6AB-67EA6EDB7B30}" uniqueName="27" name="confirmados_20_29_f" queryTableFieldId="27"/>
    <tableColumn id="28" xr3:uid="{7993569F-C6BE-4931-AA39-C1A37F7F764B}" uniqueName="28" name="confirmados_20_29_m" queryTableFieldId="28"/>
    <tableColumn id="29" xr3:uid="{43D9270F-61EE-49D2-80E4-734A64BC0F6E}" uniqueName="29" name="confirmados_30_39_f" queryTableFieldId="29"/>
    <tableColumn id="30" xr3:uid="{7289E037-0AA2-4BB7-AFA9-B9B909AD04BE}" uniqueName="30" name="confirmados_30_39_m" queryTableFieldId="30"/>
    <tableColumn id="31" xr3:uid="{EFD0196E-4B84-48F7-94F4-6CED53743558}" uniqueName="31" name="confirmados_40_49_f" queryTableFieldId="31"/>
    <tableColumn id="32" xr3:uid="{D4326432-45DF-45FE-B1BD-0A9C7CAA7A60}" uniqueName="32" name="confirmados_40_49_m" queryTableFieldId="32"/>
    <tableColumn id="33" xr3:uid="{84BA5FE3-34C5-402C-B019-543767859BEE}" uniqueName="33" name="confirmados_50_59_f" queryTableFieldId="33"/>
    <tableColumn id="34" xr3:uid="{8837627C-62F6-4C9D-8277-8EB260B7DB2F}" uniqueName="34" name="confirmados_50_59_m" queryTableFieldId="34"/>
    <tableColumn id="35" xr3:uid="{BFD4E9E0-F332-41F9-A5FC-A901250FA330}" uniqueName="35" name="confirmados_60_69_f" queryTableFieldId="35"/>
    <tableColumn id="36" xr3:uid="{F1736D9B-E2B7-434E-B4A0-43094843DFED}" uniqueName="36" name="confirmados_60_69_m" queryTableFieldId="36"/>
    <tableColumn id="37" xr3:uid="{315F01C1-7572-4AD4-82E1-8DCB2DC12DF6}" uniqueName="37" name="confirmados_70_79_f" queryTableFieldId="37"/>
    <tableColumn id="38" xr3:uid="{57BCDFFE-A7ED-4D88-BE11-07A025A67C4F}" uniqueName="38" name="confirmados_70_79_m" queryTableFieldId="38"/>
    <tableColumn id="39" xr3:uid="{2FCD99FC-CB4B-4039-959A-923F303636DD}" uniqueName="39" name="confirmados_80_plus_f" queryTableFieldId="39"/>
    <tableColumn id="40" xr3:uid="{319C03E1-452E-440B-A5C7-98E8E8981DEE}" uniqueName="40" name="confirmados_80_plus_m" queryTableFieldId="40"/>
    <tableColumn id="41" xr3:uid="{93860DD8-B355-4115-8D51-B01C0D7E5029}" uniqueName="41" name="sintomas_tosse" queryTableFieldId="41"/>
    <tableColumn id="42" xr3:uid="{24499AB7-7F61-4253-83BA-C20ACC28E249}" uniqueName="42" name="sintomas_febre" queryTableFieldId="42"/>
    <tableColumn id="43" xr3:uid="{45D8F96C-78F6-4EE9-BFC0-5219CEE72BA5}" uniqueName="43" name="sintomas_dificuldade_respiratoria" queryTableFieldId="43"/>
    <tableColumn id="44" xr3:uid="{259FEF79-FE71-4DC3-901E-548E9C070B08}" uniqueName="44" name="sintomas_cefaleia" queryTableFieldId="44"/>
    <tableColumn id="45" xr3:uid="{AD1C5C9B-B32B-408A-B73A-C69E696DE85F}" uniqueName="45" name="sintomas_dores_musculares" queryTableFieldId="45"/>
    <tableColumn id="46" xr3:uid="{34E92541-1948-4C4E-855C-086F6CDBA8C3}" uniqueName="46" name="sintomas_fraqueza_generalizada" queryTableFieldId="46"/>
    <tableColumn id="47" xr3:uid="{4F0874C9-05C9-422C-A72A-E0E799B04D22}" uniqueName="47" name="confirmados_f" queryTableFieldId="47"/>
    <tableColumn id="48" xr3:uid="{15E4460F-4D4B-429B-895B-BDC2FB6BF1AE}" uniqueName="48" name="confirmados_m" queryTableFieldId="48"/>
    <tableColumn id="49" xr3:uid="{F79BF29A-75C4-4559-B60D-A8EF0F6FC994}" uniqueName="49" name="obitos_arsnorte" queryTableFieldId="49"/>
    <tableColumn id="50" xr3:uid="{8337F6E4-1E40-4467-9300-6993D8EF31D7}" uniqueName="50" name="obitos_arscentro" queryTableFieldId="50"/>
    <tableColumn id="51" xr3:uid="{C73E3B40-2923-493F-9651-1A9DA074FBDB}" uniqueName="51" name="obitos_arslvt" queryTableFieldId="51"/>
    <tableColumn id="52" xr3:uid="{F1CA2236-D3C3-42FC-BD5D-F191B3ACDB8D}" uniqueName="52" name="obitos_arsalentejo" queryTableFieldId="52"/>
    <tableColumn id="53" xr3:uid="{F69B3DB7-6D87-4EBD-8E06-0D10A7F96201}" uniqueName="53" name="obitos_arsalgarve" queryTableFieldId="53"/>
    <tableColumn id="54" xr3:uid="{6E0EE67E-0FCC-42DB-BB37-8CFF3B7762AE}" uniqueName="54" name="obitos_acores" queryTableFieldId="54"/>
    <tableColumn id="55" xr3:uid="{709AC4C8-7929-47C7-BFC5-68F8AE303DCB}" uniqueName="55" name="obitos_madeira" queryTableFieldId="55"/>
    <tableColumn id="56" xr3:uid="{052F6E16-4744-4192-BA94-56746945DDC8}" uniqueName="56" name="obitos_estrangeiro" queryTableFieldId="56"/>
    <tableColumn id="57" xr3:uid="{651427EA-D66B-4610-AF89-E730271E292F}" uniqueName="57" name="recuperados_arsnorte" queryTableFieldId="57"/>
    <tableColumn id="58" xr3:uid="{FB1EF2DF-017C-4985-8D34-2F20390DC5D2}" uniqueName="58" name="recuperados_arscentro" queryTableFieldId="58"/>
    <tableColumn id="59" xr3:uid="{C5778344-8ACF-47C8-8C15-A3E38DEFC1A7}" uniqueName="59" name="recuperados_arslvt" queryTableFieldId="59"/>
    <tableColumn id="60" xr3:uid="{B79DBF0E-E382-4C2B-9B7F-7E2B8573AC9E}" uniqueName="60" name="recuperados_arsalentejo" queryTableFieldId="60"/>
    <tableColumn id="61" xr3:uid="{5B255481-178A-461D-96BC-DBDF9F52EF8D}" uniqueName="61" name="recuperados_arsalgarve" queryTableFieldId="61"/>
    <tableColumn id="62" xr3:uid="{87B3A30B-7732-4DD8-B948-9BC2134E8E22}" uniqueName="62" name="recuperados_acores" queryTableFieldId="62"/>
    <tableColumn id="63" xr3:uid="{A763053E-96A8-4A5C-97DD-099E954FFD84}" uniqueName="63" name="recuperados_madeira" queryTableFieldId="63"/>
    <tableColumn id="64" xr3:uid="{C39C4A49-211D-4691-B640-B0BD12B4B52C}" uniqueName="64" name="recuperados_estrangeiro" queryTableFieldId="64"/>
    <tableColumn id="65" xr3:uid="{6AE1180B-BBAB-40B6-B068-108571D459A4}" uniqueName="65" name="obitos_0_9_f" queryTableFieldId="65"/>
    <tableColumn id="89" xr3:uid="{210F0F2B-7360-4ABE-9494-494FF4C35099}" uniqueName="89" name="obitos_0_9_f2" queryTableFieldId="92" dataDxfId="17">
      <calculatedColumnFormula>data[[#This Row],[obitos_0_9_f]]-CD1</calculatedColumnFormula>
    </tableColumn>
    <tableColumn id="66" xr3:uid="{D56B7500-837C-4923-87A1-D87E56896D81}" uniqueName="66" name="obitos_0_9_m" queryTableFieldId="66"/>
    <tableColumn id="93" xr3:uid="{54B98FEA-3DE9-41E2-865F-54D8A74E5BC1}" uniqueName="93" name="obitos_0_9_m2" queryTableFieldId="93" dataDxfId="16">
      <calculatedColumnFormula>data[[#This Row],[obitos_0_9_m]]-CF1</calculatedColumnFormula>
    </tableColumn>
    <tableColumn id="67" xr3:uid="{4E0E9956-5CC1-449D-A998-3762479B5FBC}" uniqueName="67" name="obitos_10_19_f" queryTableFieldId="67"/>
    <tableColumn id="94" xr3:uid="{46178A9C-93F6-47BB-9A1A-B53A1B7A5705}" uniqueName="94" name="obitos_10_19_f2" queryTableFieldId="94" dataDxfId="15">
      <calculatedColumnFormula>data[[#This Row],[obitos_10_19_f]]-CH1</calculatedColumnFormula>
    </tableColumn>
    <tableColumn id="68" xr3:uid="{6747EA4D-3447-4C29-8BA5-E0287F0D66BD}" uniqueName="68" name="obitos_10_19_m" queryTableFieldId="68"/>
    <tableColumn id="95" xr3:uid="{A7DAC703-7573-4BF0-8745-A9660E8BD1E7}" uniqueName="95" name="obitos_10_19_m2" queryTableFieldId="95" dataDxfId="14">
      <calculatedColumnFormula>data[[#This Row],[obitos_10_19_m]]-CJ1</calculatedColumnFormula>
    </tableColumn>
    <tableColumn id="69" xr3:uid="{EE983B61-C8B3-4B3C-8B97-C9237CE41A38}" uniqueName="69" name="obitos_20_29_f" queryTableFieldId="69"/>
    <tableColumn id="96" xr3:uid="{22584E5A-A18E-4DD2-A8DF-13BBDE7BD82E}" uniqueName="96" name="obitos_20_29_f2" queryTableFieldId="96" dataDxfId="13">
      <calculatedColumnFormula>data[[#This Row],[obitos_20_29_f]]-CL1</calculatedColumnFormula>
    </tableColumn>
    <tableColumn id="70" xr3:uid="{ECF9439E-D222-47CA-A5A8-C4D15E3A8D3B}" uniqueName="70" name="obitos_20_29_m" queryTableFieldId="70"/>
    <tableColumn id="97" xr3:uid="{AD72DBC2-58EC-4DFC-BEEE-580E26580774}" uniqueName="97" name="obitos_20_29_m2" queryTableFieldId="97" dataDxfId="12">
      <calculatedColumnFormula>data[[#This Row],[obitos_20_29_m]]-CN1</calculatedColumnFormula>
    </tableColumn>
    <tableColumn id="71" xr3:uid="{299D7298-BD4F-4D76-A50D-2EE0EF2B0F4F}" uniqueName="71" name="obitos_30_39_f" queryTableFieldId="71"/>
    <tableColumn id="98" xr3:uid="{B7F645A8-5E94-42AE-B560-B0F965AF318C}" uniqueName="98" name="obitos_30_39_f2" queryTableFieldId="98" dataDxfId="11">
      <calculatedColumnFormula>data[[#This Row],[obitos_30_39_f]]-CP1</calculatedColumnFormula>
    </tableColumn>
    <tableColumn id="72" xr3:uid="{DA21A810-5FCC-4C64-8D24-08CD4AEEC382}" uniqueName="72" name="obitos_30_39_m" queryTableFieldId="72"/>
    <tableColumn id="99" xr3:uid="{076F85B7-7400-4FAC-90BF-125E36B7AB02}" uniqueName="99" name="obitos_30_39_m2" queryTableFieldId="99" dataDxfId="10">
      <calculatedColumnFormula>data[[#This Row],[obitos_30_39_m]]-CR1</calculatedColumnFormula>
    </tableColumn>
    <tableColumn id="73" xr3:uid="{F40A498D-6D62-480B-9AAB-A017731FD841}" uniqueName="73" name="obitos_40_49_f" queryTableFieldId="73"/>
    <tableColumn id="100" xr3:uid="{C38013BF-1708-49CA-B448-9048FDA1AD2A}" uniqueName="100" name="obitos_40_49_f2" queryTableFieldId="100" dataDxfId="9">
      <calculatedColumnFormula>data[[#This Row],[obitos_40_49_f]]-CT1</calculatedColumnFormula>
    </tableColumn>
    <tableColumn id="74" xr3:uid="{B20DB1F5-5C62-418A-931C-6B16AA2FC902}" uniqueName="74" name="obitos_40_49_m" queryTableFieldId="74"/>
    <tableColumn id="101" xr3:uid="{DB535687-5F32-4CBE-81D4-96BF7781C3E8}" uniqueName="101" name="obitos_40_49_m2" queryTableFieldId="101" dataDxfId="8">
      <calculatedColumnFormula>data[[#This Row],[obitos_40_49_m]]-CV1</calculatedColumnFormula>
    </tableColumn>
    <tableColumn id="75" xr3:uid="{60786A55-EAA7-4035-88B7-60B64CEF6A08}" uniqueName="75" name="obitos_50_59_f" queryTableFieldId="75"/>
    <tableColumn id="102" xr3:uid="{6C17B5BB-E250-4D4D-861D-A27C1CC49F14}" uniqueName="102" name="obitos_50_59_f2" queryTableFieldId="102" dataDxfId="7">
      <calculatedColumnFormula>data[[#This Row],[obitos_50_59_f]]-CX1</calculatedColumnFormula>
    </tableColumn>
    <tableColumn id="76" xr3:uid="{4EB8BE7D-E984-44D6-95F2-95A0E7CAE6A0}" uniqueName="76" name="obitos_50_59_m" queryTableFieldId="76"/>
    <tableColumn id="103" xr3:uid="{0048FEEB-4BF6-4BED-A91F-FBD901F06193}" uniqueName="103" name="obitos_50_59_m2" queryTableFieldId="103" dataDxfId="6">
      <calculatedColumnFormula>data[[#This Row],[obitos_50_59_m]]-CZ1</calculatedColumnFormula>
    </tableColumn>
    <tableColumn id="77" xr3:uid="{E18FF2D4-6FED-4371-AEEF-D9D5AEC81EB2}" uniqueName="77" name="obitos_60_69_f" queryTableFieldId="77"/>
    <tableColumn id="104" xr3:uid="{8BF88540-18D5-47CD-AC58-B167B6219538}" uniqueName="104" name="obitos_60_69_f2" queryTableFieldId="104" dataDxfId="5">
      <calculatedColumnFormula>data[[#This Row],[obitos_60_69_f]]-DB1</calculatedColumnFormula>
    </tableColumn>
    <tableColumn id="78" xr3:uid="{42665711-5934-45A9-85CC-B6C1D7DA6071}" uniqueName="78" name="obitos_60_69_m" queryTableFieldId="78"/>
    <tableColumn id="105" xr3:uid="{92A698BA-0E2C-4404-868F-8EA89778B9A3}" uniqueName="105" name="obitos_60_69_m2" queryTableFieldId="105" dataDxfId="4">
      <calculatedColumnFormula>data[[#This Row],[obitos_60_69_m]]-DD1</calculatedColumnFormula>
    </tableColumn>
    <tableColumn id="79" xr3:uid="{6AD36501-C60E-4984-906D-55863F0C85C7}" uniqueName="79" name="obitos_70_79_f" queryTableFieldId="79"/>
    <tableColumn id="106" xr3:uid="{E102933A-1249-4F00-9367-9EC11ED39829}" uniqueName="106" name="obitos_70_79_f2" queryTableFieldId="106" dataDxfId="3">
      <calculatedColumnFormula>data[[#This Row],[obitos_70_79_f]]-DF1</calculatedColumnFormula>
    </tableColumn>
    <tableColumn id="80" xr3:uid="{5E88759D-03F9-426B-AB2D-46112898EF19}" uniqueName="80" name="obitos_70_79_m" queryTableFieldId="80"/>
    <tableColumn id="107" xr3:uid="{1345C0BD-CF2C-44D9-B588-16A89BE5D1FD}" uniqueName="107" name="obitos_70_79_m2" queryTableFieldId="107" dataDxfId="2">
      <calculatedColumnFormula>data[[#This Row],[obitos_70_79_m]]-DH1</calculatedColumnFormula>
    </tableColumn>
    <tableColumn id="81" xr3:uid="{D63AE0FC-6F4F-4B63-840F-611700B94F2B}" uniqueName="81" name="obitos_80_plus_f" queryTableFieldId="81"/>
    <tableColumn id="108" xr3:uid="{8DC0C6E4-E251-4BD2-8DE3-3F27E2CB6615}" uniqueName="108" name="obitos_80_plus_f2" queryTableFieldId="108" dataDxfId="1">
      <calculatedColumnFormula>data[[#This Row],[obitos_80_plus_f]]-DJ1</calculatedColumnFormula>
    </tableColumn>
    <tableColumn id="82" xr3:uid="{8EB40B94-4A62-4D9C-8B80-104335BC4591}" uniqueName="82" name="obitos_80_plus_m" queryTableFieldId="82"/>
    <tableColumn id="109" xr3:uid="{FFCBB4F1-BB1F-4AC0-AFB7-B8315C5C1E9A}" uniqueName="109" name="obitos_80_plus_m2" queryTableFieldId="109" dataDxfId="0">
      <calculatedColumnFormula>data[[#This Row],[obitos_80_plus_m]]-DL1</calculatedColumnFormula>
    </tableColumn>
    <tableColumn id="83" xr3:uid="{F67E3BE7-5372-413F-AF9E-BABC429EC7C7}" uniqueName="83" name="obitos_f" queryTableFieldId="83"/>
    <tableColumn id="84" xr3:uid="{46D8FEDA-4FB3-4BBD-8CA1-2A5B62C33E48}" uniqueName="84" name="obitos_m" queryTableFieldId="84"/>
    <tableColumn id="85" xr3:uid="{D106E857-F0C2-4A50-A987-C29DDCC0E35D}" uniqueName="85" name="confirmados_desconhecidos_m" queryTableFieldId="85"/>
    <tableColumn id="86" xr3:uid="{C0751DC3-5B7C-4685-9A54-7665CACEDE9C}" uniqueName="86" name="confirmados_desconhecidos_f" queryTableFieldId="86"/>
    <tableColumn id="87" xr3:uid="{6054565A-EEE2-422D-BA5E-D0847ABEC66A}" uniqueName="87" name="ativos" queryTableFieldId="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6A0F0-A797-4852-8C6D-6526BAE8AECF}" name="amostras" displayName="amostras" ref="A1:D245" tableType="queryTable" totalsRowShown="0">
  <autoFilter ref="A1:D245" xr:uid="{A5C50512-AF61-47C4-828A-5AD000394582}"/>
  <tableColumns count="4">
    <tableColumn id="1" xr3:uid="{DACAA96C-9414-488A-9ED8-71BFD6A625B5}" uniqueName="1" name="data" queryTableFieldId="1" dataDxfId="37"/>
    <tableColumn id="2" xr3:uid="{4C8F1B58-0323-4DBE-BB48-A076EECF98A3}" uniqueName="2" name="amostras" queryTableFieldId="2"/>
    <tableColumn id="5" xr3:uid="{C236ED5C-AF92-4158-8377-5AB7861B32E3}" uniqueName="5" name="amostras_novas_7_avg" queryTableFieldId="4"/>
    <tableColumn id="3" xr3:uid="{B222EC75-F692-4D3D-9711-4774DBC2340A}" uniqueName="3" name="amostras_nov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812B-0492-4D82-9775-9C54AEA8DBDC}">
  <dimension ref="A1:DR248"/>
  <sheetViews>
    <sheetView zoomScale="90" zoomScaleNormal="90" workbookViewId="0">
      <pane xSplit="1" topLeftCell="B1" activePane="topRight" state="frozen"/>
      <selection pane="topRight" activeCell="F8" sqref="F8"/>
    </sheetView>
  </sheetViews>
  <sheetFormatPr defaultRowHeight="15" x14ac:dyDescent="0.25"/>
  <cols>
    <col min="1" max="1" width="11.5703125" bestFit="1" customWidth="1"/>
    <col min="2" max="2" width="17.140625" bestFit="1" customWidth="1"/>
    <col min="3" max="3" width="12.85546875" style="12" bestFit="1" customWidth="1"/>
    <col min="4" max="4" width="13.7109375" style="12" bestFit="1" customWidth="1"/>
    <col min="5" max="5" width="20" style="11" bestFit="1" customWidth="1"/>
    <col min="6" max="6" width="14.28515625" bestFit="1" customWidth="1"/>
    <col min="7" max="7" width="18.140625" style="10" bestFit="1" customWidth="1"/>
    <col min="8" max="8" width="24.42578125" style="8" bestFit="1" customWidth="1"/>
    <col min="9" max="9" width="23" bestFit="1" customWidth="1"/>
    <col min="10" max="10" width="24" bestFit="1" customWidth="1"/>
    <col min="11" max="11" width="20.42578125" bestFit="1" customWidth="1"/>
    <col min="12" max="12" width="25.7109375" bestFit="1" customWidth="1"/>
    <col min="13" max="13" width="24.7109375" bestFit="1" customWidth="1"/>
    <col min="14" max="14" width="21.28515625" bestFit="1" customWidth="1"/>
    <col min="15" max="15" width="22.85546875" bestFit="1" customWidth="1"/>
    <col min="16" max="16" width="25.85546875" bestFit="1" customWidth="1"/>
    <col min="17" max="17" width="20.85546875" bestFit="1" customWidth="1"/>
    <col min="18" max="18" width="14.42578125" bestFit="1" customWidth="1"/>
    <col min="19" max="19" width="18.140625" style="10" bestFit="1" customWidth="1"/>
    <col min="20" max="20" width="24.42578125" style="8" bestFit="1" customWidth="1"/>
    <col min="21" max="21" width="9" bestFit="1" customWidth="1"/>
    <col min="22" max="22" width="12.5703125" style="8" bestFit="1" customWidth="1"/>
    <col min="23" max="23" width="18.7109375" style="8" bestFit="1" customWidth="1"/>
    <col min="24" max="24" width="13" bestFit="1" customWidth="1"/>
    <col min="25" max="25" width="16.7109375" bestFit="1" customWidth="1"/>
    <col min="26" max="26" width="22.85546875" bestFit="1" customWidth="1"/>
    <col min="27" max="27" width="22" style="10" bestFit="1" customWidth="1"/>
    <col min="28" max="28" width="28.28515625" style="8" bestFit="1" customWidth="1"/>
    <col min="29" max="29" width="16.5703125" bestFit="1" customWidth="1"/>
    <col min="30" max="30" width="20.42578125" bestFit="1" customWidth="1"/>
    <col min="31" max="31" width="26.5703125" bestFit="1" customWidth="1"/>
    <col min="32" max="32" width="25.7109375" style="10" bestFit="1" customWidth="1"/>
    <col min="33" max="33" width="32.140625" style="8" bestFit="1" customWidth="1"/>
    <col min="34" max="34" width="6.140625" bestFit="1" customWidth="1"/>
    <col min="35" max="35" width="11.7109375" bestFit="1" customWidth="1"/>
    <col min="36" max="36" width="11.5703125" bestFit="1" customWidth="1"/>
    <col min="37" max="37" width="16.5703125" bestFit="1" customWidth="1"/>
    <col min="38" max="38" width="21.7109375" bestFit="1" customWidth="1"/>
    <col min="39" max="39" width="24.42578125" bestFit="1" customWidth="1"/>
    <col min="40" max="40" width="20.28515625" bestFit="1" customWidth="1"/>
    <col min="41" max="41" width="21.28515625" bestFit="1" customWidth="1"/>
    <col min="42" max="42" width="22.5703125" bestFit="1" customWidth="1"/>
    <col min="43" max="43" width="23.5703125" bestFit="1" customWidth="1"/>
    <col min="44" max="44" width="22.5703125" bestFit="1" customWidth="1"/>
    <col min="45" max="45" width="23.5703125" bestFit="1" customWidth="1"/>
    <col min="46" max="46" width="22.5703125" bestFit="1" customWidth="1"/>
    <col min="47" max="47" width="23.5703125" bestFit="1" customWidth="1"/>
    <col min="48" max="48" width="22.5703125" bestFit="1" customWidth="1"/>
    <col min="49" max="49" width="23.5703125" bestFit="1" customWidth="1"/>
    <col min="50" max="50" width="22.5703125" bestFit="1" customWidth="1"/>
    <col min="51" max="51" width="23.5703125" bestFit="1" customWidth="1"/>
    <col min="52" max="52" width="22.5703125" bestFit="1" customWidth="1"/>
    <col min="53" max="53" width="23.5703125" bestFit="1" customWidth="1"/>
    <col min="54" max="54" width="22.5703125" bestFit="1" customWidth="1"/>
    <col min="55" max="55" width="23.5703125" bestFit="1" customWidth="1"/>
    <col min="56" max="56" width="24.140625" bestFit="1" customWidth="1"/>
    <col min="57" max="57" width="25.140625" bestFit="1" customWidth="1"/>
    <col min="58" max="58" width="17.140625" bestFit="1" customWidth="1"/>
    <col min="59" max="59" width="17.28515625" bestFit="1" customWidth="1"/>
    <col min="60" max="60" width="34.28515625" bestFit="1" customWidth="1"/>
    <col min="61" max="61" width="19.5703125" bestFit="1" customWidth="1"/>
    <col min="62" max="62" width="28.85546875" bestFit="1" customWidth="1"/>
    <col min="63" max="63" width="33" bestFit="1" customWidth="1"/>
    <col min="64" max="64" width="16.140625" bestFit="1" customWidth="1"/>
    <col min="65" max="65" width="17.140625" bestFit="1" customWidth="1"/>
    <col min="66" max="66" width="17.5703125" bestFit="1" customWidth="1"/>
    <col min="67" max="67" width="18.42578125" bestFit="1" customWidth="1"/>
    <col min="68" max="68" width="14.7109375" bestFit="1" customWidth="1"/>
    <col min="69" max="69" width="20.140625" bestFit="1" customWidth="1"/>
    <col min="70" max="70" width="19" bestFit="1" customWidth="1"/>
    <col min="71" max="71" width="15.7109375" bestFit="1" customWidth="1"/>
    <col min="72" max="72" width="17.28515625" bestFit="1" customWidth="1"/>
    <col min="73" max="73" width="20.28515625" bestFit="1" customWidth="1"/>
    <col min="74" max="74" width="23.140625" bestFit="1" customWidth="1"/>
    <col min="75" max="75" width="24" bestFit="1" customWidth="1"/>
    <col min="76" max="76" width="20.42578125" bestFit="1" customWidth="1"/>
    <col min="77" max="77" width="25.7109375" bestFit="1" customWidth="1"/>
    <col min="78" max="78" width="24.7109375" bestFit="1" customWidth="1"/>
    <col min="79" max="79" width="21.28515625" bestFit="1" customWidth="1"/>
    <col min="80" max="80" width="22.85546875" bestFit="1" customWidth="1"/>
    <col min="81" max="81" width="25.85546875" bestFit="1" customWidth="1"/>
    <col min="82" max="82" width="14.7109375" bestFit="1" customWidth="1"/>
    <col min="83" max="84" width="15.85546875" bestFit="1" customWidth="1"/>
    <col min="85" max="86" width="17.140625" bestFit="1" customWidth="1"/>
    <col min="87" max="88" width="18.28515625" bestFit="1" customWidth="1"/>
    <col min="89" max="89" width="19.28515625" bestFit="1" customWidth="1"/>
    <col min="90" max="90" width="17.140625" bestFit="1" customWidth="1"/>
    <col min="91" max="92" width="18.28515625" bestFit="1" customWidth="1"/>
    <col min="93" max="93" width="19.28515625" bestFit="1" customWidth="1"/>
    <col min="94" max="94" width="17.140625" bestFit="1" customWidth="1"/>
    <col min="95" max="96" width="18.28515625" bestFit="1" customWidth="1"/>
    <col min="97" max="97" width="19.28515625" bestFit="1" customWidth="1"/>
    <col min="98" max="98" width="17.140625" bestFit="1" customWidth="1"/>
    <col min="99" max="100" width="18.28515625" bestFit="1" customWidth="1"/>
    <col min="101" max="101" width="19.28515625" bestFit="1" customWidth="1"/>
    <col min="102" max="102" width="17.140625" bestFit="1" customWidth="1"/>
    <col min="103" max="104" width="18.28515625" bestFit="1" customWidth="1"/>
    <col min="105" max="105" width="19.28515625" bestFit="1" customWidth="1"/>
    <col min="106" max="106" width="17.140625" bestFit="1" customWidth="1"/>
    <col min="107" max="108" width="18.28515625" bestFit="1" customWidth="1"/>
    <col min="109" max="109" width="19.28515625" bestFit="1" customWidth="1"/>
    <col min="110" max="110" width="17.140625" bestFit="1" customWidth="1"/>
    <col min="111" max="112" width="18.28515625" bestFit="1" customWidth="1"/>
    <col min="113" max="113" width="19.28515625" bestFit="1" customWidth="1"/>
    <col min="114" max="114" width="18.42578125" bestFit="1" customWidth="1"/>
    <col min="115" max="116" width="19.5703125" bestFit="1" customWidth="1"/>
    <col min="117" max="117" width="20.5703125" bestFit="1" customWidth="1"/>
    <col min="118" max="118" width="10.5703125" bestFit="1" customWidth="1"/>
    <col min="119" max="119" width="11.7109375" bestFit="1" customWidth="1"/>
    <col min="120" max="120" width="31.7109375" bestFit="1" customWidth="1"/>
    <col min="121" max="121" width="30.7109375" bestFit="1" customWidth="1"/>
    <col min="122" max="122" width="8.7109375" bestFit="1" customWidth="1"/>
  </cols>
  <sheetData>
    <row r="1" spans="1:122" x14ac:dyDescent="0.25">
      <c r="A1" t="s">
        <v>0</v>
      </c>
      <c r="B1" t="s">
        <v>1</v>
      </c>
      <c r="C1" s="37" t="s">
        <v>311</v>
      </c>
      <c r="D1" s="37" t="s">
        <v>373</v>
      </c>
      <c r="E1" s="37" t="s">
        <v>374</v>
      </c>
      <c r="F1" t="s">
        <v>2</v>
      </c>
      <c r="G1" s="38" t="s">
        <v>312</v>
      </c>
      <c r="H1" s="38" t="s">
        <v>313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s="38" t="s">
        <v>370</v>
      </c>
      <c r="T1" s="38" t="s">
        <v>371</v>
      </c>
      <c r="U1" t="s">
        <v>13</v>
      </c>
      <c r="V1" s="38" t="s">
        <v>307</v>
      </c>
      <c r="W1" s="38" t="s">
        <v>379</v>
      </c>
      <c r="X1" t="s">
        <v>14</v>
      </c>
      <c r="Y1" s="39" t="s">
        <v>418</v>
      </c>
      <c r="Z1" s="39" t="s">
        <v>419</v>
      </c>
      <c r="AA1" s="38" t="s">
        <v>358</v>
      </c>
      <c r="AB1" s="38" t="s">
        <v>365</v>
      </c>
      <c r="AC1" t="s">
        <v>15</v>
      </c>
      <c r="AD1" s="39" t="s">
        <v>420</v>
      </c>
      <c r="AE1" s="39" t="s">
        <v>421</v>
      </c>
      <c r="AF1" s="38" t="s">
        <v>359</v>
      </c>
      <c r="AG1" s="38" t="s">
        <v>366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330</v>
      </c>
      <c r="CF1" t="s">
        <v>65</v>
      </c>
      <c r="CG1" t="s">
        <v>331</v>
      </c>
      <c r="CH1" t="s">
        <v>66</v>
      </c>
      <c r="CI1" t="s">
        <v>332</v>
      </c>
      <c r="CJ1" t="s">
        <v>67</v>
      </c>
      <c r="CK1" t="s">
        <v>333</v>
      </c>
      <c r="CL1" t="s">
        <v>68</v>
      </c>
      <c r="CM1" t="s">
        <v>334</v>
      </c>
      <c r="CN1" t="s">
        <v>69</v>
      </c>
      <c r="CO1" t="s">
        <v>335</v>
      </c>
      <c r="CP1" t="s">
        <v>70</v>
      </c>
      <c r="CQ1" t="s">
        <v>336</v>
      </c>
      <c r="CR1" t="s">
        <v>71</v>
      </c>
      <c r="CS1" t="s">
        <v>337</v>
      </c>
      <c r="CT1" t="s">
        <v>72</v>
      </c>
      <c r="CU1" t="s">
        <v>338</v>
      </c>
      <c r="CV1" t="s">
        <v>73</v>
      </c>
      <c r="CW1" t="s">
        <v>339</v>
      </c>
      <c r="CX1" t="s">
        <v>74</v>
      </c>
      <c r="CY1" t="s">
        <v>340</v>
      </c>
      <c r="CZ1" t="s">
        <v>75</v>
      </c>
      <c r="DA1" t="s">
        <v>341</v>
      </c>
      <c r="DB1" t="s">
        <v>76</v>
      </c>
      <c r="DC1" t="s">
        <v>342</v>
      </c>
      <c r="DD1" t="s">
        <v>77</v>
      </c>
      <c r="DE1" t="s">
        <v>343</v>
      </c>
      <c r="DF1" t="s">
        <v>78</v>
      </c>
      <c r="DG1" t="s">
        <v>344</v>
      </c>
      <c r="DH1" t="s">
        <v>79</v>
      </c>
      <c r="DI1" t="s">
        <v>345</v>
      </c>
      <c r="DJ1" t="s">
        <v>80</v>
      </c>
      <c r="DK1" t="s">
        <v>346</v>
      </c>
      <c r="DL1" t="s">
        <v>81</v>
      </c>
      <c r="DM1" t="s">
        <v>347</v>
      </c>
      <c r="DN1" t="s">
        <v>82</v>
      </c>
      <c r="DO1" t="s">
        <v>83</v>
      </c>
      <c r="DP1" t="s">
        <v>84</v>
      </c>
      <c r="DQ1" t="s">
        <v>85</v>
      </c>
      <c r="DR1" t="s">
        <v>86</v>
      </c>
    </row>
    <row r="2" spans="1:122" x14ac:dyDescent="0.25">
      <c r="A2" s="1">
        <v>43887</v>
      </c>
      <c r="B2" s="2">
        <v>43887</v>
      </c>
      <c r="C2" s="12">
        <f>data[[#This Row],[confirmados]]-R2</f>
        <v>0</v>
      </c>
      <c r="D2" s="12">
        <f>IF(ISNUMBER(C1),data[[#This Row],[activos_1]]-C1,0)</f>
        <v>0</v>
      </c>
      <c r="F2">
        <v>0</v>
      </c>
      <c r="G2" s="13">
        <f>IF(ISNUMBER(F1),data[[#This Row],[confirmados]]-F1,0)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 s="13">
        <f>IF(ISNUMBER(R1),data[[#This Row],[recuperados]]-R1,0)</f>
        <v>0</v>
      </c>
      <c r="U2">
        <v>0</v>
      </c>
      <c r="V2" s="9">
        <f>IF(ISNUMBER(U1),data[[#This Row],[obitos]]-U1,0)</f>
        <v>0</v>
      </c>
      <c r="W2" s="9"/>
      <c r="Y2" s="25">
        <f>IF(ISNUMBER(X1),(data[[#This Row],[internados]]-X1)/X1,0)</f>
        <v>0</v>
      </c>
      <c r="Z2" s="77">
        <v>0</v>
      </c>
      <c r="AA2" s="13">
        <f>IF(ISNUMBER(X1),IF(data[[#This Row],[internados]]-X1&lt;0,0,data[[#This Row],[internados]]-X1),0)</f>
        <v>0</v>
      </c>
      <c r="AD2" s="78">
        <f>IF(ISNUMBER(AC1),IF(AC1=0,0,(data[[#This Row],[internados_uci]]-AC1)/AC1),0)</f>
        <v>0</v>
      </c>
      <c r="AE2" s="24">
        <v>0</v>
      </c>
      <c r="AF2" s="13">
        <f>IF(ISNUMBER(AC1),IF(data[[#This Row],[internados_uci]]-AC1&lt;0,0,data[[#This Row],[internados_uci]]-AC1),0)</f>
        <v>0</v>
      </c>
      <c r="AI2">
        <v>25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CE2" s="6" t="e">
        <f>data[[#This Row],[obitos_0_9_f]]-CD1</f>
        <v>#VALUE!</v>
      </c>
      <c r="CG2" s="6" t="e">
        <f>data[[#This Row],[obitos_0_9_m]]-CF1</f>
        <v>#VALUE!</v>
      </c>
      <c r="CI2" s="6" t="e">
        <f>data[[#This Row],[obitos_10_19_f]]-CH1</f>
        <v>#VALUE!</v>
      </c>
      <c r="CK2" s="6" t="e">
        <f>data[[#This Row],[obitos_10_19_m]]-CJ1</f>
        <v>#VALUE!</v>
      </c>
      <c r="CM2" s="6" t="e">
        <f>data[[#This Row],[obitos_20_29_f]]-CL1</f>
        <v>#VALUE!</v>
      </c>
      <c r="CO2" s="6" t="e">
        <f>data[[#This Row],[obitos_20_29_m]]-CN1</f>
        <v>#VALUE!</v>
      </c>
      <c r="CQ2" s="6" t="e">
        <f>data[[#This Row],[obitos_30_39_f]]-CP1</f>
        <v>#VALUE!</v>
      </c>
      <c r="CS2" s="6" t="e">
        <f>data[[#This Row],[obitos_30_39_m]]-CR1</f>
        <v>#VALUE!</v>
      </c>
      <c r="CU2" s="6" t="e">
        <f>data[[#This Row],[obitos_40_49_f]]-CT1</f>
        <v>#VALUE!</v>
      </c>
      <c r="CW2" s="6" t="e">
        <f>data[[#This Row],[obitos_40_49_m]]-CV1</f>
        <v>#VALUE!</v>
      </c>
      <c r="CY2" s="6" t="e">
        <f>data[[#This Row],[obitos_50_59_f]]-CX1</f>
        <v>#VALUE!</v>
      </c>
      <c r="DA2" s="6" t="e">
        <f>data[[#This Row],[obitos_50_59_m]]-CZ1</f>
        <v>#VALUE!</v>
      </c>
      <c r="DC2" s="6" t="e">
        <f>data[[#This Row],[obitos_60_69_f]]-DB1</f>
        <v>#VALUE!</v>
      </c>
      <c r="DE2" s="6" t="e">
        <f>data[[#This Row],[obitos_60_69_m]]-DD1</f>
        <v>#VALUE!</v>
      </c>
      <c r="DG2" s="6" t="e">
        <f>data[[#This Row],[obitos_70_79_f]]-DF1</f>
        <v>#VALUE!</v>
      </c>
      <c r="DI2" s="6" t="e">
        <f>data[[#This Row],[obitos_70_79_m]]-DH1</f>
        <v>#VALUE!</v>
      </c>
      <c r="DK2" s="6" t="e">
        <f>data[[#This Row],[obitos_80_plus_f]]-DJ1</f>
        <v>#VALUE!</v>
      </c>
      <c r="DM2" s="6" t="e">
        <f>data[[#This Row],[obitos_80_plus_m]]-DL1</f>
        <v>#VALUE!</v>
      </c>
    </row>
    <row r="3" spans="1:122" x14ac:dyDescent="0.25">
      <c r="A3" s="1">
        <v>43888</v>
      </c>
      <c r="B3" s="2">
        <v>43888</v>
      </c>
      <c r="C3" s="12">
        <f>data[[#This Row],[confirmados]]-R3</f>
        <v>0</v>
      </c>
      <c r="D3" s="12">
        <f>IF(ISNUMBER(C2),data[[#This Row],[activos_1]]-C2,0)</f>
        <v>0</v>
      </c>
      <c r="F3">
        <v>0</v>
      </c>
      <c r="G3" s="13">
        <f>IF(ISNUMBER(F2),data[[#This Row],[confirmados]]-F2,0)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 s="13">
        <f>IF(ISNUMBER(R2),data[[#This Row],[recuperados]]-R2,0)</f>
        <v>0</v>
      </c>
      <c r="U3">
        <v>0</v>
      </c>
      <c r="V3" s="9">
        <f>IF(ISNUMBER(U2),data[[#This Row],[obitos]]-U2,0)</f>
        <v>0</v>
      </c>
      <c r="W3" s="9"/>
      <c r="Y3" s="25">
        <f>IF(ISNUMBER(X2),(data[[#This Row],[internados]]-X2)/X2,0)</f>
        <v>0</v>
      </c>
      <c r="Z3" s="77">
        <v>0</v>
      </c>
      <c r="AA3" s="13">
        <f>IF(ISNUMBER(X2),IF(data[[#This Row],[internados]]-X2&lt;0,0,data[[#This Row],[internados]]-X2),0)</f>
        <v>0</v>
      </c>
      <c r="AD3" s="78">
        <f>IF(ISNUMBER(AC2),IF(AC2=0,0,(data[[#This Row],[internados_uci]]-AC2)/AC2),0)</f>
        <v>0</v>
      </c>
      <c r="AE3" s="24">
        <v>0</v>
      </c>
      <c r="AF3" s="13">
        <f>IF(ISNUMBER(AC2),IF(data[[#This Row],[internados_uci]]-AC2&lt;0,0,data[[#This Row],[internados_uci]]-AC2),0)</f>
        <v>0</v>
      </c>
      <c r="AI3">
        <v>51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CE3" s="6">
        <f>data[[#This Row],[obitos_0_9_f]]-CD2</f>
        <v>0</v>
      </c>
      <c r="CG3" s="6">
        <f>data[[#This Row],[obitos_0_9_m]]-CF2</f>
        <v>0</v>
      </c>
      <c r="CI3" s="6">
        <f>data[[#This Row],[obitos_10_19_f]]-CH2</f>
        <v>0</v>
      </c>
      <c r="CK3" s="6">
        <f>data[[#This Row],[obitos_10_19_m]]-CJ2</f>
        <v>0</v>
      </c>
      <c r="CM3" s="6">
        <f>data[[#This Row],[obitos_20_29_f]]-CL2</f>
        <v>0</v>
      </c>
      <c r="CO3" s="6">
        <f>data[[#This Row],[obitos_20_29_m]]-CN2</f>
        <v>0</v>
      </c>
      <c r="CQ3" s="6">
        <f>data[[#This Row],[obitos_30_39_f]]-CP2</f>
        <v>0</v>
      </c>
      <c r="CS3" s="6">
        <f>data[[#This Row],[obitos_30_39_m]]-CR2</f>
        <v>0</v>
      </c>
      <c r="CU3" s="6">
        <f>data[[#This Row],[obitos_40_49_f]]-CT2</f>
        <v>0</v>
      </c>
      <c r="CW3" s="6">
        <f>data[[#This Row],[obitos_40_49_m]]-CV2</f>
        <v>0</v>
      </c>
      <c r="CY3" s="6">
        <f>data[[#This Row],[obitos_50_59_f]]-CX2</f>
        <v>0</v>
      </c>
      <c r="DA3" s="6">
        <f>data[[#This Row],[obitos_50_59_m]]-CZ2</f>
        <v>0</v>
      </c>
      <c r="DC3" s="6">
        <f>data[[#This Row],[obitos_60_69_f]]-DB2</f>
        <v>0</v>
      </c>
      <c r="DE3" s="6">
        <f>data[[#This Row],[obitos_60_69_m]]-DD2</f>
        <v>0</v>
      </c>
      <c r="DG3" s="6">
        <f>data[[#This Row],[obitos_70_79_f]]-DF2</f>
        <v>0</v>
      </c>
      <c r="DI3" s="6">
        <f>data[[#This Row],[obitos_70_79_m]]-DH2</f>
        <v>0</v>
      </c>
      <c r="DK3" s="6">
        <f>data[[#This Row],[obitos_80_plus_f]]-DJ2</f>
        <v>0</v>
      </c>
      <c r="DM3" s="6">
        <f>data[[#This Row],[obitos_80_plus_m]]-DL2</f>
        <v>0</v>
      </c>
    </row>
    <row r="4" spans="1:122" x14ac:dyDescent="0.25">
      <c r="A4" s="1">
        <v>43889</v>
      </c>
      <c r="B4" s="2">
        <v>43889</v>
      </c>
      <c r="C4" s="12">
        <f>data[[#This Row],[confirmados]]-R4</f>
        <v>0</v>
      </c>
      <c r="D4" s="12">
        <f>IF(ISNUMBER(C3),data[[#This Row],[activos_1]]-C3,0)</f>
        <v>0</v>
      </c>
      <c r="F4">
        <v>0</v>
      </c>
      <c r="G4" s="13">
        <f>IF(ISNUMBER(F3),data[[#This Row],[confirmados]]-F3,0)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 s="13">
        <f>IF(ISNUMBER(R3),data[[#This Row],[recuperados]]-R3,0)</f>
        <v>0</v>
      </c>
      <c r="U4">
        <v>0</v>
      </c>
      <c r="V4" s="9">
        <f>IF(ISNUMBER(U3),data[[#This Row],[obitos]]-U3,0)</f>
        <v>0</v>
      </c>
      <c r="W4" s="9"/>
      <c r="Y4" s="25">
        <f>IF(ISNUMBER(X3),(data[[#This Row],[internados]]-X3)/X3,0)</f>
        <v>0</v>
      </c>
      <c r="Z4" s="77">
        <v>0</v>
      </c>
      <c r="AA4" s="13">
        <f>IF(ISNUMBER(X3),IF(data[[#This Row],[internados]]-X3&lt;0,0,data[[#This Row],[internados]]-X3),0)</f>
        <v>0</v>
      </c>
      <c r="AD4" s="78">
        <f>IF(ISNUMBER(AC3),IF(AC3=0,0,(data[[#This Row],[internados_uci]]-AC3)/AC3),0)</f>
        <v>0</v>
      </c>
      <c r="AE4" s="24">
        <v>0</v>
      </c>
      <c r="AF4" s="13">
        <f>IF(ISNUMBER(AC3),IF(data[[#This Row],[internados_uci]]-AC3&lt;0,0,data[[#This Row],[internados_uci]]-AC3),0)</f>
        <v>0</v>
      </c>
      <c r="AI4">
        <v>59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CE4" s="6">
        <f>data[[#This Row],[obitos_0_9_f]]-CD3</f>
        <v>0</v>
      </c>
      <c r="CG4" s="6">
        <f>data[[#This Row],[obitos_0_9_m]]-CF3</f>
        <v>0</v>
      </c>
      <c r="CI4" s="6">
        <f>data[[#This Row],[obitos_10_19_f]]-CH3</f>
        <v>0</v>
      </c>
      <c r="CK4" s="6">
        <f>data[[#This Row],[obitos_10_19_m]]-CJ3</f>
        <v>0</v>
      </c>
      <c r="CM4" s="6">
        <f>data[[#This Row],[obitos_20_29_f]]-CL3</f>
        <v>0</v>
      </c>
      <c r="CO4" s="6">
        <f>data[[#This Row],[obitos_20_29_m]]-CN3</f>
        <v>0</v>
      </c>
      <c r="CQ4" s="6">
        <f>data[[#This Row],[obitos_30_39_f]]-CP3</f>
        <v>0</v>
      </c>
      <c r="CS4" s="6">
        <f>data[[#This Row],[obitos_30_39_m]]-CR3</f>
        <v>0</v>
      </c>
      <c r="CU4" s="6">
        <f>data[[#This Row],[obitos_40_49_f]]-CT3</f>
        <v>0</v>
      </c>
      <c r="CW4" s="6">
        <f>data[[#This Row],[obitos_40_49_m]]-CV3</f>
        <v>0</v>
      </c>
      <c r="CY4" s="6">
        <f>data[[#This Row],[obitos_50_59_f]]-CX3</f>
        <v>0</v>
      </c>
      <c r="DA4" s="6">
        <f>data[[#This Row],[obitos_50_59_m]]-CZ3</f>
        <v>0</v>
      </c>
      <c r="DC4" s="6">
        <f>data[[#This Row],[obitos_60_69_f]]-DB3</f>
        <v>0</v>
      </c>
      <c r="DE4" s="6">
        <f>data[[#This Row],[obitos_60_69_m]]-DD3</f>
        <v>0</v>
      </c>
      <c r="DG4" s="6">
        <f>data[[#This Row],[obitos_70_79_f]]-DF3</f>
        <v>0</v>
      </c>
      <c r="DI4" s="6">
        <f>data[[#This Row],[obitos_70_79_m]]-DH3</f>
        <v>0</v>
      </c>
      <c r="DK4" s="6">
        <f>data[[#This Row],[obitos_80_plus_f]]-DJ3</f>
        <v>0</v>
      </c>
      <c r="DM4" s="6">
        <f>data[[#This Row],[obitos_80_plus_m]]-DL3</f>
        <v>0</v>
      </c>
    </row>
    <row r="5" spans="1:122" x14ac:dyDescent="0.25">
      <c r="A5" s="1">
        <v>43890</v>
      </c>
      <c r="B5" s="2">
        <v>43890</v>
      </c>
      <c r="C5" s="12">
        <f>data[[#This Row],[confirmados]]-R5</f>
        <v>0</v>
      </c>
      <c r="D5" s="12">
        <f>IF(ISNUMBER(C4),data[[#This Row],[activos_1]]-C4,0)</f>
        <v>0</v>
      </c>
      <c r="F5">
        <v>0</v>
      </c>
      <c r="G5" s="13">
        <f>IF(ISNUMBER(F4),data[[#This Row],[confirmados]]-F4,0)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 s="13">
        <f>IF(ISNUMBER(R4),data[[#This Row],[recuperados]]-R4,0)</f>
        <v>0</v>
      </c>
      <c r="U5">
        <v>0</v>
      </c>
      <c r="V5" s="9">
        <f>IF(ISNUMBER(U4),data[[#This Row],[obitos]]-U4,0)</f>
        <v>0</v>
      </c>
      <c r="W5" s="9"/>
      <c r="Y5" s="25">
        <f>IF(ISNUMBER(X4),(data[[#This Row],[internados]]-X4)/X4,0)</f>
        <v>0</v>
      </c>
      <c r="Z5" s="77">
        <v>0</v>
      </c>
      <c r="AA5" s="13">
        <f>IF(ISNUMBER(X4),IF(data[[#This Row],[internados]]-X4&lt;0,0,data[[#This Row],[internados]]-X4),0)</f>
        <v>0</v>
      </c>
      <c r="AD5" s="78">
        <f>IF(ISNUMBER(AC4),IF(AC4=0,0,(data[[#This Row],[internados_uci]]-AC4)/AC4),0)</f>
        <v>0</v>
      </c>
      <c r="AE5" s="24">
        <v>0</v>
      </c>
      <c r="AF5" s="13">
        <f>IF(ISNUMBER(AC4),IF(data[[#This Row],[internados_uci]]-AC4&lt;0,0,data[[#This Row],[internados_uci]]-AC4),0)</f>
        <v>0</v>
      </c>
      <c r="AI5">
        <v>70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CE5" s="6">
        <f>data[[#This Row],[obitos_0_9_f]]-CD4</f>
        <v>0</v>
      </c>
      <c r="CG5" s="6">
        <f>data[[#This Row],[obitos_0_9_m]]-CF4</f>
        <v>0</v>
      </c>
      <c r="CI5" s="6">
        <f>data[[#This Row],[obitos_10_19_f]]-CH4</f>
        <v>0</v>
      </c>
      <c r="CK5" s="6">
        <f>data[[#This Row],[obitos_10_19_m]]-CJ4</f>
        <v>0</v>
      </c>
      <c r="CM5" s="6">
        <f>data[[#This Row],[obitos_20_29_f]]-CL4</f>
        <v>0</v>
      </c>
      <c r="CO5" s="6">
        <f>data[[#This Row],[obitos_20_29_m]]-CN4</f>
        <v>0</v>
      </c>
      <c r="CQ5" s="6">
        <f>data[[#This Row],[obitos_30_39_f]]-CP4</f>
        <v>0</v>
      </c>
      <c r="CS5" s="6">
        <f>data[[#This Row],[obitos_30_39_m]]-CR4</f>
        <v>0</v>
      </c>
      <c r="CU5" s="6">
        <f>data[[#This Row],[obitos_40_49_f]]-CT4</f>
        <v>0</v>
      </c>
      <c r="CW5" s="6">
        <f>data[[#This Row],[obitos_40_49_m]]-CV4</f>
        <v>0</v>
      </c>
      <c r="CY5" s="6">
        <f>data[[#This Row],[obitos_50_59_f]]-CX4</f>
        <v>0</v>
      </c>
      <c r="DA5" s="6">
        <f>data[[#This Row],[obitos_50_59_m]]-CZ4</f>
        <v>0</v>
      </c>
      <c r="DC5" s="6">
        <f>data[[#This Row],[obitos_60_69_f]]-DB4</f>
        <v>0</v>
      </c>
      <c r="DE5" s="6">
        <f>data[[#This Row],[obitos_60_69_m]]-DD4</f>
        <v>0</v>
      </c>
      <c r="DG5" s="6">
        <f>data[[#This Row],[obitos_70_79_f]]-DF4</f>
        <v>0</v>
      </c>
      <c r="DI5" s="6">
        <f>data[[#This Row],[obitos_70_79_m]]-DH4</f>
        <v>0</v>
      </c>
      <c r="DK5" s="6">
        <f>data[[#This Row],[obitos_80_plus_f]]-DJ4</f>
        <v>0</v>
      </c>
      <c r="DM5" s="6">
        <f>data[[#This Row],[obitos_80_plus_m]]-DL4</f>
        <v>0</v>
      </c>
    </row>
    <row r="6" spans="1:122" x14ac:dyDescent="0.25">
      <c r="A6" s="1">
        <v>43891</v>
      </c>
      <c r="B6" s="2">
        <v>43891</v>
      </c>
      <c r="C6" s="12">
        <f>data[[#This Row],[confirmados]]-R6</f>
        <v>0</v>
      </c>
      <c r="D6" s="12">
        <f>IF(ISNUMBER(C5),data[[#This Row],[activos_1]]-C5,0)</f>
        <v>0</v>
      </c>
      <c r="F6">
        <v>0</v>
      </c>
      <c r="G6" s="13">
        <f>IF(ISNUMBER(F5),data[[#This Row],[confirmados]]-F5,0)</f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 s="13">
        <f>IF(ISNUMBER(R5),data[[#This Row],[recuperados]]-R5,0)</f>
        <v>0</v>
      </c>
      <c r="U6">
        <v>0</v>
      </c>
      <c r="V6" s="9">
        <f>IF(ISNUMBER(U5),data[[#This Row],[obitos]]-U5,0)</f>
        <v>0</v>
      </c>
      <c r="W6" s="9"/>
      <c r="Y6" s="25">
        <f>IF(ISNUMBER(X5),(data[[#This Row],[internados]]-X5)/X5,0)</f>
        <v>0</v>
      </c>
      <c r="Z6" s="77">
        <v>0</v>
      </c>
      <c r="AA6" s="13">
        <f>IF(ISNUMBER(X5),IF(data[[#This Row],[internados]]-X5&lt;0,0,data[[#This Row],[internados]]-X5),0)</f>
        <v>0</v>
      </c>
      <c r="AD6" s="78">
        <f>IF(ISNUMBER(AC5),IF(AC5=0,0,(data[[#This Row],[internados_uci]]-AC5)/AC5),0)</f>
        <v>0</v>
      </c>
      <c r="AE6" s="24">
        <v>0</v>
      </c>
      <c r="AF6" s="13">
        <f>IF(ISNUMBER(AC5),IF(data[[#This Row],[internados_uci]]-AC5&lt;0,0,data[[#This Row],[internados_uci]]-AC5),0)</f>
        <v>0</v>
      </c>
      <c r="AI6">
        <v>85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CE6" s="6">
        <f>data[[#This Row],[obitos_0_9_f]]-CD5</f>
        <v>0</v>
      </c>
      <c r="CG6" s="6">
        <f>data[[#This Row],[obitos_0_9_m]]-CF5</f>
        <v>0</v>
      </c>
      <c r="CI6" s="6">
        <f>data[[#This Row],[obitos_10_19_f]]-CH5</f>
        <v>0</v>
      </c>
      <c r="CK6" s="6">
        <f>data[[#This Row],[obitos_10_19_m]]-CJ5</f>
        <v>0</v>
      </c>
      <c r="CM6" s="6">
        <f>data[[#This Row],[obitos_20_29_f]]-CL5</f>
        <v>0</v>
      </c>
      <c r="CO6" s="6">
        <f>data[[#This Row],[obitos_20_29_m]]-CN5</f>
        <v>0</v>
      </c>
      <c r="CQ6" s="6">
        <f>data[[#This Row],[obitos_30_39_f]]-CP5</f>
        <v>0</v>
      </c>
      <c r="CS6" s="6">
        <f>data[[#This Row],[obitos_30_39_m]]-CR5</f>
        <v>0</v>
      </c>
      <c r="CU6" s="6">
        <f>data[[#This Row],[obitos_40_49_f]]-CT5</f>
        <v>0</v>
      </c>
      <c r="CW6" s="6">
        <f>data[[#This Row],[obitos_40_49_m]]-CV5</f>
        <v>0</v>
      </c>
      <c r="CY6" s="6">
        <f>data[[#This Row],[obitos_50_59_f]]-CX5</f>
        <v>0</v>
      </c>
      <c r="DA6" s="6">
        <f>data[[#This Row],[obitos_50_59_m]]-CZ5</f>
        <v>0</v>
      </c>
      <c r="DC6" s="6">
        <f>data[[#This Row],[obitos_60_69_f]]-DB5</f>
        <v>0</v>
      </c>
      <c r="DE6" s="6">
        <f>data[[#This Row],[obitos_60_69_m]]-DD5</f>
        <v>0</v>
      </c>
      <c r="DG6" s="6">
        <f>data[[#This Row],[obitos_70_79_f]]-DF5</f>
        <v>0</v>
      </c>
      <c r="DI6" s="6">
        <f>data[[#This Row],[obitos_70_79_m]]-DH5</f>
        <v>0</v>
      </c>
      <c r="DK6" s="6">
        <f>data[[#This Row],[obitos_80_plus_f]]-DJ5</f>
        <v>0</v>
      </c>
      <c r="DM6" s="6">
        <f>data[[#This Row],[obitos_80_plus_m]]-DL5</f>
        <v>0</v>
      </c>
    </row>
    <row r="7" spans="1:122" x14ac:dyDescent="0.25">
      <c r="A7" s="1">
        <v>43892</v>
      </c>
      <c r="B7" s="2">
        <v>43892</v>
      </c>
      <c r="C7" s="12">
        <f>data[[#This Row],[confirmados]]-R7</f>
        <v>2</v>
      </c>
      <c r="D7" s="12">
        <f>IF(ISNUMBER(C6),data[[#This Row],[activos_1]]-C6,0)</f>
        <v>2</v>
      </c>
      <c r="E7" s="11">
        <f>AVERAGE(D2:D7)</f>
        <v>0.33333333333333331</v>
      </c>
      <c r="F7">
        <v>2</v>
      </c>
      <c r="G7" s="13">
        <f>IF(ISNUMBER(F6),data[[#This Row],[confirmados]]-F6,0)</f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2</v>
      </c>
      <c r="R7">
        <v>0</v>
      </c>
      <c r="S7" s="13">
        <f>IF(ISNUMBER(R6),data[[#This Row],[recuperados]]-R6,0)</f>
        <v>0</v>
      </c>
      <c r="T7" s="8">
        <f>AVERAGE(S2:S7)</f>
        <v>0</v>
      </c>
      <c r="U7">
        <v>0</v>
      </c>
      <c r="V7" s="9">
        <f>IF(ISNUMBER(U6),data[[#This Row],[obitos]]-U6,0)</f>
        <v>0</v>
      </c>
      <c r="W7" s="9">
        <f>AVERAGE(V2:V7)</f>
        <v>0</v>
      </c>
      <c r="Y7" s="25">
        <f>IF(ISNUMBER(X6),(data[[#This Row],[internados]]-X6)/X6,0)</f>
        <v>0</v>
      </c>
      <c r="Z7" s="77">
        <f>AVERAGE(Y2:Y7)</f>
        <v>0</v>
      </c>
      <c r="AA7" s="13">
        <f>IF(ISNUMBER(X6),IF(data[[#This Row],[internados]]-X6&lt;0,0,data[[#This Row],[internados]]-X6),0)</f>
        <v>0</v>
      </c>
      <c r="AD7" s="78">
        <f>IF(ISNUMBER(AC6),IF(AC6=0,0,(data[[#This Row],[internados_uci]]-AC6)/AC6),0)</f>
        <v>0</v>
      </c>
      <c r="AE7" s="24">
        <f>AVERAGE(AD2:AD7)</f>
        <v>0</v>
      </c>
      <c r="AF7" s="13">
        <f>IF(ISNUMBER(AC6),IF(data[[#This Row],[internados_uci]]-AC6&lt;0,0,data[[#This Row],[internados_uci]]-AC6),0)</f>
        <v>0</v>
      </c>
      <c r="AI7">
        <v>85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CE7" s="6">
        <f>data[[#This Row],[obitos_0_9_f]]-CD6</f>
        <v>0</v>
      </c>
      <c r="CG7" s="6">
        <f>data[[#This Row],[obitos_0_9_m]]-CF6</f>
        <v>0</v>
      </c>
      <c r="CI7" s="6">
        <f>data[[#This Row],[obitos_10_19_f]]-CH6</f>
        <v>0</v>
      </c>
      <c r="CK7" s="6">
        <f>data[[#This Row],[obitos_10_19_m]]-CJ6</f>
        <v>0</v>
      </c>
      <c r="CM7" s="6">
        <f>data[[#This Row],[obitos_20_29_f]]-CL6</f>
        <v>0</v>
      </c>
      <c r="CO7" s="6">
        <f>data[[#This Row],[obitos_20_29_m]]-CN6</f>
        <v>0</v>
      </c>
      <c r="CQ7" s="6">
        <f>data[[#This Row],[obitos_30_39_f]]-CP6</f>
        <v>0</v>
      </c>
      <c r="CS7" s="6">
        <f>data[[#This Row],[obitos_30_39_m]]-CR6</f>
        <v>0</v>
      </c>
      <c r="CU7" s="6">
        <f>data[[#This Row],[obitos_40_49_f]]-CT6</f>
        <v>0</v>
      </c>
      <c r="CW7" s="6">
        <f>data[[#This Row],[obitos_40_49_m]]-CV6</f>
        <v>0</v>
      </c>
      <c r="CY7" s="6">
        <f>data[[#This Row],[obitos_50_59_f]]-CX6</f>
        <v>0</v>
      </c>
      <c r="DA7" s="6">
        <f>data[[#This Row],[obitos_50_59_m]]-CZ6</f>
        <v>0</v>
      </c>
      <c r="DC7" s="6">
        <f>data[[#This Row],[obitos_60_69_f]]-DB6</f>
        <v>0</v>
      </c>
      <c r="DE7" s="6">
        <f>data[[#This Row],[obitos_60_69_m]]-DD6</f>
        <v>0</v>
      </c>
      <c r="DG7" s="6">
        <f>data[[#This Row],[obitos_70_79_f]]-DF6</f>
        <v>0</v>
      </c>
      <c r="DI7" s="6">
        <f>data[[#This Row],[obitos_70_79_m]]-DH6</f>
        <v>0</v>
      </c>
      <c r="DK7" s="6">
        <f>data[[#This Row],[obitos_80_plus_f]]-DJ6</f>
        <v>0</v>
      </c>
      <c r="DM7" s="6">
        <f>data[[#This Row],[obitos_80_plus_m]]-DL6</f>
        <v>0</v>
      </c>
    </row>
    <row r="8" spans="1:122" x14ac:dyDescent="0.25">
      <c r="A8" s="1">
        <v>43893</v>
      </c>
      <c r="B8" s="2">
        <v>43893.666666666664</v>
      </c>
      <c r="C8" s="12">
        <f>data[[#This Row],[confirmados]]-R8</f>
        <v>4</v>
      </c>
      <c r="D8" s="12">
        <f>IF(ISNUMBER(C7),data[[#This Row],[activos_1]]-C7,0)</f>
        <v>2</v>
      </c>
      <c r="E8" s="11">
        <f t="shared" ref="E8:E71" si="0">AVERAGE(D3:D8)</f>
        <v>0.66666666666666663</v>
      </c>
      <c r="F8">
        <v>4</v>
      </c>
      <c r="G8" s="13">
        <f>IF(ISNUMBER(F7),data[[#This Row],[confirmados]]-F7,0)</f>
        <v>2</v>
      </c>
      <c r="H8" s="8">
        <f>AVERAGE(G3:G8)</f>
        <v>0.66666666666666663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Q8">
        <v>2</v>
      </c>
      <c r="R8">
        <v>0</v>
      </c>
      <c r="S8" s="13">
        <f>IF(ISNUMBER(R7),data[[#This Row],[recuperados]]-R7,0)</f>
        <v>0</v>
      </c>
      <c r="T8" s="8">
        <f t="shared" ref="T8:T71" si="1">AVERAGE(S3:S8)</f>
        <v>0</v>
      </c>
      <c r="U8">
        <v>0</v>
      </c>
      <c r="V8" s="9">
        <f>IF(ISNUMBER(U7),data[[#This Row],[obitos]]-U7,0)</f>
        <v>0</v>
      </c>
      <c r="W8" s="9">
        <f t="shared" ref="W8:W71" si="2">AVERAGE(V3:V8)</f>
        <v>0</v>
      </c>
      <c r="Y8" s="25">
        <f>IF(ISNUMBER(X7),(data[[#This Row],[internados]]-X7)/X7,0)</f>
        <v>0</v>
      </c>
      <c r="Z8" s="77">
        <f t="shared" ref="Z8:Z71" si="3">AVERAGE(Y3:Y8)</f>
        <v>0</v>
      </c>
      <c r="AA8" s="13">
        <f>IF(ISNUMBER(X7),IF(data[[#This Row],[internados]]-X7&lt;0,0,data[[#This Row],[internados]]-X7),0)</f>
        <v>0</v>
      </c>
      <c r="AD8" s="78">
        <f>IF(ISNUMBER(AC7),IF(AC7=0,0,(data[[#This Row],[internados_uci]]-AC7)/AC7),0)</f>
        <v>0</v>
      </c>
      <c r="AE8" s="24">
        <f t="shared" ref="AE8:AE71" si="4">AVERAGE(AD3:AD8)</f>
        <v>0</v>
      </c>
      <c r="AF8" s="13">
        <f>IF(ISNUMBER(AC7),IF(data[[#This Row],[internados_uci]]-AC7&lt;0,0,data[[#This Row],[internados_uci]]-AC7),0)</f>
        <v>0</v>
      </c>
      <c r="AI8">
        <v>101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0.5</v>
      </c>
      <c r="BG8">
        <v>0.5</v>
      </c>
      <c r="BI8">
        <v>0.25</v>
      </c>
      <c r="BJ8">
        <v>0.5</v>
      </c>
      <c r="BK8">
        <v>0.25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CE8" s="6">
        <f>data[[#This Row],[obitos_0_9_f]]-CD7</f>
        <v>0</v>
      </c>
      <c r="CG8" s="6">
        <f>data[[#This Row],[obitos_0_9_m]]-CF7</f>
        <v>0</v>
      </c>
      <c r="CI8" s="6">
        <f>data[[#This Row],[obitos_10_19_f]]-CH7</f>
        <v>0</v>
      </c>
      <c r="CK8" s="6">
        <f>data[[#This Row],[obitos_10_19_m]]-CJ7</f>
        <v>0</v>
      </c>
      <c r="CM8" s="6">
        <f>data[[#This Row],[obitos_20_29_f]]-CL7</f>
        <v>0</v>
      </c>
      <c r="CO8" s="6">
        <f>data[[#This Row],[obitos_20_29_m]]-CN7</f>
        <v>0</v>
      </c>
      <c r="CQ8" s="6">
        <f>data[[#This Row],[obitos_30_39_f]]-CP7</f>
        <v>0</v>
      </c>
      <c r="CS8" s="6">
        <f>data[[#This Row],[obitos_30_39_m]]-CR7</f>
        <v>0</v>
      </c>
      <c r="CU8" s="6">
        <f>data[[#This Row],[obitos_40_49_f]]-CT7</f>
        <v>0</v>
      </c>
      <c r="CW8" s="6">
        <f>data[[#This Row],[obitos_40_49_m]]-CV7</f>
        <v>0</v>
      </c>
      <c r="CY8" s="6">
        <f>data[[#This Row],[obitos_50_59_f]]-CX7</f>
        <v>0</v>
      </c>
      <c r="DA8" s="6">
        <f>data[[#This Row],[obitos_50_59_m]]-CZ7</f>
        <v>0</v>
      </c>
      <c r="DC8" s="6">
        <f>data[[#This Row],[obitos_60_69_f]]-DB7</f>
        <v>0</v>
      </c>
      <c r="DE8" s="6">
        <f>data[[#This Row],[obitos_60_69_m]]-DD7</f>
        <v>0</v>
      </c>
      <c r="DG8" s="6">
        <f>data[[#This Row],[obitos_70_79_f]]-DF7</f>
        <v>0</v>
      </c>
      <c r="DI8" s="6">
        <f>data[[#This Row],[obitos_70_79_m]]-DH7</f>
        <v>0</v>
      </c>
      <c r="DK8" s="6">
        <f>data[[#This Row],[obitos_80_plus_f]]-DJ7</f>
        <v>0</v>
      </c>
      <c r="DM8" s="6">
        <f>data[[#This Row],[obitos_80_plus_m]]-DL7</f>
        <v>0</v>
      </c>
      <c r="DR8">
        <v>4</v>
      </c>
    </row>
    <row r="9" spans="1:122" x14ac:dyDescent="0.25">
      <c r="A9" s="1">
        <v>43894</v>
      </c>
      <c r="B9" s="2">
        <v>43894.708333333336</v>
      </c>
      <c r="C9" s="12">
        <f>data[[#This Row],[confirmados]]-R9</f>
        <v>6</v>
      </c>
      <c r="D9" s="12">
        <f>IF(ISNUMBER(C8),data[[#This Row],[activos_1]]-C8,0)</f>
        <v>2</v>
      </c>
      <c r="E9" s="11">
        <f t="shared" si="0"/>
        <v>1</v>
      </c>
      <c r="F9">
        <v>6</v>
      </c>
      <c r="G9" s="13">
        <f>IF(ISNUMBER(F8),data[[#This Row],[confirmados]]-F8,0)</f>
        <v>2</v>
      </c>
      <c r="H9" s="8">
        <f t="shared" ref="H9:H72" si="5">AVERAGE(G4:G9)</f>
        <v>1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Q9">
        <v>2</v>
      </c>
      <c r="R9">
        <v>0</v>
      </c>
      <c r="S9" s="13">
        <f>IF(ISNUMBER(R8),data[[#This Row],[recuperados]]-R8,0)</f>
        <v>0</v>
      </c>
      <c r="T9" s="8">
        <f t="shared" si="1"/>
        <v>0</v>
      </c>
      <c r="U9">
        <v>0</v>
      </c>
      <c r="V9" s="9">
        <f>IF(ISNUMBER(U8),data[[#This Row],[obitos]]-U8,0)</f>
        <v>0</v>
      </c>
      <c r="W9" s="9">
        <f t="shared" si="2"/>
        <v>0</v>
      </c>
      <c r="Y9" s="25">
        <f>IF(ISNUMBER(X8),(data[[#This Row],[internados]]-X8)/X8,0)</f>
        <v>0</v>
      </c>
      <c r="Z9" s="77">
        <f t="shared" si="3"/>
        <v>0</v>
      </c>
      <c r="AA9" s="13">
        <f>IF(ISNUMBER(X8),IF(data[[#This Row],[internados]]-X8&lt;0,0,data[[#This Row],[internados]]-X8),0)</f>
        <v>0</v>
      </c>
      <c r="AD9" s="78">
        <f>IF(ISNUMBER(AC8),IF(AC8=0,0,(data[[#This Row],[internados_uci]]-AC8)/AC8),0)</f>
        <v>0</v>
      </c>
      <c r="AE9" s="24">
        <f t="shared" si="4"/>
        <v>0</v>
      </c>
      <c r="AF9" s="13">
        <f>IF(ISNUMBER(AC8),IF(data[[#This Row],[internados_uci]]-AC8&lt;0,0,data[[#This Row],[internados_uci]]-AC8),0)</f>
        <v>0</v>
      </c>
      <c r="AI9">
        <v>117</v>
      </c>
      <c r="AJ9">
        <v>81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0.5</v>
      </c>
      <c r="BG9">
        <v>0.83</v>
      </c>
      <c r="BI9">
        <v>0.5</v>
      </c>
      <c r="BJ9">
        <v>0.5</v>
      </c>
      <c r="BK9">
        <v>0.17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CE9" s="6">
        <f>data[[#This Row],[obitos_0_9_f]]-CD8</f>
        <v>0</v>
      </c>
      <c r="CG9" s="6">
        <f>data[[#This Row],[obitos_0_9_m]]-CF8</f>
        <v>0</v>
      </c>
      <c r="CI9" s="6">
        <f>data[[#This Row],[obitos_10_19_f]]-CH8</f>
        <v>0</v>
      </c>
      <c r="CK9" s="6">
        <f>data[[#This Row],[obitos_10_19_m]]-CJ8</f>
        <v>0</v>
      </c>
      <c r="CM9" s="6">
        <f>data[[#This Row],[obitos_20_29_f]]-CL8</f>
        <v>0</v>
      </c>
      <c r="CO9" s="6">
        <f>data[[#This Row],[obitos_20_29_m]]-CN8</f>
        <v>0</v>
      </c>
      <c r="CQ9" s="6">
        <f>data[[#This Row],[obitos_30_39_f]]-CP8</f>
        <v>0</v>
      </c>
      <c r="CS9" s="6">
        <f>data[[#This Row],[obitos_30_39_m]]-CR8</f>
        <v>0</v>
      </c>
      <c r="CU9" s="6">
        <f>data[[#This Row],[obitos_40_49_f]]-CT8</f>
        <v>0</v>
      </c>
      <c r="CW9" s="6">
        <f>data[[#This Row],[obitos_40_49_m]]-CV8</f>
        <v>0</v>
      </c>
      <c r="CY9" s="6">
        <f>data[[#This Row],[obitos_50_59_f]]-CX8</f>
        <v>0</v>
      </c>
      <c r="DA9" s="6">
        <f>data[[#This Row],[obitos_50_59_m]]-CZ8</f>
        <v>0</v>
      </c>
      <c r="DC9" s="6">
        <f>data[[#This Row],[obitos_60_69_f]]-DB8</f>
        <v>0</v>
      </c>
      <c r="DE9" s="6">
        <f>data[[#This Row],[obitos_60_69_m]]-DD8</f>
        <v>0</v>
      </c>
      <c r="DG9" s="6">
        <f>data[[#This Row],[obitos_70_79_f]]-DF8</f>
        <v>0</v>
      </c>
      <c r="DI9" s="6">
        <f>data[[#This Row],[obitos_70_79_m]]-DH8</f>
        <v>0</v>
      </c>
      <c r="DK9" s="6">
        <f>data[[#This Row],[obitos_80_plus_f]]-DJ8</f>
        <v>0</v>
      </c>
      <c r="DM9" s="6">
        <f>data[[#This Row],[obitos_80_plus_m]]-DL8</f>
        <v>0</v>
      </c>
      <c r="DR9">
        <v>6</v>
      </c>
    </row>
    <row r="10" spans="1:122" x14ac:dyDescent="0.25">
      <c r="A10" s="1">
        <v>43895</v>
      </c>
      <c r="B10" s="2">
        <v>43895.708333333336</v>
      </c>
      <c r="C10" s="12">
        <f>data[[#This Row],[confirmados]]-R10</f>
        <v>9</v>
      </c>
      <c r="D10" s="12">
        <f>IF(ISNUMBER(C9),data[[#This Row],[activos_1]]-C9,0)</f>
        <v>3</v>
      </c>
      <c r="E10" s="11">
        <f t="shared" si="0"/>
        <v>1.5</v>
      </c>
      <c r="F10">
        <v>9</v>
      </c>
      <c r="G10" s="13">
        <f>IF(ISNUMBER(F9),data[[#This Row],[confirmados]]-F9,0)</f>
        <v>3</v>
      </c>
      <c r="H10" s="8">
        <f t="shared" si="5"/>
        <v>1.5</v>
      </c>
      <c r="I10">
        <v>5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Q10">
        <v>3</v>
      </c>
      <c r="R10">
        <v>0</v>
      </c>
      <c r="S10" s="13">
        <f>IF(ISNUMBER(R9),data[[#This Row],[recuperados]]-R9,0)</f>
        <v>0</v>
      </c>
      <c r="T10" s="8">
        <f t="shared" si="1"/>
        <v>0</v>
      </c>
      <c r="U10">
        <v>0</v>
      </c>
      <c r="V10" s="9">
        <f>IF(ISNUMBER(U9),data[[#This Row],[obitos]]-U9,0)</f>
        <v>0</v>
      </c>
      <c r="W10" s="9">
        <f t="shared" si="2"/>
        <v>0</v>
      </c>
      <c r="X10">
        <v>9</v>
      </c>
      <c r="Y10" s="25">
        <f>IF(ISNUMBER(X9),(data[[#This Row],[internados]]-X9)/X9,0)</f>
        <v>0</v>
      </c>
      <c r="Z10" s="77">
        <f t="shared" si="3"/>
        <v>0</v>
      </c>
      <c r="AA10" s="13">
        <f>IF(ISNUMBER(X9),IF(data[[#This Row],[internados]]-X9&lt;0,0,data[[#This Row],[internados]]-X9),0)</f>
        <v>0</v>
      </c>
      <c r="AB10" s="8">
        <f>AVERAGE(AA5:AA10)</f>
        <v>0</v>
      </c>
      <c r="AD10" s="78">
        <f>IF(ISNUMBER(AC9),IF(AC9=0,0,(data[[#This Row],[internados_uci]]-AC9)/AC9),0)</f>
        <v>0</v>
      </c>
      <c r="AE10" s="24">
        <f t="shared" si="4"/>
        <v>0</v>
      </c>
      <c r="AF10" s="13">
        <f>IF(ISNUMBER(AC9),IF(data[[#This Row],[internados_uci]]-AC9&lt;0,0,data[[#This Row],[internados_uci]]-AC9),0)</f>
        <v>0</v>
      </c>
      <c r="AG10" s="8">
        <f>AVERAGE(AF5:AF10)</f>
        <v>0</v>
      </c>
      <c r="AI10">
        <v>147</v>
      </c>
      <c r="AJ10">
        <v>213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0.67</v>
      </c>
      <c r="BG10">
        <v>0.89</v>
      </c>
      <c r="BH10">
        <v>0.11</v>
      </c>
      <c r="BI10">
        <v>0.33</v>
      </c>
      <c r="BJ10">
        <v>0.56000000000000005</v>
      </c>
      <c r="BK10">
        <v>0.33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CE10" s="6">
        <f>data[[#This Row],[obitos_0_9_f]]-CD9</f>
        <v>0</v>
      </c>
      <c r="CG10" s="6">
        <f>data[[#This Row],[obitos_0_9_m]]-CF9</f>
        <v>0</v>
      </c>
      <c r="CI10" s="6">
        <f>data[[#This Row],[obitos_10_19_f]]-CH9</f>
        <v>0</v>
      </c>
      <c r="CK10" s="6">
        <f>data[[#This Row],[obitos_10_19_m]]-CJ9</f>
        <v>0</v>
      </c>
      <c r="CM10" s="6">
        <f>data[[#This Row],[obitos_20_29_f]]-CL9</f>
        <v>0</v>
      </c>
      <c r="CO10" s="6">
        <f>data[[#This Row],[obitos_20_29_m]]-CN9</f>
        <v>0</v>
      </c>
      <c r="CQ10" s="6">
        <f>data[[#This Row],[obitos_30_39_f]]-CP9</f>
        <v>0</v>
      </c>
      <c r="CS10" s="6">
        <f>data[[#This Row],[obitos_30_39_m]]-CR9</f>
        <v>0</v>
      </c>
      <c r="CU10" s="6">
        <f>data[[#This Row],[obitos_40_49_f]]-CT9</f>
        <v>0</v>
      </c>
      <c r="CW10" s="6">
        <f>data[[#This Row],[obitos_40_49_m]]-CV9</f>
        <v>0</v>
      </c>
      <c r="CY10" s="6">
        <f>data[[#This Row],[obitos_50_59_f]]-CX9</f>
        <v>0</v>
      </c>
      <c r="DA10" s="6">
        <f>data[[#This Row],[obitos_50_59_m]]-CZ9</f>
        <v>0</v>
      </c>
      <c r="DC10" s="6">
        <f>data[[#This Row],[obitos_60_69_f]]-DB9</f>
        <v>0</v>
      </c>
      <c r="DE10" s="6">
        <f>data[[#This Row],[obitos_60_69_m]]-DD9</f>
        <v>0</v>
      </c>
      <c r="DG10" s="6">
        <f>data[[#This Row],[obitos_70_79_f]]-DF9</f>
        <v>0</v>
      </c>
      <c r="DI10" s="6">
        <f>data[[#This Row],[obitos_70_79_m]]-DH9</f>
        <v>0</v>
      </c>
      <c r="DK10" s="6">
        <f>data[[#This Row],[obitos_80_plus_f]]-DJ9</f>
        <v>0</v>
      </c>
      <c r="DM10" s="6">
        <f>data[[#This Row],[obitos_80_plus_m]]-DL9</f>
        <v>0</v>
      </c>
      <c r="DR10">
        <v>9</v>
      </c>
    </row>
    <row r="11" spans="1:122" x14ac:dyDescent="0.25">
      <c r="A11" s="1">
        <v>43896</v>
      </c>
      <c r="B11" s="2">
        <v>43896.708333333336</v>
      </c>
      <c r="C11" s="12">
        <f>data[[#This Row],[confirmados]]-R11</f>
        <v>13</v>
      </c>
      <c r="D11" s="12">
        <f>IF(ISNUMBER(C10),data[[#This Row],[activos_1]]-C10,0)</f>
        <v>4</v>
      </c>
      <c r="E11" s="11">
        <f t="shared" si="0"/>
        <v>2.1666666666666665</v>
      </c>
      <c r="F11">
        <v>13</v>
      </c>
      <c r="G11" s="13">
        <f>IF(ISNUMBER(F10),data[[#This Row],[confirmados]]-F10,0)</f>
        <v>4</v>
      </c>
      <c r="H11" s="8">
        <f t="shared" si="5"/>
        <v>2.1666666666666665</v>
      </c>
      <c r="I11">
        <v>8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Q11">
        <v>4</v>
      </c>
      <c r="R11">
        <v>0</v>
      </c>
      <c r="S11" s="13">
        <f>IF(ISNUMBER(R10),data[[#This Row],[recuperados]]-R10,0)</f>
        <v>0</v>
      </c>
      <c r="T11" s="8">
        <f t="shared" si="1"/>
        <v>0</v>
      </c>
      <c r="U11">
        <v>0</v>
      </c>
      <c r="V11" s="9">
        <f>IF(ISNUMBER(U10),data[[#This Row],[obitos]]-U10,0)</f>
        <v>0</v>
      </c>
      <c r="W11" s="9">
        <f t="shared" si="2"/>
        <v>0</v>
      </c>
      <c r="X11">
        <v>13</v>
      </c>
      <c r="Y11" s="24">
        <f>IF(ISNUMBER(X10),(data[[#This Row],[internados]]-X10)/X10,0)</f>
        <v>0.44444444444444442</v>
      </c>
      <c r="Z11" s="77">
        <f t="shared" si="3"/>
        <v>7.407407407407407E-2</v>
      </c>
      <c r="AA11" s="13">
        <f>IF(ISNUMBER(X10),IF(data[[#This Row],[internados]]-X10&lt;0,0,data[[#This Row],[internados]]-X10),0)</f>
        <v>4</v>
      </c>
      <c r="AB11" s="8">
        <f t="shared" ref="AB11:AB74" si="6">AVERAGE(AA6:AA11)</f>
        <v>0.66666666666666663</v>
      </c>
      <c r="AD11" s="78">
        <f>IF(ISNUMBER(AC10),IF(AC10=0,0,(data[[#This Row],[internados_uci]]-AC10)/AC10),0)</f>
        <v>0</v>
      </c>
      <c r="AE11" s="24">
        <f t="shared" si="4"/>
        <v>0</v>
      </c>
      <c r="AF11" s="13">
        <f>IF(ISNUMBER(AC10),IF(data[[#This Row],[internados_uci]]-AC10&lt;0,0,data[[#This Row],[internados_uci]]-AC10),0)</f>
        <v>0</v>
      </c>
      <c r="AG11" s="8">
        <f t="shared" ref="AG11:AG74" si="7">AVERAGE(AF6:AF11)</f>
        <v>0</v>
      </c>
      <c r="AH11">
        <v>30</v>
      </c>
      <c r="AI11">
        <v>181</v>
      </c>
      <c r="AJ11">
        <v>354</v>
      </c>
      <c r="AL11">
        <v>5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1</v>
      </c>
      <c r="AW11">
        <v>5</v>
      </c>
      <c r="AX11">
        <v>0</v>
      </c>
      <c r="AY11">
        <v>2</v>
      </c>
      <c r="AZ11">
        <v>0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0.62</v>
      </c>
      <c r="BG11">
        <v>0.85</v>
      </c>
      <c r="BH11">
        <v>0.15</v>
      </c>
      <c r="BI11">
        <v>0.23</v>
      </c>
      <c r="BJ11">
        <v>0.46</v>
      </c>
      <c r="BK11">
        <v>0.31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CE11" s="6">
        <f>data[[#This Row],[obitos_0_9_f]]-CD10</f>
        <v>0</v>
      </c>
      <c r="CG11" s="6">
        <f>data[[#This Row],[obitos_0_9_m]]-CF10</f>
        <v>0</v>
      </c>
      <c r="CI11" s="6">
        <f>data[[#This Row],[obitos_10_19_f]]-CH10</f>
        <v>0</v>
      </c>
      <c r="CK11" s="6">
        <f>data[[#This Row],[obitos_10_19_m]]-CJ10</f>
        <v>0</v>
      </c>
      <c r="CM11" s="6">
        <f>data[[#This Row],[obitos_20_29_f]]-CL10</f>
        <v>0</v>
      </c>
      <c r="CO11" s="6">
        <f>data[[#This Row],[obitos_20_29_m]]-CN10</f>
        <v>0</v>
      </c>
      <c r="CQ11" s="6">
        <f>data[[#This Row],[obitos_30_39_f]]-CP10</f>
        <v>0</v>
      </c>
      <c r="CS11" s="6">
        <f>data[[#This Row],[obitos_30_39_m]]-CR10</f>
        <v>0</v>
      </c>
      <c r="CU11" s="6">
        <f>data[[#This Row],[obitos_40_49_f]]-CT10</f>
        <v>0</v>
      </c>
      <c r="CW11" s="6">
        <f>data[[#This Row],[obitos_40_49_m]]-CV10</f>
        <v>0</v>
      </c>
      <c r="CY11" s="6">
        <f>data[[#This Row],[obitos_50_59_f]]-CX10</f>
        <v>0</v>
      </c>
      <c r="DA11" s="6">
        <f>data[[#This Row],[obitos_50_59_m]]-CZ10</f>
        <v>0</v>
      </c>
      <c r="DC11" s="6">
        <f>data[[#This Row],[obitos_60_69_f]]-DB10</f>
        <v>0</v>
      </c>
      <c r="DE11" s="6">
        <f>data[[#This Row],[obitos_60_69_m]]-DD10</f>
        <v>0</v>
      </c>
      <c r="DG11" s="6">
        <f>data[[#This Row],[obitos_70_79_f]]-DF10</f>
        <v>0</v>
      </c>
      <c r="DI11" s="6">
        <f>data[[#This Row],[obitos_70_79_m]]-DH10</f>
        <v>0</v>
      </c>
      <c r="DK11" s="6">
        <f>data[[#This Row],[obitos_80_plus_f]]-DJ10</f>
        <v>0</v>
      </c>
      <c r="DM11" s="6">
        <f>data[[#This Row],[obitos_80_plus_m]]-DL10</f>
        <v>0</v>
      </c>
      <c r="DR11">
        <v>13</v>
      </c>
    </row>
    <row r="12" spans="1:122" x14ac:dyDescent="0.25">
      <c r="A12" s="1">
        <v>43897</v>
      </c>
      <c r="B12" s="2">
        <v>43897.708333333336</v>
      </c>
      <c r="C12" s="12">
        <f>data[[#This Row],[confirmados]]-R12</f>
        <v>21</v>
      </c>
      <c r="D12" s="12">
        <f>IF(ISNUMBER(C11),data[[#This Row],[activos_1]]-C11,0)</f>
        <v>8</v>
      </c>
      <c r="E12" s="11">
        <f t="shared" si="0"/>
        <v>3.5</v>
      </c>
      <c r="F12">
        <v>21</v>
      </c>
      <c r="G12" s="13">
        <f>IF(ISNUMBER(F11),data[[#This Row],[confirmados]]-F11,0)</f>
        <v>8</v>
      </c>
      <c r="H12" s="8">
        <f t="shared" si="5"/>
        <v>3.5</v>
      </c>
      <c r="I12">
        <v>15</v>
      </c>
      <c r="J12">
        <v>1</v>
      </c>
      <c r="K12">
        <v>5</v>
      </c>
      <c r="L12">
        <v>0</v>
      </c>
      <c r="M12">
        <v>0</v>
      </c>
      <c r="N12">
        <v>0</v>
      </c>
      <c r="O12">
        <v>0</v>
      </c>
      <c r="Q12">
        <v>8</v>
      </c>
      <c r="R12">
        <v>0</v>
      </c>
      <c r="S12" s="13">
        <f>IF(ISNUMBER(R11),data[[#This Row],[recuperados]]-R11,0)</f>
        <v>0</v>
      </c>
      <c r="T12" s="8">
        <f t="shared" si="1"/>
        <v>0</v>
      </c>
      <c r="U12">
        <v>0</v>
      </c>
      <c r="V12" s="9">
        <f>IF(ISNUMBER(U11),data[[#This Row],[obitos]]-U11,0)</f>
        <v>0</v>
      </c>
      <c r="W12" s="9">
        <f t="shared" si="2"/>
        <v>0</v>
      </c>
      <c r="X12">
        <v>21</v>
      </c>
      <c r="Y12" s="25">
        <f>IF(ISNUMBER(X11),(data[[#This Row],[internados]]-X11)/X11,0)</f>
        <v>0.61538461538461542</v>
      </c>
      <c r="Z12" s="77">
        <f t="shared" si="3"/>
        <v>0.17663817663817663</v>
      </c>
      <c r="AA12" s="13">
        <f>IF(ISNUMBER(X11),IF(data[[#This Row],[internados]]-X11&lt;0,0,data[[#This Row],[internados]]-X11),0)</f>
        <v>8</v>
      </c>
      <c r="AB12" s="8">
        <f t="shared" si="6"/>
        <v>2</v>
      </c>
      <c r="AD12" s="78">
        <f>IF(ISNUMBER(AC11),IF(AC11=0,0,(data[[#This Row],[internados_uci]]-AC11)/AC11),0)</f>
        <v>0</v>
      </c>
      <c r="AE12" s="24">
        <f t="shared" si="4"/>
        <v>0</v>
      </c>
      <c r="AF12" s="13">
        <f>IF(ISNUMBER(AC11),IF(data[[#This Row],[internados_uci]]-AC11&lt;0,0,data[[#This Row],[internados_uci]]-AC11),0)</f>
        <v>0</v>
      </c>
      <c r="AG12" s="8">
        <f t="shared" si="7"/>
        <v>0</v>
      </c>
      <c r="AH12">
        <v>47</v>
      </c>
      <c r="AI12">
        <v>224</v>
      </c>
      <c r="AJ12">
        <v>412</v>
      </c>
      <c r="AL12">
        <v>5</v>
      </c>
      <c r="AM12">
        <v>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1</v>
      </c>
      <c r="AT12">
        <v>1</v>
      </c>
      <c r="AU12">
        <v>2</v>
      </c>
      <c r="AV12">
        <v>2</v>
      </c>
      <c r="AW12">
        <v>6</v>
      </c>
      <c r="AX12">
        <v>0</v>
      </c>
      <c r="AY12">
        <v>2</v>
      </c>
      <c r="AZ12">
        <v>1</v>
      </c>
      <c r="BA12">
        <v>2</v>
      </c>
      <c r="BB12">
        <v>1</v>
      </c>
      <c r="BC12">
        <v>0</v>
      </c>
      <c r="BD12">
        <v>0</v>
      </c>
      <c r="BE12">
        <v>0</v>
      </c>
      <c r="BF12">
        <v>0.71</v>
      </c>
      <c r="BG12">
        <v>0.62</v>
      </c>
      <c r="BH12">
        <v>0.14000000000000001</v>
      </c>
      <c r="BI12">
        <v>0.43</v>
      </c>
      <c r="BJ12">
        <v>0.48</v>
      </c>
      <c r="BK12">
        <v>0.43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CE12" s="6">
        <f>data[[#This Row],[obitos_0_9_f]]-CD11</f>
        <v>0</v>
      </c>
      <c r="CG12" s="6">
        <f>data[[#This Row],[obitos_0_9_m]]-CF11</f>
        <v>0</v>
      </c>
      <c r="CI12" s="6">
        <f>data[[#This Row],[obitos_10_19_f]]-CH11</f>
        <v>0</v>
      </c>
      <c r="CK12" s="6">
        <f>data[[#This Row],[obitos_10_19_m]]-CJ11</f>
        <v>0</v>
      </c>
      <c r="CM12" s="6">
        <f>data[[#This Row],[obitos_20_29_f]]-CL11</f>
        <v>0</v>
      </c>
      <c r="CO12" s="6">
        <f>data[[#This Row],[obitos_20_29_m]]-CN11</f>
        <v>0</v>
      </c>
      <c r="CQ12" s="6">
        <f>data[[#This Row],[obitos_30_39_f]]-CP11</f>
        <v>0</v>
      </c>
      <c r="CS12" s="6">
        <f>data[[#This Row],[obitos_30_39_m]]-CR11</f>
        <v>0</v>
      </c>
      <c r="CU12" s="6">
        <f>data[[#This Row],[obitos_40_49_f]]-CT11</f>
        <v>0</v>
      </c>
      <c r="CW12" s="6">
        <f>data[[#This Row],[obitos_40_49_m]]-CV11</f>
        <v>0</v>
      </c>
      <c r="CY12" s="6">
        <f>data[[#This Row],[obitos_50_59_f]]-CX11</f>
        <v>0</v>
      </c>
      <c r="DA12" s="6">
        <f>data[[#This Row],[obitos_50_59_m]]-CZ11</f>
        <v>0</v>
      </c>
      <c r="DC12" s="6">
        <f>data[[#This Row],[obitos_60_69_f]]-DB11</f>
        <v>0</v>
      </c>
      <c r="DE12" s="6">
        <f>data[[#This Row],[obitos_60_69_m]]-DD11</f>
        <v>0</v>
      </c>
      <c r="DG12" s="6">
        <f>data[[#This Row],[obitos_70_79_f]]-DF11</f>
        <v>0</v>
      </c>
      <c r="DI12" s="6">
        <f>data[[#This Row],[obitos_70_79_m]]-DH11</f>
        <v>0</v>
      </c>
      <c r="DK12" s="6">
        <f>data[[#This Row],[obitos_80_plus_f]]-DJ11</f>
        <v>0</v>
      </c>
      <c r="DM12" s="6">
        <f>data[[#This Row],[obitos_80_plus_m]]-DL11</f>
        <v>0</v>
      </c>
      <c r="DR12">
        <v>21</v>
      </c>
    </row>
    <row r="13" spans="1:122" x14ac:dyDescent="0.25">
      <c r="A13" s="1">
        <v>43898</v>
      </c>
      <c r="B13" s="2">
        <v>43898.729166666664</v>
      </c>
      <c r="C13" s="12">
        <f>data[[#This Row],[confirmados]]-R13</f>
        <v>30</v>
      </c>
      <c r="D13" s="12">
        <f>IF(ISNUMBER(C12),data[[#This Row],[activos_1]]-C12,0)</f>
        <v>9</v>
      </c>
      <c r="E13" s="11">
        <f t="shared" si="0"/>
        <v>4.666666666666667</v>
      </c>
      <c r="F13">
        <v>30</v>
      </c>
      <c r="G13" s="13">
        <f>IF(ISNUMBER(F12),data[[#This Row],[confirmados]]-F12,0)</f>
        <v>9</v>
      </c>
      <c r="H13" s="8">
        <f t="shared" si="5"/>
        <v>4.666666666666667</v>
      </c>
      <c r="I13">
        <v>22</v>
      </c>
      <c r="J13">
        <v>1</v>
      </c>
      <c r="K13">
        <v>6</v>
      </c>
      <c r="L13">
        <v>0</v>
      </c>
      <c r="M13">
        <v>1</v>
      </c>
      <c r="N13">
        <v>0</v>
      </c>
      <c r="O13">
        <v>0</v>
      </c>
      <c r="Q13">
        <v>9</v>
      </c>
      <c r="R13">
        <v>0</v>
      </c>
      <c r="S13" s="13">
        <f>IF(ISNUMBER(R12),data[[#This Row],[recuperados]]-R12,0)</f>
        <v>0</v>
      </c>
      <c r="T13" s="8">
        <f t="shared" si="1"/>
        <v>0</v>
      </c>
      <c r="U13">
        <v>0</v>
      </c>
      <c r="V13" s="9">
        <f>IF(ISNUMBER(U12),data[[#This Row],[obitos]]-U12,0)</f>
        <v>0</v>
      </c>
      <c r="W13" s="9">
        <f t="shared" si="2"/>
        <v>0</v>
      </c>
      <c r="X13">
        <v>30</v>
      </c>
      <c r="Y13" s="25">
        <f>IF(ISNUMBER(X12),(data[[#This Row],[internados]]-X12)/X12,0)</f>
        <v>0.42857142857142855</v>
      </c>
      <c r="Z13" s="77">
        <f t="shared" si="3"/>
        <v>0.24806674806674808</v>
      </c>
      <c r="AA13" s="13">
        <f>IF(ISNUMBER(X12),IF(data[[#This Row],[internados]]-X12&lt;0,0,data[[#This Row],[internados]]-X12),0)</f>
        <v>9</v>
      </c>
      <c r="AB13" s="8">
        <f t="shared" si="6"/>
        <v>3.5</v>
      </c>
      <c r="AD13" s="78">
        <f>IF(ISNUMBER(AC12),IF(AC12=0,0,(data[[#This Row],[internados_uci]]-AC12)/AC12),0)</f>
        <v>0</v>
      </c>
      <c r="AE13" s="24">
        <f t="shared" si="4"/>
        <v>0</v>
      </c>
      <c r="AF13" s="13">
        <f>IF(ISNUMBER(AC12),IF(data[[#This Row],[internados_uci]]-AC12&lt;0,0,data[[#This Row],[internados_uci]]-AC12),0)</f>
        <v>0</v>
      </c>
      <c r="AG13" s="8">
        <f t="shared" si="7"/>
        <v>0</v>
      </c>
      <c r="AH13">
        <v>56</v>
      </c>
      <c r="AI13">
        <v>281</v>
      </c>
      <c r="AJ13">
        <v>447</v>
      </c>
      <c r="AL13">
        <v>4</v>
      </c>
      <c r="AM13">
        <v>6</v>
      </c>
      <c r="AN13">
        <v>0</v>
      </c>
      <c r="AO13">
        <v>0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4</v>
      </c>
      <c r="AW13">
        <v>6</v>
      </c>
      <c r="AX13">
        <v>0</v>
      </c>
      <c r="AY13">
        <v>3</v>
      </c>
      <c r="AZ13">
        <v>1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0.77</v>
      </c>
      <c r="BG13">
        <v>0.6</v>
      </c>
      <c r="BH13">
        <v>0.17</v>
      </c>
      <c r="BI13">
        <v>0.47</v>
      </c>
      <c r="BJ13">
        <v>0.56999999999999995</v>
      </c>
      <c r="BK13">
        <v>0.47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CE13" s="6">
        <f>data[[#This Row],[obitos_0_9_f]]-CD12</f>
        <v>0</v>
      </c>
      <c r="CG13" s="6">
        <f>data[[#This Row],[obitos_0_9_m]]-CF12</f>
        <v>0</v>
      </c>
      <c r="CI13" s="6">
        <f>data[[#This Row],[obitos_10_19_f]]-CH12</f>
        <v>0</v>
      </c>
      <c r="CK13" s="6">
        <f>data[[#This Row],[obitos_10_19_m]]-CJ12</f>
        <v>0</v>
      </c>
      <c r="CM13" s="6">
        <f>data[[#This Row],[obitos_20_29_f]]-CL12</f>
        <v>0</v>
      </c>
      <c r="CO13" s="6">
        <f>data[[#This Row],[obitos_20_29_m]]-CN12</f>
        <v>0</v>
      </c>
      <c r="CQ13" s="6">
        <f>data[[#This Row],[obitos_30_39_f]]-CP12</f>
        <v>0</v>
      </c>
      <c r="CS13" s="6">
        <f>data[[#This Row],[obitos_30_39_m]]-CR12</f>
        <v>0</v>
      </c>
      <c r="CU13" s="6">
        <f>data[[#This Row],[obitos_40_49_f]]-CT12</f>
        <v>0</v>
      </c>
      <c r="CW13" s="6">
        <f>data[[#This Row],[obitos_40_49_m]]-CV12</f>
        <v>0</v>
      </c>
      <c r="CY13" s="6">
        <f>data[[#This Row],[obitos_50_59_f]]-CX12</f>
        <v>0</v>
      </c>
      <c r="DA13" s="6">
        <f>data[[#This Row],[obitos_50_59_m]]-CZ12</f>
        <v>0</v>
      </c>
      <c r="DC13" s="6">
        <f>data[[#This Row],[obitos_60_69_f]]-DB12</f>
        <v>0</v>
      </c>
      <c r="DE13" s="6">
        <f>data[[#This Row],[obitos_60_69_m]]-DD12</f>
        <v>0</v>
      </c>
      <c r="DG13" s="6">
        <f>data[[#This Row],[obitos_70_79_f]]-DF12</f>
        <v>0</v>
      </c>
      <c r="DI13" s="6">
        <f>data[[#This Row],[obitos_70_79_m]]-DH12</f>
        <v>0</v>
      </c>
      <c r="DK13" s="6">
        <f>data[[#This Row],[obitos_80_plus_f]]-DJ12</f>
        <v>0</v>
      </c>
      <c r="DM13" s="6">
        <f>data[[#This Row],[obitos_80_plus_m]]-DL12</f>
        <v>0</v>
      </c>
      <c r="DR13">
        <v>30</v>
      </c>
    </row>
    <row r="14" spans="1:122" x14ac:dyDescent="0.25">
      <c r="A14" s="1">
        <v>43899</v>
      </c>
      <c r="B14" s="2">
        <v>43899.78125</v>
      </c>
      <c r="C14" s="12">
        <f>data[[#This Row],[confirmados]]-R14</f>
        <v>39</v>
      </c>
      <c r="D14" s="12">
        <f>IF(ISNUMBER(C13),data[[#This Row],[activos_1]]-C13,0)</f>
        <v>9</v>
      </c>
      <c r="E14" s="11">
        <f t="shared" si="0"/>
        <v>5.833333333333333</v>
      </c>
      <c r="F14">
        <v>39</v>
      </c>
      <c r="G14" s="13">
        <f>IF(ISNUMBER(F13),data[[#This Row],[confirmados]]-F13,0)</f>
        <v>9</v>
      </c>
      <c r="H14" s="8">
        <f t="shared" si="5"/>
        <v>5.833333333333333</v>
      </c>
      <c r="I14">
        <v>27</v>
      </c>
      <c r="J14">
        <v>1</v>
      </c>
      <c r="K14">
        <v>9</v>
      </c>
      <c r="L14">
        <v>0</v>
      </c>
      <c r="M14">
        <v>2</v>
      </c>
      <c r="N14">
        <v>0</v>
      </c>
      <c r="O14">
        <v>0</v>
      </c>
      <c r="Q14">
        <v>9</v>
      </c>
      <c r="R14">
        <v>0</v>
      </c>
      <c r="S14" s="13">
        <f>IF(ISNUMBER(R13),data[[#This Row],[recuperados]]-R13,0)</f>
        <v>0</v>
      </c>
      <c r="T14" s="8">
        <f t="shared" si="1"/>
        <v>0</v>
      </c>
      <c r="U14">
        <v>0</v>
      </c>
      <c r="V14" s="9">
        <f>IF(ISNUMBER(U13),data[[#This Row],[obitos]]-U13,0)</f>
        <v>0</v>
      </c>
      <c r="W14" s="9">
        <f t="shared" si="2"/>
        <v>0</v>
      </c>
      <c r="X14">
        <v>38</v>
      </c>
      <c r="Y14" s="25">
        <f>IF(ISNUMBER(X13),(data[[#This Row],[internados]]-X13)/X13,0)</f>
        <v>0.26666666666666666</v>
      </c>
      <c r="Z14" s="77">
        <f t="shared" si="3"/>
        <v>0.29251119251119251</v>
      </c>
      <c r="AA14" s="13">
        <f>IF(ISNUMBER(X13),IF(data[[#This Row],[internados]]-X13&lt;0,0,data[[#This Row],[internados]]-X13),0)</f>
        <v>8</v>
      </c>
      <c r="AB14" s="8">
        <f t="shared" si="6"/>
        <v>4.833333333333333</v>
      </c>
      <c r="AD14" s="78">
        <f>IF(ISNUMBER(AC13),IF(AC13=0,0,(data[[#This Row],[internados_uci]]-AC13)/AC13),0)</f>
        <v>0</v>
      </c>
      <c r="AE14" s="24">
        <f t="shared" si="4"/>
        <v>0</v>
      </c>
      <c r="AF14" s="13">
        <f>IF(ISNUMBER(AC13),IF(data[[#This Row],[internados_uci]]-AC13&lt;0,0,data[[#This Row],[internados_uci]]-AC13),0)</f>
        <v>0</v>
      </c>
      <c r="AG14" s="8">
        <f t="shared" si="7"/>
        <v>0</v>
      </c>
      <c r="AH14">
        <v>67</v>
      </c>
      <c r="AI14">
        <v>339</v>
      </c>
      <c r="AJ14">
        <v>496</v>
      </c>
      <c r="AL14">
        <v>6</v>
      </c>
      <c r="AM14">
        <v>7</v>
      </c>
      <c r="AN14">
        <v>0</v>
      </c>
      <c r="AO14">
        <v>0</v>
      </c>
      <c r="AP14">
        <v>3</v>
      </c>
      <c r="AQ14">
        <v>3</v>
      </c>
      <c r="AR14">
        <v>1</v>
      </c>
      <c r="AS14">
        <v>1</v>
      </c>
      <c r="AT14">
        <v>2</v>
      </c>
      <c r="AU14">
        <v>4</v>
      </c>
      <c r="AV14">
        <v>7</v>
      </c>
      <c r="AW14">
        <v>7</v>
      </c>
      <c r="AX14">
        <v>1</v>
      </c>
      <c r="AY14">
        <v>3</v>
      </c>
      <c r="AZ14">
        <v>1</v>
      </c>
      <c r="BA14">
        <v>3</v>
      </c>
      <c r="BB14">
        <v>3</v>
      </c>
      <c r="BC14">
        <v>0</v>
      </c>
      <c r="BD14">
        <v>0</v>
      </c>
      <c r="BE14">
        <v>0</v>
      </c>
      <c r="BF14">
        <v>0.69</v>
      </c>
      <c r="BG14">
        <v>0.54</v>
      </c>
      <c r="BH14">
        <v>0.13</v>
      </c>
      <c r="BI14">
        <v>0.46</v>
      </c>
      <c r="BJ14">
        <v>0.49</v>
      </c>
      <c r="BK14">
        <v>0.38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CE14" s="6">
        <f>data[[#This Row],[obitos_0_9_f]]-CD13</f>
        <v>0</v>
      </c>
      <c r="CG14" s="6">
        <f>data[[#This Row],[obitos_0_9_m]]-CF13</f>
        <v>0</v>
      </c>
      <c r="CI14" s="6">
        <f>data[[#This Row],[obitos_10_19_f]]-CH13</f>
        <v>0</v>
      </c>
      <c r="CK14" s="6">
        <f>data[[#This Row],[obitos_10_19_m]]-CJ13</f>
        <v>0</v>
      </c>
      <c r="CM14" s="6">
        <f>data[[#This Row],[obitos_20_29_f]]-CL13</f>
        <v>0</v>
      </c>
      <c r="CO14" s="6">
        <f>data[[#This Row],[obitos_20_29_m]]-CN13</f>
        <v>0</v>
      </c>
      <c r="CQ14" s="6">
        <f>data[[#This Row],[obitos_30_39_f]]-CP13</f>
        <v>0</v>
      </c>
      <c r="CS14" s="6">
        <f>data[[#This Row],[obitos_30_39_m]]-CR13</f>
        <v>0</v>
      </c>
      <c r="CU14" s="6">
        <f>data[[#This Row],[obitos_40_49_f]]-CT13</f>
        <v>0</v>
      </c>
      <c r="CW14" s="6">
        <f>data[[#This Row],[obitos_40_49_m]]-CV13</f>
        <v>0</v>
      </c>
      <c r="CY14" s="6">
        <f>data[[#This Row],[obitos_50_59_f]]-CX13</f>
        <v>0</v>
      </c>
      <c r="DA14" s="6">
        <f>data[[#This Row],[obitos_50_59_m]]-CZ13</f>
        <v>0</v>
      </c>
      <c r="DC14" s="6">
        <f>data[[#This Row],[obitos_60_69_f]]-DB13</f>
        <v>0</v>
      </c>
      <c r="DE14" s="6">
        <f>data[[#This Row],[obitos_60_69_m]]-DD13</f>
        <v>0</v>
      </c>
      <c r="DG14" s="6">
        <f>data[[#This Row],[obitos_70_79_f]]-DF13</f>
        <v>0</v>
      </c>
      <c r="DI14" s="6">
        <f>data[[#This Row],[obitos_70_79_m]]-DH13</f>
        <v>0</v>
      </c>
      <c r="DK14" s="6">
        <f>data[[#This Row],[obitos_80_plus_f]]-DJ13</f>
        <v>0</v>
      </c>
      <c r="DM14" s="6">
        <f>data[[#This Row],[obitos_80_plus_m]]-DL13</f>
        <v>0</v>
      </c>
      <c r="DR14">
        <v>39</v>
      </c>
    </row>
    <row r="15" spans="1:122" x14ac:dyDescent="0.25">
      <c r="A15" s="1">
        <v>43900</v>
      </c>
      <c r="B15" s="2">
        <v>43900.416666666664</v>
      </c>
      <c r="C15" s="12">
        <f>data[[#This Row],[confirmados]]-R15</f>
        <v>41</v>
      </c>
      <c r="D15" s="12">
        <f>IF(ISNUMBER(C14),data[[#This Row],[activos_1]]-C14,0)</f>
        <v>2</v>
      </c>
      <c r="E15" s="11">
        <f t="shared" si="0"/>
        <v>5.833333333333333</v>
      </c>
      <c r="F15">
        <v>41</v>
      </c>
      <c r="G15" s="13">
        <f>IF(ISNUMBER(F14),data[[#This Row],[confirmados]]-F14,0)</f>
        <v>2</v>
      </c>
      <c r="H15" s="8">
        <f t="shared" si="5"/>
        <v>5.833333333333333</v>
      </c>
      <c r="I15">
        <v>27</v>
      </c>
      <c r="J15">
        <v>2</v>
      </c>
      <c r="K15">
        <v>10</v>
      </c>
      <c r="L15">
        <v>0</v>
      </c>
      <c r="M15">
        <v>2</v>
      </c>
      <c r="N15">
        <v>0</v>
      </c>
      <c r="O15">
        <v>0</v>
      </c>
      <c r="Q15">
        <v>2</v>
      </c>
      <c r="R15">
        <v>0</v>
      </c>
      <c r="S15" s="13">
        <f>IF(ISNUMBER(R14),data[[#This Row],[recuperados]]-R14,0)</f>
        <v>0</v>
      </c>
      <c r="T15" s="8">
        <f t="shared" si="1"/>
        <v>0</v>
      </c>
      <c r="U15">
        <v>0</v>
      </c>
      <c r="V15" s="9">
        <f>IF(ISNUMBER(U14),data[[#This Row],[obitos]]-U14,0)</f>
        <v>0</v>
      </c>
      <c r="W15" s="9">
        <f t="shared" si="2"/>
        <v>0</v>
      </c>
      <c r="X15">
        <v>40</v>
      </c>
      <c r="Y15" s="25">
        <f>IF(ISNUMBER(X14),(data[[#This Row],[internados]]-X14)/X14,0)</f>
        <v>5.2631578947368418E-2</v>
      </c>
      <c r="Z15" s="77">
        <f t="shared" si="3"/>
        <v>0.30128312233575388</v>
      </c>
      <c r="AA15" s="13">
        <f>IF(ISNUMBER(X14),IF(data[[#This Row],[internados]]-X14&lt;0,0,data[[#This Row],[internados]]-X14),0)</f>
        <v>2</v>
      </c>
      <c r="AB15" s="8">
        <f t="shared" si="6"/>
        <v>5.166666666666667</v>
      </c>
      <c r="AD15" s="78">
        <f>IF(ISNUMBER(AC14),IF(AC14=0,0,(data[[#This Row],[internados_uci]]-AC14)/AC14),0)</f>
        <v>0</v>
      </c>
      <c r="AE15" s="24">
        <f t="shared" si="4"/>
        <v>0</v>
      </c>
      <c r="AF15" s="13">
        <f>IF(ISNUMBER(AC14),IF(data[[#This Row],[internados_uci]]-AC14&lt;0,0,data[[#This Row],[internados_uci]]-AC14),0)</f>
        <v>0</v>
      </c>
      <c r="AG15" s="8">
        <f t="shared" si="7"/>
        <v>0</v>
      </c>
      <c r="AH15">
        <v>83</v>
      </c>
      <c r="AI15">
        <v>375</v>
      </c>
      <c r="AJ15">
        <v>667</v>
      </c>
      <c r="AL15">
        <v>6</v>
      </c>
      <c r="AM15">
        <v>8</v>
      </c>
      <c r="AN15">
        <v>0</v>
      </c>
      <c r="AO15">
        <v>0</v>
      </c>
      <c r="AP15">
        <v>3</v>
      </c>
      <c r="AQ15">
        <v>3</v>
      </c>
      <c r="AR15">
        <v>1</v>
      </c>
      <c r="AS15">
        <v>1</v>
      </c>
      <c r="AT15">
        <v>2</v>
      </c>
      <c r="AU15">
        <v>4</v>
      </c>
      <c r="AV15">
        <v>7</v>
      </c>
      <c r="AW15">
        <v>7</v>
      </c>
      <c r="AX15">
        <v>1</v>
      </c>
      <c r="AY15">
        <v>3</v>
      </c>
      <c r="AZ15">
        <v>1</v>
      </c>
      <c r="BA15">
        <v>5</v>
      </c>
      <c r="BB15">
        <v>3</v>
      </c>
      <c r="BC15">
        <v>0</v>
      </c>
      <c r="BD15">
        <v>0</v>
      </c>
      <c r="BE15">
        <v>0</v>
      </c>
      <c r="BF15">
        <v>0.71</v>
      </c>
      <c r="BG15">
        <v>0.56000000000000005</v>
      </c>
      <c r="BH15">
        <v>0.15</v>
      </c>
      <c r="BI15">
        <v>0.46</v>
      </c>
      <c r="BJ15">
        <v>0.51</v>
      </c>
      <c r="BK15">
        <v>0.41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CE15" s="6">
        <f>data[[#This Row],[obitos_0_9_f]]-CD14</f>
        <v>0</v>
      </c>
      <c r="CG15" s="6">
        <f>data[[#This Row],[obitos_0_9_m]]-CF14</f>
        <v>0</v>
      </c>
      <c r="CI15" s="6">
        <f>data[[#This Row],[obitos_10_19_f]]-CH14</f>
        <v>0</v>
      </c>
      <c r="CK15" s="6">
        <f>data[[#This Row],[obitos_10_19_m]]-CJ14</f>
        <v>0</v>
      </c>
      <c r="CM15" s="6">
        <f>data[[#This Row],[obitos_20_29_f]]-CL14</f>
        <v>0</v>
      </c>
      <c r="CO15" s="6">
        <f>data[[#This Row],[obitos_20_29_m]]-CN14</f>
        <v>0</v>
      </c>
      <c r="CQ15" s="6">
        <f>data[[#This Row],[obitos_30_39_f]]-CP14</f>
        <v>0</v>
      </c>
      <c r="CS15" s="6">
        <f>data[[#This Row],[obitos_30_39_m]]-CR14</f>
        <v>0</v>
      </c>
      <c r="CU15" s="6">
        <f>data[[#This Row],[obitos_40_49_f]]-CT14</f>
        <v>0</v>
      </c>
      <c r="CW15" s="6">
        <f>data[[#This Row],[obitos_40_49_m]]-CV14</f>
        <v>0</v>
      </c>
      <c r="CY15" s="6">
        <f>data[[#This Row],[obitos_50_59_f]]-CX14</f>
        <v>0</v>
      </c>
      <c r="DA15" s="6">
        <f>data[[#This Row],[obitos_50_59_m]]-CZ14</f>
        <v>0</v>
      </c>
      <c r="DC15" s="6">
        <f>data[[#This Row],[obitos_60_69_f]]-DB14</f>
        <v>0</v>
      </c>
      <c r="DE15" s="6">
        <f>data[[#This Row],[obitos_60_69_m]]-DD14</f>
        <v>0</v>
      </c>
      <c r="DG15" s="6">
        <f>data[[#This Row],[obitos_70_79_f]]-DF14</f>
        <v>0</v>
      </c>
      <c r="DI15" s="6">
        <f>data[[#This Row],[obitos_70_79_m]]-DH14</f>
        <v>0</v>
      </c>
      <c r="DK15" s="6">
        <f>data[[#This Row],[obitos_80_plus_f]]-DJ14</f>
        <v>0</v>
      </c>
      <c r="DM15" s="6">
        <f>data[[#This Row],[obitos_80_plus_m]]-DL14</f>
        <v>0</v>
      </c>
      <c r="DR15">
        <v>41</v>
      </c>
    </row>
    <row r="16" spans="1:122" x14ac:dyDescent="0.25">
      <c r="A16" s="1">
        <v>43901</v>
      </c>
      <c r="B16" s="2">
        <v>43901</v>
      </c>
      <c r="C16" s="12">
        <f>data[[#This Row],[confirmados]]-R16</f>
        <v>59</v>
      </c>
      <c r="D16" s="12">
        <f>IF(ISNUMBER(C15),data[[#This Row],[activos_1]]-C15,0)</f>
        <v>18</v>
      </c>
      <c r="E16" s="11">
        <f t="shared" si="0"/>
        <v>8.3333333333333339</v>
      </c>
      <c r="F16">
        <v>59</v>
      </c>
      <c r="G16" s="13">
        <f>IF(ISNUMBER(F15),data[[#This Row],[confirmados]]-F15,0)</f>
        <v>18</v>
      </c>
      <c r="H16" s="8">
        <f t="shared" si="5"/>
        <v>8.3333333333333339</v>
      </c>
      <c r="I16">
        <v>36</v>
      </c>
      <c r="J16">
        <v>3</v>
      </c>
      <c r="K16">
        <v>17</v>
      </c>
      <c r="L16">
        <v>0</v>
      </c>
      <c r="M16">
        <v>3</v>
      </c>
      <c r="N16">
        <v>0</v>
      </c>
      <c r="O16">
        <v>0</v>
      </c>
      <c r="Q16">
        <v>18</v>
      </c>
      <c r="R16">
        <v>0</v>
      </c>
      <c r="S16" s="13">
        <f>IF(ISNUMBER(R15),data[[#This Row],[recuperados]]-R15,0)</f>
        <v>0</v>
      </c>
      <c r="T16" s="8">
        <f t="shared" si="1"/>
        <v>0</v>
      </c>
      <c r="U16">
        <v>0</v>
      </c>
      <c r="V16" s="9">
        <f>IF(ISNUMBER(U15),data[[#This Row],[obitos]]-U15,0)</f>
        <v>0</v>
      </c>
      <c r="W16" s="9">
        <f t="shared" si="2"/>
        <v>0</v>
      </c>
      <c r="X16">
        <v>57</v>
      </c>
      <c r="Y16" s="25">
        <f>IF(ISNUMBER(X15),(data[[#This Row],[internados]]-X15)/X15,0)</f>
        <v>0.42499999999999999</v>
      </c>
      <c r="Z16" s="77">
        <f t="shared" si="3"/>
        <v>0.37211645566908724</v>
      </c>
      <c r="AA16" s="13">
        <f>IF(ISNUMBER(X15),IF(data[[#This Row],[internados]]-X15&lt;0,0,data[[#This Row],[internados]]-X15),0)</f>
        <v>17</v>
      </c>
      <c r="AB16" s="8">
        <f t="shared" si="6"/>
        <v>8</v>
      </c>
      <c r="AD16" s="78">
        <f>IF(ISNUMBER(AC15),IF(AC15=0,0,(data[[#This Row],[internados_uci]]-AC15)/AC15),0)</f>
        <v>0</v>
      </c>
      <c r="AE16" s="24">
        <f t="shared" si="4"/>
        <v>0</v>
      </c>
      <c r="AF16" s="13">
        <f>IF(ISNUMBER(AC15),IF(data[[#This Row],[internados_uci]]-AC15&lt;0,0,data[[#This Row],[internados_uci]]-AC15),0)</f>
        <v>0</v>
      </c>
      <c r="AG16" s="8">
        <f t="shared" si="7"/>
        <v>0</v>
      </c>
      <c r="AH16">
        <v>83</v>
      </c>
      <c r="AI16">
        <v>471</v>
      </c>
      <c r="AJ16">
        <v>3066</v>
      </c>
      <c r="AL16">
        <v>6</v>
      </c>
      <c r="AM16">
        <v>12</v>
      </c>
      <c r="AN16">
        <v>0</v>
      </c>
      <c r="AO16">
        <v>1</v>
      </c>
      <c r="AP16">
        <v>6</v>
      </c>
      <c r="AQ16">
        <v>5</v>
      </c>
      <c r="AR16">
        <v>1</v>
      </c>
      <c r="AS16">
        <v>3</v>
      </c>
      <c r="AT16">
        <v>5</v>
      </c>
      <c r="AU16">
        <v>4</v>
      </c>
      <c r="AV16">
        <v>9</v>
      </c>
      <c r="AW16">
        <v>7</v>
      </c>
      <c r="AX16">
        <v>1</v>
      </c>
      <c r="AY16">
        <v>4</v>
      </c>
      <c r="AZ16">
        <v>1</v>
      </c>
      <c r="BA16">
        <v>5</v>
      </c>
      <c r="BB16">
        <v>3</v>
      </c>
      <c r="BC16">
        <v>2</v>
      </c>
      <c r="BD16">
        <v>0</v>
      </c>
      <c r="BE16">
        <v>2</v>
      </c>
      <c r="BF16">
        <v>0.66</v>
      </c>
      <c r="BG16">
        <v>0.47</v>
      </c>
      <c r="BH16">
        <v>0.1</v>
      </c>
      <c r="BI16">
        <v>0.42</v>
      </c>
      <c r="BJ16">
        <v>0.46</v>
      </c>
      <c r="BK16">
        <v>0.31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CE16" s="6">
        <f>data[[#This Row],[obitos_0_9_f]]-CD15</f>
        <v>0</v>
      </c>
      <c r="CG16" s="6">
        <f>data[[#This Row],[obitos_0_9_m]]-CF15</f>
        <v>0</v>
      </c>
      <c r="CI16" s="6">
        <f>data[[#This Row],[obitos_10_19_f]]-CH15</f>
        <v>0</v>
      </c>
      <c r="CK16" s="6">
        <f>data[[#This Row],[obitos_10_19_m]]-CJ15</f>
        <v>0</v>
      </c>
      <c r="CM16" s="6">
        <f>data[[#This Row],[obitos_20_29_f]]-CL15</f>
        <v>0</v>
      </c>
      <c r="CO16" s="6">
        <f>data[[#This Row],[obitos_20_29_m]]-CN15</f>
        <v>0</v>
      </c>
      <c r="CQ16" s="6">
        <f>data[[#This Row],[obitos_30_39_f]]-CP15</f>
        <v>0</v>
      </c>
      <c r="CS16" s="6">
        <f>data[[#This Row],[obitos_30_39_m]]-CR15</f>
        <v>0</v>
      </c>
      <c r="CU16" s="6">
        <f>data[[#This Row],[obitos_40_49_f]]-CT15</f>
        <v>0</v>
      </c>
      <c r="CW16" s="6">
        <f>data[[#This Row],[obitos_40_49_m]]-CV15</f>
        <v>0</v>
      </c>
      <c r="CY16" s="6">
        <f>data[[#This Row],[obitos_50_59_f]]-CX15</f>
        <v>0</v>
      </c>
      <c r="DA16" s="6">
        <f>data[[#This Row],[obitos_50_59_m]]-CZ15</f>
        <v>0</v>
      </c>
      <c r="DC16" s="6">
        <f>data[[#This Row],[obitos_60_69_f]]-DB15</f>
        <v>0</v>
      </c>
      <c r="DE16" s="6">
        <f>data[[#This Row],[obitos_60_69_m]]-DD15</f>
        <v>0</v>
      </c>
      <c r="DG16" s="6">
        <f>data[[#This Row],[obitos_70_79_f]]-DF15</f>
        <v>0</v>
      </c>
      <c r="DI16" s="6">
        <f>data[[#This Row],[obitos_70_79_m]]-DH15</f>
        <v>0</v>
      </c>
      <c r="DK16" s="6">
        <f>data[[#This Row],[obitos_80_plus_f]]-DJ15</f>
        <v>0</v>
      </c>
      <c r="DM16" s="6">
        <f>data[[#This Row],[obitos_80_plus_m]]-DL15</f>
        <v>0</v>
      </c>
      <c r="DR16">
        <v>59</v>
      </c>
    </row>
    <row r="17" spans="1:122" x14ac:dyDescent="0.25">
      <c r="A17" s="1">
        <v>43902</v>
      </c>
      <c r="B17" s="2">
        <v>43902</v>
      </c>
      <c r="C17" s="12">
        <f>data[[#This Row],[confirmados]]-R17</f>
        <v>78</v>
      </c>
      <c r="D17" s="12">
        <f>IF(ISNUMBER(C16),data[[#This Row],[activos_1]]-C16,0)</f>
        <v>19</v>
      </c>
      <c r="E17" s="11">
        <f t="shared" si="0"/>
        <v>10.833333333333334</v>
      </c>
      <c r="F17">
        <v>78</v>
      </c>
      <c r="G17" s="13">
        <f>IF(ISNUMBER(F16),data[[#This Row],[confirmados]]-F16,0)</f>
        <v>19</v>
      </c>
      <c r="H17" s="8">
        <f t="shared" si="5"/>
        <v>10.833333333333334</v>
      </c>
      <c r="I17">
        <v>44</v>
      </c>
      <c r="J17">
        <v>5</v>
      </c>
      <c r="K17">
        <v>23</v>
      </c>
      <c r="L17">
        <v>0</v>
      </c>
      <c r="M17">
        <v>5</v>
      </c>
      <c r="N17">
        <v>0</v>
      </c>
      <c r="O17">
        <v>0</v>
      </c>
      <c r="P17">
        <v>1</v>
      </c>
      <c r="Q17">
        <v>19</v>
      </c>
      <c r="R17">
        <v>0</v>
      </c>
      <c r="S17" s="13">
        <f>IF(ISNUMBER(R16),data[[#This Row],[recuperados]]-R16,0)</f>
        <v>0</v>
      </c>
      <c r="T17" s="8">
        <f t="shared" si="1"/>
        <v>0</v>
      </c>
      <c r="U17">
        <v>0</v>
      </c>
      <c r="V17" s="9">
        <f>IF(ISNUMBER(U16),data[[#This Row],[obitos]]-U16,0)</f>
        <v>0</v>
      </c>
      <c r="W17" s="9">
        <f t="shared" si="2"/>
        <v>0</v>
      </c>
      <c r="X17">
        <v>69</v>
      </c>
      <c r="Y17" s="25">
        <f>IF(ISNUMBER(X16),(data[[#This Row],[internados]]-X16)/X16,0)</f>
        <v>0.21052631578947367</v>
      </c>
      <c r="Z17" s="77">
        <f t="shared" si="3"/>
        <v>0.33313010089325878</v>
      </c>
      <c r="AA17" s="13">
        <f>IF(ISNUMBER(X16),IF(data[[#This Row],[internados]]-X16&lt;0,0,data[[#This Row],[internados]]-X16),0)</f>
        <v>12</v>
      </c>
      <c r="AB17" s="8">
        <f t="shared" si="6"/>
        <v>9.3333333333333339</v>
      </c>
      <c r="AD17" s="78">
        <f>IF(ISNUMBER(AC16),IF(AC16=0,0,(data[[#This Row],[internados_uci]]-AC16)/AC16),0)</f>
        <v>0</v>
      </c>
      <c r="AE17" s="24">
        <f t="shared" si="4"/>
        <v>0</v>
      </c>
      <c r="AF17" s="13">
        <f>IF(ISNUMBER(AC16),IF(data[[#This Row],[internados_uci]]-AC16&lt;0,0,data[[#This Row],[internados_uci]]-AC16),0)</f>
        <v>0</v>
      </c>
      <c r="AG17" s="8">
        <f t="shared" si="7"/>
        <v>0</v>
      </c>
      <c r="AH17">
        <v>133</v>
      </c>
      <c r="AI17">
        <v>637</v>
      </c>
      <c r="AJ17">
        <v>4923</v>
      </c>
      <c r="AL17">
        <v>6</v>
      </c>
      <c r="AM17">
        <v>19</v>
      </c>
      <c r="AN17">
        <v>0</v>
      </c>
      <c r="AO17">
        <v>1</v>
      </c>
      <c r="AP17">
        <v>7</v>
      </c>
      <c r="AQ17">
        <v>5</v>
      </c>
      <c r="AR17">
        <v>1</v>
      </c>
      <c r="AS17">
        <v>6</v>
      </c>
      <c r="AT17">
        <v>6</v>
      </c>
      <c r="AU17">
        <v>8</v>
      </c>
      <c r="AV17">
        <v>10</v>
      </c>
      <c r="AW17">
        <v>11</v>
      </c>
      <c r="AX17">
        <v>1</v>
      </c>
      <c r="AY17">
        <v>8</v>
      </c>
      <c r="AZ17">
        <v>1</v>
      </c>
      <c r="BA17">
        <v>6</v>
      </c>
      <c r="BB17">
        <v>3</v>
      </c>
      <c r="BC17">
        <v>2</v>
      </c>
      <c r="BD17">
        <v>0</v>
      </c>
      <c r="BE17">
        <v>2</v>
      </c>
      <c r="BF17">
        <v>0.65</v>
      </c>
      <c r="BG17">
        <v>0.46</v>
      </c>
      <c r="BH17">
        <v>0.1</v>
      </c>
      <c r="BI17">
        <v>0.37</v>
      </c>
      <c r="BJ17">
        <v>0.4</v>
      </c>
      <c r="BK17">
        <v>0.24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CE17" s="6">
        <f>data[[#This Row],[obitos_0_9_f]]-CD16</f>
        <v>0</v>
      </c>
      <c r="CG17" s="6">
        <f>data[[#This Row],[obitos_0_9_m]]-CF16</f>
        <v>0</v>
      </c>
      <c r="CI17" s="6">
        <f>data[[#This Row],[obitos_10_19_f]]-CH16</f>
        <v>0</v>
      </c>
      <c r="CK17" s="6">
        <f>data[[#This Row],[obitos_10_19_m]]-CJ16</f>
        <v>0</v>
      </c>
      <c r="CM17" s="6">
        <f>data[[#This Row],[obitos_20_29_f]]-CL16</f>
        <v>0</v>
      </c>
      <c r="CO17" s="6">
        <f>data[[#This Row],[obitos_20_29_m]]-CN16</f>
        <v>0</v>
      </c>
      <c r="CQ17" s="6">
        <f>data[[#This Row],[obitos_30_39_f]]-CP16</f>
        <v>0</v>
      </c>
      <c r="CS17" s="6">
        <f>data[[#This Row],[obitos_30_39_m]]-CR16</f>
        <v>0</v>
      </c>
      <c r="CU17" s="6">
        <f>data[[#This Row],[obitos_40_49_f]]-CT16</f>
        <v>0</v>
      </c>
      <c r="CW17" s="6">
        <f>data[[#This Row],[obitos_40_49_m]]-CV16</f>
        <v>0</v>
      </c>
      <c r="CY17" s="6">
        <f>data[[#This Row],[obitos_50_59_f]]-CX16</f>
        <v>0</v>
      </c>
      <c r="DA17" s="6">
        <f>data[[#This Row],[obitos_50_59_m]]-CZ16</f>
        <v>0</v>
      </c>
      <c r="DC17" s="6">
        <f>data[[#This Row],[obitos_60_69_f]]-DB16</f>
        <v>0</v>
      </c>
      <c r="DE17" s="6">
        <f>data[[#This Row],[obitos_60_69_m]]-DD16</f>
        <v>0</v>
      </c>
      <c r="DG17" s="6">
        <f>data[[#This Row],[obitos_70_79_f]]-DF16</f>
        <v>0</v>
      </c>
      <c r="DI17" s="6">
        <f>data[[#This Row],[obitos_70_79_m]]-DH16</f>
        <v>0</v>
      </c>
      <c r="DK17" s="6">
        <f>data[[#This Row],[obitos_80_plus_f]]-DJ16</f>
        <v>0</v>
      </c>
      <c r="DM17" s="6">
        <f>data[[#This Row],[obitos_80_plus_m]]-DL16</f>
        <v>0</v>
      </c>
      <c r="DR17">
        <v>78</v>
      </c>
    </row>
    <row r="18" spans="1:122" x14ac:dyDescent="0.25">
      <c r="A18" s="1">
        <v>43903</v>
      </c>
      <c r="B18" s="2">
        <v>43903</v>
      </c>
      <c r="C18" s="12">
        <f>data[[#This Row],[confirmados]]-R18</f>
        <v>112</v>
      </c>
      <c r="D18" s="12">
        <f>IF(ISNUMBER(C17),data[[#This Row],[activos_1]]-C17,0)</f>
        <v>34</v>
      </c>
      <c r="E18" s="11">
        <f t="shared" si="0"/>
        <v>15.166666666666666</v>
      </c>
      <c r="F18">
        <v>112</v>
      </c>
      <c r="G18" s="13">
        <f>IF(ISNUMBER(F17),data[[#This Row],[confirmados]]-F17,0)</f>
        <v>34</v>
      </c>
      <c r="H18" s="8">
        <f t="shared" si="5"/>
        <v>15.166666666666666</v>
      </c>
      <c r="I18">
        <v>53</v>
      </c>
      <c r="J18">
        <v>6</v>
      </c>
      <c r="K18">
        <v>46</v>
      </c>
      <c r="L18">
        <v>0</v>
      </c>
      <c r="M18">
        <v>6</v>
      </c>
      <c r="N18">
        <v>0</v>
      </c>
      <c r="O18">
        <v>0</v>
      </c>
      <c r="P18">
        <v>1</v>
      </c>
      <c r="Q18">
        <v>34</v>
      </c>
      <c r="R18">
        <v>0</v>
      </c>
      <c r="S18" s="13">
        <f>IF(ISNUMBER(R17),data[[#This Row],[recuperados]]-R17,0)</f>
        <v>0</v>
      </c>
      <c r="T18" s="8">
        <f t="shared" si="1"/>
        <v>0</v>
      </c>
      <c r="U18">
        <v>0</v>
      </c>
      <c r="V18" s="9">
        <f>IF(ISNUMBER(U17),data[[#This Row],[obitos]]-U17,0)</f>
        <v>0</v>
      </c>
      <c r="W18" s="9">
        <f t="shared" si="2"/>
        <v>0</v>
      </c>
      <c r="X18">
        <v>107</v>
      </c>
      <c r="Y18" s="25">
        <f>IF(ISNUMBER(X17),(data[[#This Row],[internados]]-X17)/X17,0)</f>
        <v>0.55072463768115942</v>
      </c>
      <c r="Z18" s="77">
        <f t="shared" si="3"/>
        <v>0.32235343794268279</v>
      </c>
      <c r="AA18" s="13">
        <f>IF(ISNUMBER(X17),IF(data[[#This Row],[internados]]-X17&lt;0,0,data[[#This Row],[internados]]-X17),0)</f>
        <v>38</v>
      </c>
      <c r="AB18" s="8">
        <f t="shared" si="6"/>
        <v>14.333333333333334</v>
      </c>
      <c r="AD18" s="78">
        <f>IF(ISNUMBER(AC17),IF(AC17=0,0,(data[[#This Row],[internados_uci]]-AC17)/AC17),0)</f>
        <v>0</v>
      </c>
      <c r="AE18" s="24">
        <f t="shared" si="4"/>
        <v>0</v>
      </c>
      <c r="AF18" s="13">
        <f>IF(ISNUMBER(AC17),IF(data[[#This Row],[internados_uci]]-AC17&lt;0,0,data[[#This Row],[internados_uci]]-AC17),0)</f>
        <v>0</v>
      </c>
      <c r="AG18" s="8">
        <f t="shared" si="7"/>
        <v>0</v>
      </c>
      <c r="AH18">
        <v>172</v>
      </c>
      <c r="AI18">
        <v>1308</v>
      </c>
      <c r="AJ18">
        <v>5674</v>
      </c>
      <c r="AL18">
        <v>11</v>
      </c>
      <c r="AM18">
        <v>33</v>
      </c>
      <c r="AN18">
        <v>0</v>
      </c>
      <c r="AO18">
        <v>1</v>
      </c>
      <c r="AP18">
        <v>10</v>
      </c>
      <c r="AQ18">
        <v>5</v>
      </c>
      <c r="AR18">
        <v>3</v>
      </c>
      <c r="AS18">
        <v>8</v>
      </c>
      <c r="AT18">
        <v>9</v>
      </c>
      <c r="AU18">
        <v>15</v>
      </c>
      <c r="AV18">
        <v>14</v>
      </c>
      <c r="AW18">
        <v>14</v>
      </c>
      <c r="AX18">
        <v>2</v>
      </c>
      <c r="AY18">
        <v>12</v>
      </c>
      <c r="AZ18">
        <v>3</v>
      </c>
      <c r="BA18">
        <v>8</v>
      </c>
      <c r="BB18">
        <v>3</v>
      </c>
      <c r="BC18">
        <v>3</v>
      </c>
      <c r="BD18">
        <v>0</v>
      </c>
      <c r="BE18">
        <v>2</v>
      </c>
      <c r="BF18">
        <v>0.65</v>
      </c>
      <c r="BG18">
        <v>0.48</v>
      </c>
      <c r="BH18">
        <v>0.12</v>
      </c>
      <c r="BI18">
        <v>0.39</v>
      </c>
      <c r="BJ18">
        <v>0.37</v>
      </c>
      <c r="BK18">
        <v>0.24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CE18" s="6">
        <f>data[[#This Row],[obitos_0_9_f]]-CD17</f>
        <v>0</v>
      </c>
      <c r="CG18" s="6">
        <f>data[[#This Row],[obitos_0_9_m]]-CF17</f>
        <v>0</v>
      </c>
      <c r="CI18" s="6">
        <f>data[[#This Row],[obitos_10_19_f]]-CH17</f>
        <v>0</v>
      </c>
      <c r="CK18" s="6">
        <f>data[[#This Row],[obitos_10_19_m]]-CJ17</f>
        <v>0</v>
      </c>
      <c r="CM18" s="6">
        <f>data[[#This Row],[obitos_20_29_f]]-CL17</f>
        <v>0</v>
      </c>
      <c r="CO18" s="6">
        <f>data[[#This Row],[obitos_20_29_m]]-CN17</f>
        <v>0</v>
      </c>
      <c r="CQ18" s="6">
        <f>data[[#This Row],[obitos_30_39_f]]-CP17</f>
        <v>0</v>
      </c>
      <c r="CS18" s="6">
        <f>data[[#This Row],[obitos_30_39_m]]-CR17</f>
        <v>0</v>
      </c>
      <c r="CU18" s="6">
        <f>data[[#This Row],[obitos_40_49_f]]-CT17</f>
        <v>0</v>
      </c>
      <c r="CW18" s="6">
        <f>data[[#This Row],[obitos_40_49_m]]-CV17</f>
        <v>0</v>
      </c>
      <c r="CY18" s="6">
        <f>data[[#This Row],[obitos_50_59_f]]-CX17</f>
        <v>0</v>
      </c>
      <c r="DA18" s="6">
        <f>data[[#This Row],[obitos_50_59_m]]-CZ17</f>
        <v>0</v>
      </c>
      <c r="DC18" s="6">
        <f>data[[#This Row],[obitos_60_69_f]]-DB17</f>
        <v>0</v>
      </c>
      <c r="DE18" s="6">
        <f>data[[#This Row],[obitos_60_69_m]]-DD17</f>
        <v>0</v>
      </c>
      <c r="DG18" s="6">
        <f>data[[#This Row],[obitos_70_79_f]]-DF17</f>
        <v>0</v>
      </c>
      <c r="DI18" s="6">
        <f>data[[#This Row],[obitos_70_79_m]]-DH17</f>
        <v>0</v>
      </c>
      <c r="DK18" s="6">
        <f>data[[#This Row],[obitos_80_plus_f]]-DJ17</f>
        <v>0</v>
      </c>
      <c r="DM18" s="6">
        <f>data[[#This Row],[obitos_80_plus_m]]-DL17</f>
        <v>0</v>
      </c>
      <c r="DR18">
        <v>112</v>
      </c>
    </row>
    <row r="19" spans="1:122" x14ac:dyDescent="0.25">
      <c r="A19" s="1">
        <v>43904</v>
      </c>
      <c r="B19" s="2">
        <v>43904</v>
      </c>
      <c r="C19" s="12">
        <f>data[[#This Row],[confirmados]]-R19</f>
        <v>168</v>
      </c>
      <c r="D19" s="12">
        <f>IF(ISNUMBER(C18),data[[#This Row],[activos_1]]-C18,0)</f>
        <v>56</v>
      </c>
      <c r="E19" s="11">
        <f t="shared" si="0"/>
        <v>23</v>
      </c>
      <c r="F19">
        <v>169</v>
      </c>
      <c r="G19" s="13">
        <f>IF(ISNUMBER(F18),data[[#This Row],[confirmados]]-F18,0)</f>
        <v>57</v>
      </c>
      <c r="H19" s="8">
        <f t="shared" si="5"/>
        <v>23.166666666666668</v>
      </c>
      <c r="I19">
        <v>77</v>
      </c>
      <c r="J19">
        <v>8</v>
      </c>
      <c r="K19">
        <v>73</v>
      </c>
      <c r="L19">
        <v>0</v>
      </c>
      <c r="M19">
        <v>7</v>
      </c>
      <c r="N19">
        <v>0</v>
      </c>
      <c r="O19">
        <v>0</v>
      </c>
      <c r="P19">
        <v>4</v>
      </c>
      <c r="Q19">
        <v>57</v>
      </c>
      <c r="R19">
        <v>1</v>
      </c>
      <c r="S19" s="13">
        <f>IF(ISNUMBER(R18),data[[#This Row],[recuperados]]-R18,0)</f>
        <v>1</v>
      </c>
      <c r="T19" s="8">
        <f t="shared" si="1"/>
        <v>0.16666666666666666</v>
      </c>
      <c r="U19">
        <v>0</v>
      </c>
      <c r="V19" s="9">
        <f>IF(ISNUMBER(U18),data[[#This Row],[obitos]]-U18,0)</f>
        <v>0</v>
      </c>
      <c r="W19" s="9">
        <f t="shared" si="2"/>
        <v>0</v>
      </c>
      <c r="X19">
        <v>114</v>
      </c>
      <c r="Y19" s="25">
        <f>IF(ISNUMBER(X18),(data[[#This Row],[internados]]-X18)/X18,0)</f>
        <v>6.5420560747663545E-2</v>
      </c>
      <c r="Z19" s="77">
        <f t="shared" si="3"/>
        <v>0.26182829330538859</v>
      </c>
      <c r="AA19" s="13">
        <f>IF(ISNUMBER(X18),IF(data[[#This Row],[internados]]-X18&lt;0,0,data[[#This Row],[internados]]-X18),0)</f>
        <v>7</v>
      </c>
      <c r="AB19" s="8">
        <f t="shared" si="6"/>
        <v>14</v>
      </c>
      <c r="AC19">
        <v>10</v>
      </c>
      <c r="AD19" s="78">
        <f>IF(ISNUMBER(AC18),IF(AC18=0,0,(data[[#This Row],[internados_uci]]-AC18)/AC18),0)</f>
        <v>0</v>
      </c>
      <c r="AE19" s="24">
        <f t="shared" si="4"/>
        <v>0</v>
      </c>
      <c r="AF19" s="13">
        <f>IF(ISNUMBER(AC18),IF(data[[#This Row],[internados_uci]]-AC18&lt;0,0,data[[#This Row],[internados_uci]]-AC18),0)</f>
        <v>0</v>
      </c>
      <c r="AG19" s="8">
        <f t="shared" si="7"/>
        <v>0</v>
      </c>
      <c r="AH19">
        <v>126</v>
      </c>
      <c r="AI19">
        <v>1704</v>
      </c>
      <c r="AJ19">
        <v>5011</v>
      </c>
      <c r="AL19">
        <v>11</v>
      </c>
      <c r="AM19">
        <v>39</v>
      </c>
      <c r="AN19">
        <v>0</v>
      </c>
      <c r="AO19">
        <v>1</v>
      </c>
      <c r="AP19">
        <v>13</v>
      </c>
      <c r="AQ19">
        <v>6</v>
      </c>
      <c r="AR19">
        <v>7</v>
      </c>
      <c r="AS19">
        <v>12</v>
      </c>
      <c r="AT19">
        <v>17</v>
      </c>
      <c r="AU19">
        <v>20</v>
      </c>
      <c r="AV19">
        <v>19</v>
      </c>
      <c r="AW19">
        <v>22</v>
      </c>
      <c r="AX19">
        <v>5</v>
      </c>
      <c r="AY19">
        <v>21</v>
      </c>
      <c r="AZ19">
        <v>3</v>
      </c>
      <c r="BA19">
        <v>9</v>
      </c>
      <c r="BB19">
        <v>4</v>
      </c>
      <c r="BC19">
        <v>7</v>
      </c>
      <c r="BD19">
        <v>1</v>
      </c>
      <c r="BE19">
        <v>2</v>
      </c>
      <c r="BF19">
        <v>0.54</v>
      </c>
      <c r="BG19">
        <v>0.39</v>
      </c>
      <c r="BH19">
        <v>0.1</v>
      </c>
      <c r="BI19">
        <v>0.33</v>
      </c>
      <c r="BJ19">
        <v>0.34</v>
      </c>
      <c r="BK19">
        <v>0.21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CE19" s="6">
        <f>data[[#This Row],[obitos_0_9_f]]-CD18</f>
        <v>0</v>
      </c>
      <c r="CG19" s="6">
        <f>data[[#This Row],[obitos_0_9_m]]-CF18</f>
        <v>0</v>
      </c>
      <c r="CI19" s="6">
        <f>data[[#This Row],[obitos_10_19_f]]-CH18</f>
        <v>0</v>
      </c>
      <c r="CK19" s="6">
        <f>data[[#This Row],[obitos_10_19_m]]-CJ18</f>
        <v>0</v>
      </c>
      <c r="CM19" s="6">
        <f>data[[#This Row],[obitos_20_29_f]]-CL18</f>
        <v>0</v>
      </c>
      <c r="CO19" s="6">
        <f>data[[#This Row],[obitos_20_29_m]]-CN18</f>
        <v>0</v>
      </c>
      <c r="CQ19" s="6">
        <f>data[[#This Row],[obitos_30_39_f]]-CP18</f>
        <v>0</v>
      </c>
      <c r="CS19" s="6">
        <f>data[[#This Row],[obitos_30_39_m]]-CR18</f>
        <v>0</v>
      </c>
      <c r="CU19" s="6">
        <f>data[[#This Row],[obitos_40_49_f]]-CT18</f>
        <v>0</v>
      </c>
      <c r="CW19" s="6">
        <f>data[[#This Row],[obitos_40_49_m]]-CV18</f>
        <v>0</v>
      </c>
      <c r="CY19" s="6">
        <f>data[[#This Row],[obitos_50_59_f]]-CX18</f>
        <v>0</v>
      </c>
      <c r="DA19" s="6">
        <f>data[[#This Row],[obitos_50_59_m]]-CZ18</f>
        <v>0</v>
      </c>
      <c r="DC19" s="6">
        <f>data[[#This Row],[obitos_60_69_f]]-DB18</f>
        <v>0</v>
      </c>
      <c r="DE19" s="6">
        <f>data[[#This Row],[obitos_60_69_m]]-DD18</f>
        <v>0</v>
      </c>
      <c r="DG19" s="6">
        <f>data[[#This Row],[obitos_70_79_f]]-DF18</f>
        <v>0</v>
      </c>
      <c r="DI19" s="6">
        <f>data[[#This Row],[obitos_70_79_m]]-DH18</f>
        <v>0</v>
      </c>
      <c r="DK19" s="6">
        <f>data[[#This Row],[obitos_80_plus_f]]-DJ18</f>
        <v>0</v>
      </c>
      <c r="DM19" s="6">
        <f>data[[#This Row],[obitos_80_plus_m]]-DL18</f>
        <v>0</v>
      </c>
      <c r="DR19">
        <v>168</v>
      </c>
    </row>
    <row r="20" spans="1:122" x14ac:dyDescent="0.25">
      <c r="A20" s="1">
        <v>43905</v>
      </c>
      <c r="B20" s="2">
        <v>43905</v>
      </c>
      <c r="C20" s="12">
        <f>data[[#This Row],[confirmados]]-R20</f>
        <v>243</v>
      </c>
      <c r="D20" s="12">
        <f>IF(ISNUMBER(C19),data[[#This Row],[activos_1]]-C19,0)</f>
        <v>75</v>
      </c>
      <c r="E20" s="11">
        <f t="shared" si="0"/>
        <v>34</v>
      </c>
      <c r="F20">
        <v>245</v>
      </c>
      <c r="G20" s="13">
        <f>IF(ISNUMBER(F19),data[[#This Row],[confirmados]]-F19,0)</f>
        <v>76</v>
      </c>
      <c r="H20" s="8">
        <f t="shared" si="5"/>
        <v>34.333333333333336</v>
      </c>
      <c r="I20">
        <v>103</v>
      </c>
      <c r="J20">
        <v>10</v>
      </c>
      <c r="K20">
        <v>116</v>
      </c>
      <c r="L20">
        <v>0</v>
      </c>
      <c r="M20">
        <v>10</v>
      </c>
      <c r="N20">
        <v>1</v>
      </c>
      <c r="O20">
        <v>0</v>
      </c>
      <c r="P20">
        <v>5</v>
      </c>
      <c r="Q20">
        <v>76</v>
      </c>
      <c r="R20">
        <v>2</v>
      </c>
      <c r="S20" s="13">
        <f>IF(ISNUMBER(R19),data[[#This Row],[recuperados]]-R19,0)</f>
        <v>1</v>
      </c>
      <c r="T20" s="8">
        <f t="shared" si="1"/>
        <v>0.33333333333333331</v>
      </c>
      <c r="U20">
        <v>0</v>
      </c>
      <c r="V20" s="9">
        <f>IF(ISNUMBER(U19),data[[#This Row],[obitos]]-U19,0)</f>
        <v>0</v>
      </c>
      <c r="W20" s="9">
        <f t="shared" si="2"/>
        <v>0</v>
      </c>
      <c r="X20">
        <v>139</v>
      </c>
      <c r="Y20" s="25">
        <f>IF(ISNUMBER(X19),(data[[#This Row],[internados]]-X19)/X19,0)</f>
        <v>0.21929824561403508</v>
      </c>
      <c r="Z20" s="77">
        <f t="shared" si="3"/>
        <v>0.25393355646328336</v>
      </c>
      <c r="AA20" s="13">
        <f>IF(ISNUMBER(X19),IF(data[[#This Row],[internados]]-X19&lt;0,0,data[[#This Row],[internados]]-X19),0)</f>
        <v>25</v>
      </c>
      <c r="AB20" s="8">
        <f t="shared" si="6"/>
        <v>16.833333333333332</v>
      </c>
      <c r="AC20">
        <v>9</v>
      </c>
      <c r="AD20" s="78">
        <f>IF(ISNUMBER(AC19),IF(AC19=0,0,(data[[#This Row],[internados_uci]]-AC19)/AC19),0)</f>
        <v>-0.1</v>
      </c>
      <c r="AE20" s="24">
        <f t="shared" si="4"/>
        <v>-1.6666666666666666E-2</v>
      </c>
      <c r="AF20" s="13">
        <f>IF(ISNUMBER(AC19),IF(data[[#This Row],[internados_uci]]-AC19&lt;0,0,data[[#This Row],[internados_uci]]-AC19),0)</f>
        <v>0</v>
      </c>
      <c r="AG20" s="8">
        <f t="shared" si="7"/>
        <v>0</v>
      </c>
      <c r="AH20">
        <v>281</v>
      </c>
      <c r="AI20">
        <v>2271</v>
      </c>
      <c r="AJ20">
        <v>4592</v>
      </c>
      <c r="AK20">
        <v>1746</v>
      </c>
      <c r="AL20">
        <v>14</v>
      </c>
      <c r="AM20">
        <v>47</v>
      </c>
      <c r="AN20">
        <v>0</v>
      </c>
      <c r="AO20">
        <v>1</v>
      </c>
      <c r="AP20">
        <v>17</v>
      </c>
      <c r="AQ20">
        <v>8</v>
      </c>
      <c r="AR20">
        <v>12</v>
      </c>
      <c r="AS20">
        <v>16</v>
      </c>
      <c r="AT20">
        <v>25</v>
      </c>
      <c r="AU20">
        <v>30</v>
      </c>
      <c r="AV20">
        <v>27</v>
      </c>
      <c r="AW20">
        <v>26</v>
      </c>
      <c r="AX20">
        <v>16</v>
      </c>
      <c r="AY20">
        <v>27</v>
      </c>
      <c r="AZ20">
        <v>6</v>
      </c>
      <c r="BA20">
        <v>12</v>
      </c>
      <c r="BB20">
        <v>5</v>
      </c>
      <c r="BC20">
        <v>12</v>
      </c>
      <c r="BD20">
        <v>3</v>
      </c>
      <c r="BE20">
        <v>2</v>
      </c>
      <c r="BF20">
        <v>0.53</v>
      </c>
      <c r="BG20">
        <v>0.31</v>
      </c>
      <c r="BH20">
        <v>0.09</v>
      </c>
      <c r="BI20">
        <v>0.19</v>
      </c>
      <c r="BJ20">
        <v>0.18</v>
      </c>
      <c r="BK20">
        <v>0.13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CE20" s="6">
        <f>data[[#This Row],[obitos_0_9_f]]-CD19</f>
        <v>0</v>
      </c>
      <c r="CG20" s="6">
        <f>data[[#This Row],[obitos_0_9_m]]-CF19</f>
        <v>0</v>
      </c>
      <c r="CI20" s="6">
        <f>data[[#This Row],[obitos_10_19_f]]-CH19</f>
        <v>0</v>
      </c>
      <c r="CK20" s="6">
        <f>data[[#This Row],[obitos_10_19_m]]-CJ19</f>
        <v>0</v>
      </c>
      <c r="CM20" s="6">
        <f>data[[#This Row],[obitos_20_29_f]]-CL19</f>
        <v>0</v>
      </c>
      <c r="CO20" s="6">
        <f>data[[#This Row],[obitos_20_29_m]]-CN19</f>
        <v>0</v>
      </c>
      <c r="CQ20" s="6">
        <f>data[[#This Row],[obitos_30_39_f]]-CP19</f>
        <v>0</v>
      </c>
      <c r="CS20" s="6">
        <f>data[[#This Row],[obitos_30_39_m]]-CR19</f>
        <v>0</v>
      </c>
      <c r="CU20" s="6">
        <f>data[[#This Row],[obitos_40_49_f]]-CT19</f>
        <v>0</v>
      </c>
      <c r="CW20" s="6">
        <f>data[[#This Row],[obitos_40_49_m]]-CV19</f>
        <v>0</v>
      </c>
      <c r="CY20" s="6">
        <f>data[[#This Row],[obitos_50_59_f]]-CX19</f>
        <v>0</v>
      </c>
      <c r="DA20" s="6">
        <f>data[[#This Row],[obitos_50_59_m]]-CZ19</f>
        <v>0</v>
      </c>
      <c r="DC20" s="6">
        <f>data[[#This Row],[obitos_60_69_f]]-DB19</f>
        <v>0</v>
      </c>
      <c r="DE20" s="6">
        <f>data[[#This Row],[obitos_60_69_m]]-DD19</f>
        <v>0</v>
      </c>
      <c r="DG20" s="6">
        <f>data[[#This Row],[obitos_70_79_f]]-DF19</f>
        <v>0</v>
      </c>
      <c r="DI20" s="6">
        <f>data[[#This Row],[obitos_70_79_m]]-DH19</f>
        <v>0</v>
      </c>
      <c r="DK20" s="6">
        <f>data[[#This Row],[obitos_80_plus_f]]-DJ19</f>
        <v>0</v>
      </c>
      <c r="DM20" s="6">
        <f>data[[#This Row],[obitos_80_plus_m]]-DL19</f>
        <v>0</v>
      </c>
      <c r="DR20">
        <v>243</v>
      </c>
    </row>
    <row r="21" spans="1:122" x14ac:dyDescent="0.25">
      <c r="A21" s="1">
        <v>43906</v>
      </c>
      <c r="B21" s="2">
        <v>43906</v>
      </c>
      <c r="C21" s="12">
        <f>data[[#This Row],[confirmados]]-R21</f>
        <v>328</v>
      </c>
      <c r="D21" s="12">
        <f>IF(ISNUMBER(C20),data[[#This Row],[activos_1]]-C20,0)</f>
        <v>85</v>
      </c>
      <c r="E21" s="11">
        <f t="shared" si="0"/>
        <v>47.833333333333336</v>
      </c>
      <c r="F21">
        <v>331</v>
      </c>
      <c r="G21" s="13">
        <f>IF(ISNUMBER(F20),data[[#This Row],[confirmados]]-F20,0)</f>
        <v>86</v>
      </c>
      <c r="H21" s="8">
        <f t="shared" si="5"/>
        <v>48.333333333333336</v>
      </c>
      <c r="I21">
        <v>138</v>
      </c>
      <c r="J21">
        <v>31</v>
      </c>
      <c r="K21">
        <v>142</v>
      </c>
      <c r="L21">
        <v>0</v>
      </c>
      <c r="M21">
        <v>13</v>
      </c>
      <c r="N21">
        <v>1</v>
      </c>
      <c r="O21">
        <v>0</v>
      </c>
      <c r="P21">
        <v>5</v>
      </c>
      <c r="Q21">
        <v>86</v>
      </c>
      <c r="R21">
        <v>3</v>
      </c>
      <c r="S21" s="13">
        <f>IF(ISNUMBER(R20),data[[#This Row],[recuperados]]-R20,0)</f>
        <v>1</v>
      </c>
      <c r="T21" s="8">
        <f t="shared" si="1"/>
        <v>0.5</v>
      </c>
      <c r="U21">
        <v>0</v>
      </c>
      <c r="V21" s="9">
        <f>IF(ISNUMBER(U20),data[[#This Row],[obitos]]-U20,0)</f>
        <v>0</v>
      </c>
      <c r="W21" s="9">
        <f t="shared" si="2"/>
        <v>0</v>
      </c>
      <c r="X21">
        <v>139</v>
      </c>
      <c r="Y21" s="25">
        <f>IF(ISNUMBER(X20),(data[[#This Row],[internados]]-X20)/X20,0)</f>
        <v>0</v>
      </c>
      <c r="Z21" s="77">
        <f t="shared" si="3"/>
        <v>0.24516162663872196</v>
      </c>
      <c r="AA21" s="13">
        <f>IF(ISNUMBER(X20),IF(data[[#This Row],[internados]]-X20&lt;0,0,data[[#This Row],[internados]]-X20),0)</f>
        <v>0</v>
      </c>
      <c r="AB21" s="8">
        <f t="shared" si="6"/>
        <v>16.5</v>
      </c>
      <c r="AC21">
        <v>18</v>
      </c>
      <c r="AD21" s="78">
        <f>IF(ISNUMBER(AC20),IF(AC20=0,0,(data[[#This Row],[internados_uci]]-AC20)/AC20),0)</f>
        <v>1</v>
      </c>
      <c r="AE21" s="24">
        <f t="shared" si="4"/>
        <v>0.15</v>
      </c>
      <c r="AF21" s="13">
        <f>IF(ISNUMBER(AC20),IF(data[[#This Row],[internados_uci]]-AC20&lt;0,0,data[[#This Row],[internados_uci]]-AC20),0)</f>
        <v>9</v>
      </c>
      <c r="AG21" s="8">
        <f t="shared" si="7"/>
        <v>1.5</v>
      </c>
      <c r="AH21">
        <v>374</v>
      </c>
      <c r="AI21">
        <v>2908</v>
      </c>
      <c r="AJ21">
        <v>4592</v>
      </c>
      <c r="AK21">
        <v>2203</v>
      </c>
      <c r="AL21">
        <v>18</v>
      </c>
      <c r="AM21">
        <v>47</v>
      </c>
      <c r="AN21">
        <v>2</v>
      </c>
      <c r="AO21">
        <v>1</v>
      </c>
      <c r="AP21">
        <v>17</v>
      </c>
      <c r="AQ21">
        <v>10</v>
      </c>
      <c r="AR21">
        <v>17</v>
      </c>
      <c r="AS21">
        <v>21</v>
      </c>
      <c r="AT21">
        <v>30</v>
      </c>
      <c r="AU21">
        <v>35</v>
      </c>
      <c r="AV21">
        <v>32</v>
      </c>
      <c r="AW21">
        <v>36</v>
      </c>
      <c r="AX21">
        <v>21</v>
      </c>
      <c r="AY21">
        <v>31</v>
      </c>
      <c r="AZ21">
        <v>11</v>
      </c>
      <c r="BA21">
        <v>26</v>
      </c>
      <c r="BB21">
        <v>10</v>
      </c>
      <c r="BC21">
        <v>18</v>
      </c>
      <c r="BD21">
        <v>8</v>
      </c>
      <c r="BE21">
        <v>4</v>
      </c>
      <c r="BF21">
        <v>0.53</v>
      </c>
      <c r="BG21">
        <v>0.31</v>
      </c>
      <c r="BH21">
        <v>0.09</v>
      </c>
      <c r="BI21">
        <v>0.19</v>
      </c>
      <c r="BJ21">
        <v>0.18</v>
      </c>
      <c r="BK21">
        <v>0.13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CE21" s="6">
        <f>data[[#This Row],[obitos_0_9_f]]-CD20</f>
        <v>0</v>
      </c>
      <c r="CG21" s="6">
        <f>data[[#This Row],[obitos_0_9_m]]-CF20</f>
        <v>0</v>
      </c>
      <c r="CI21" s="6">
        <f>data[[#This Row],[obitos_10_19_f]]-CH20</f>
        <v>0</v>
      </c>
      <c r="CK21" s="6">
        <f>data[[#This Row],[obitos_10_19_m]]-CJ20</f>
        <v>0</v>
      </c>
      <c r="CM21" s="6">
        <f>data[[#This Row],[obitos_20_29_f]]-CL20</f>
        <v>0</v>
      </c>
      <c r="CO21" s="6">
        <f>data[[#This Row],[obitos_20_29_m]]-CN20</f>
        <v>0</v>
      </c>
      <c r="CQ21" s="6">
        <f>data[[#This Row],[obitos_30_39_f]]-CP20</f>
        <v>0</v>
      </c>
      <c r="CS21" s="6">
        <f>data[[#This Row],[obitos_30_39_m]]-CR20</f>
        <v>0</v>
      </c>
      <c r="CU21" s="6">
        <f>data[[#This Row],[obitos_40_49_f]]-CT20</f>
        <v>0</v>
      </c>
      <c r="CW21" s="6">
        <f>data[[#This Row],[obitos_40_49_m]]-CV20</f>
        <v>0</v>
      </c>
      <c r="CY21" s="6">
        <f>data[[#This Row],[obitos_50_59_f]]-CX20</f>
        <v>0</v>
      </c>
      <c r="DA21" s="6">
        <f>data[[#This Row],[obitos_50_59_m]]-CZ20</f>
        <v>0</v>
      </c>
      <c r="DC21" s="6">
        <f>data[[#This Row],[obitos_60_69_f]]-DB20</f>
        <v>0</v>
      </c>
      <c r="DE21" s="6">
        <f>data[[#This Row],[obitos_60_69_m]]-DD20</f>
        <v>0</v>
      </c>
      <c r="DG21" s="6">
        <f>data[[#This Row],[obitos_70_79_f]]-DF20</f>
        <v>0</v>
      </c>
      <c r="DI21" s="6">
        <f>data[[#This Row],[obitos_70_79_m]]-DH20</f>
        <v>0</v>
      </c>
      <c r="DK21" s="6">
        <f>data[[#This Row],[obitos_80_plus_f]]-DJ20</f>
        <v>0</v>
      </c>
      <c r="DM21" s="6">
        <f>data[[#This Row],[obitos_80_plus_m]]-DL20</f>
        <v>0</v>
      </c>
      <c r="DR21">
        <v>327</v>
      </c>
    </row>
    <row r="22" spans="1:122" x14ac:dyDescent="0.25">
      <c r="A22" s="1">
        <v>43907</v>
      </c>
      <c r="B22" s="2">
        <v>43907</v>
      </c>
      <c r="C22" s="12">
        <f>data[[#This Row],[confirmados]]-R22</f>
        <v>445</v>
      </c>
      <c r="D22" s="12">
        <f>IF(ISNUMBER(C21),data[[#This Row],[activos_1]]-C21,0)</f>
        <v>117</v>
      </c>
      <c r="E22" s="11">
        <f t="shared" si="0"/>
        <v>64.333333333333329</v>
      </c>
      <c r="F22">
        <v>448</v>
      </c>
      <c r="G22" s="13">
        <f>IF(ISNUMBER(F21),data[[#This Row],[confirmados]]-F21,0)</f>
        <v>117</v>
      </c>
      <c r="H22" s="8">
        <f t="shared" si="5"/>
        <v>64.833333333333329</v>
      </c>
      <c r="I22">
        <v>196</v>
      </c>
      <c r="J22">
        <v>51</v>
      </c>
      <c r="K22">
        <v>180</v>
      </c>
      <c r="L22">
        <v>0</v>
      </c>
      <c r="M22">
        <v>14</v>
      </c>
      <c r="N22">
        <v>1</v>
      </c>
      <c r="O22">
        <v>0</v>
      </c>
      <c r="P22">
        <v>6</v>
      </c>
      <c r="Q22">
        <v>117</v>
      </c>
      <c r="R22">
        <v>3</v>
      </c>
      <c r="S22" s="13">
        <f>IF(ISNUMBER(R21),data[[#This Row],[recuperados]]-R21,0)</f>
        <v>0</v>
      </c>
      <c r="T22" s="8">
        <f t="shared" si="1"/>
        <v>0.5</v>
      </c>
      <c r="U22">
        <v>1</v>
      </c>
      <c r="V22" s="9">
        <f>IF(ISNUMBER(U21),data[[#This Row],[obitos]]-U21,0)</f>
        <v>1</v>
      </c>
      <c r="W22" s="9">
        <f t="shared" si="2"/>
        <v>0.16666666666666666</v>
      </c>
      <c r="X22">
        <v>206</v>
      </c>
      <c r="Y22" s="25">
        <f>IF(ISNUMBER(X21),(data[[#This Row],[internados]]-X21)/X21,0)</f>
        <v>0.48201438848920863</v>
      </c>
      <c r="Z22" s="77">
        <f t="shared" si="3"/>
        <v>0.25466402472025673</v>
      </c>
      <c r="AA22" s="13">
        <f>IF(ISNUMBER(X21),IF(data[[#This Row],[internados]]-X21&lt;0,0,data[[#This Row],[internados]]-X21),0)</f>
        <v>67</v>
      </c>
      <c r="AB22" s="8">
        <f t="shared" si="6"/>
        <v>24.833333333333332</v>
      </c>
      <c r="AC22">
        <v>17</v>
      </c>
      <c r="AD22" s="78">
        <f>IF(ISNUMBER(AC21),IF(AC21=0,0,(data[[#This Row],[internados_uci]]-AC21)/AC21),0)</f>
        <v>-5.5555555555555552E-2</v>
      </c>
      <c r="AE22" s="24">
        <f t="shared" si="4"/>
        <v>0.14074074074074075</v>
      </c>
      <c r="AF22" s="13">
        <f>IF(ISNUMBER(AC21),IF(data[[#This Row],[internados_uci]]-AC21&lt;0,0,data[[#This Row],[internados_uci]]-AC21),0)</f>
        <v>0</v>
      </c>
      <c r="AG22" s="8">
        <f t="shared" si="7"/>
        <v>1.5</v>
      </c>
      <c r="AH22">
        <v>323</v>
      </c>
      <c r="AI22">
        <v>4030</v>
      </c>
      <c r="AJ22">
        <v>6852</v>
      </c>
      <c r="AK22">
        <v>3259</v>
      </c>
      <c r="AL22">
        <v>19</v>
      </c>
      <c r="AM22">
        <v>61</v>
      </c>
      <c r="AN22">
        <v>2</v>
      </c>
      <c r="AO22">
        <v>1</v>
      </c>
      <c r="AP22">
        <v>19</v>
      </c>
      <c r="AQ22">
        <v>13</v>
      </c>
      <c r="AR22">
        <v>21</v>
      </c>
      <c r="AS22">
        <v>34</v>
      </c>
      <c r="AT22">
        <v>37</v>
      </c>
      <c r="AU22">
        <v>51</v>
      </c>
      <c r="AV22">
        <v>47</v>
      </c>
      <c r="AW22">
        <v>46</v>
      </c>
      <c r="AX22">
        <v>32</v>
      </c>
      <c r="AY22">
        <v>41</v>
      </c>
      <c r="AZ22">
        <v>18</v>
      </c>
      <c r="BA22">
        <v>34</v>
      </c>
      <c r="BB22">
        <v>13</v>
      </c>
      <c r="BC22">
        <v>22</v>
      </c>
      <c r="BD22">
        <v>12</v>
      </c>
      <c r="BE22">
        <v>5</v>
      </c>
      <c r="BF22">
        <v>0.33</v>
      </c>
      <c r="BG22">
        <v>0.27</v>
      </c>
      <c r="BH22">
        <v>0.1</v>
      </c>
      <c r="BI22">
        <v>0.17</v>
      </c>
      <c r="BJ22">
        <v>0.19</v>
      </c>
      <c r="BK22">
        <v>0.14000000000000001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CE22" s="6">
        <f>data[[#This Row],[obitos_0_9_f]]-CD21</f>
        <v>0</v>
      </c>
      <c r="CG22" s="6">
        <f>data[[#This Row],[obitos_0_9_m]]-CF21</f>
        <v>0</v>
      </c>
      <c r="CI22" s="6">
        <f>data[[#This Row],[obitos_10_19_f]]-CH21</f>
        <v>0</v>
      </c>
      <c r="CK22" s="6">
        <f>data[[#This Row],[obitos_10_19_m]]-CJ21</f>
        <v>0</v>
      </c>
      <c r="CM22" s="6">
        <f>data[[#This Row],[obitos_20_29_f]]-CL21</f>
        <v>0</v>
      </c>
      <c r="CO22" s="6">
        <f>data[[#This Row],[obitos_20_29_m]]-CN21</f>
        <v>0</v>
      </c>
      <c r="CQ22" s="6">
        <f>data[[#This Row],[obitos_30_39_f]]-CP21</f>
        <v>0</v>
      </c>
      <c r="CS22" s="6">
        <f>data[[#This Row],[obitos_30_39_m]]-CR21</f>
        <v>0</v>
      </c>
      <c r="CU22" s="6">
        <f>data[[#This Row],[obitos_40_49_f]]-CT21</f>
        <v>0</v>
      </c>
      <c r="CW22" s="6">
        <f>data[[#This Row],[obitos_40_49_m]]-CV21</f>
        <v>0</v>
      </c>
      <c r="CY22" s="6">
        <f>data[[#This Row],[obitos_50_59_f]]-CX21</f>
        <v>0</v>
      </c>
      <c r="DA22" s="6">
        <f>data[[#This Row],[obitos_50_59_m]]-CZ21</f>
        <v>0</v>
      </c>
      <c r="DC22" s="6">
        <f>data[[#This Row],[obitos_60_69_f]]-DB21</f>
        <v>0</v>
      </c>
      <c r="DE22" s="6">
        <f>data[[#This Row],[obitos_60_69_m]]-DD21</f>
        <v>0</v>
      </c>
      <c r="DG22" s="6">
        <f>data[[#This Row],[obitos_70_79_f]]-DF21</f>
        <v>0</v>
      </c>
      <c r="DI22" s="6">
        <f>data[[#This Row],[obitos_70_79_m]]-DH21</f>
        <v>0</v>
      </c>
      <c r="DK22" s="6">
        <f>data[[#This Row],[obitos_80_plus_f]]-DJ21</f>
        <v>0</v>
      </c>
      <c r="DM22" s="6">
        <f>data[[#This Row],[obitos_80_plus_m]]-DL21</f>
        <v>0</v>
      </c>
      <c r="DR22">
        <v>444</v>
      </c>
    </row>
    <row r="23" spans="1:122" x14ac:dyDescent="0.25">
      <c r="A23" s="1">
        <v>43908</v>
      </c>
      <c r="B23" s="2">
        <v>43908</v>
      </c>
      <c r="C23" s="12">
        <f>data[[#This Row],[confirmados]]-R23</f>
        <v>639</v>
      </c>
      <c r="D23" s="12">
        <f>IF(ISNUMBER(C22),data[[#This Row],[activos_1]]-C22,0)</f>
        <v>194</v>
      </c>
      <c r="E23" s="11">
        <f t="shared" si="0"/>
        <v>93.5</v>
      </c>
      <c r="F23">
        <v>642</v>
      </c>
      <c r="G23" s="13">
        <f>IF(ISNUMBER(F22),data[[#This Row],[confirmados]]-F22,0)</f>
        <v>194</v>
      </c>
      <c r="H23" s="8">
        <f t="shared" si="5"/>
        <v>94</v>
      </c>
      <c r="I23">
        <v>289</v>
      </c>
      <c r="J23">
        <v>74</v>
      </c>
      <c r="K23">
        <v>243</v>
      </c>
      <c r="L23">
        <v>2</v>
      </c>
      <c r="M23">
        <v>21</v>
      </c>
      <c r="N23">
        <v>3</v>
      </c>
      <c r="O23">
        <v>1</v>
      </c>
      <c r="P23">
        <v>9</v>
      </c>
      <c r="Q23">
        <v>194</v>
      </c>
      <c r="R23">
        <v>3</v>
      </c>
      <c r="S23" s="13">
        <f>IF(ISNUMBER(R22),data[[#This Row],[recuperados]]-R22,0)</f>
        <v>0</v>
      </c>
      <c r="T23" s="8">
        <f t="shared" si="1"/>
        <v>0.5</v>
      </c>
      <c r="U23">
        <v>1</v>
      </c>
      <c r="V23" s="9">
        <f>IF(ISNUMBER(U22),data[[#This Row],[obitos]]-U22,0)</f>
        <v>0</v>
      </c>
      <c r="W23" s="9">
        <f t="shared" si="2"/>
        <v>0.16666666666666666</v>
      </c>
      <c r="X23">
        <v>89</v>
      </c>
      <c r="Y23" s="25">
        <f>IF(ISNUMBER(X22),(data[[#This Row],[internados]]-X22)/X22,0)</f>
        <v>-0.56796116504854366</v>
      </c>
      <c r="Z23" s="77">
        <f t="shared" si="3"/>
        <v>0.12491611124725384</v>
      </c>
      <c r="AA23" s="13">
        <f>IF(ISNUMBER(X22),IF(data[[#This Row],[internados]]-X22&lt;0,0,data[[#This Row],[internados]]-X22),0)</f>
        <v>0</v>
      </c>
      <c r="AB23" s="8">
        <f t="shared" si="6"/>
        <v>22.833333333333332</v>
      </c>
      <c r="AC23">
        <v>20</v>
      </c>
      <c r="AD23" s="78">
        <f>IF(ISNUMBER(AC22),IF(AC22=0,0,(data[[#This Row],[internados_uci]]-AC22)/AC22),0)</f>
        <v>0.17647058823529413</v>
      </c>
      <c r="AE23" s="24">
        <f t="shared" si="4"/>
        <v>0.17015250544662308</v>
      </c>
      <c r="AF23" s="13">
        <f>IF(ISNUMBER(AC22),IF(data[[#This Row],[internados_uci]]-AC22&lt;0,0,data[[#This Row],[internados_uci]]-AC22),0)</f>
        <v>3</v>
      </c>
      <c r="AG23" s="8">
        <f t="shared" si="7"/>
        <v>2</v>
      </c>
      <c r="AH23">
        <v>351</v>
      </c>
      <c r="AI23">
        <v>5067</v>
      </c>
      <c r="AJ23">
        <v>6656</v>
      </c>
      <c r="AK23">
        <v>4074</v>
      </c>
      <c r="AL23">
        <v>24</v>
      </c>
      <c r="AM23">
        <v>62</v>
      </c>
      <c r="AN23">
        <v>13</v>
      </c>
      <c r="AO23">
        <v>3</v>
      </c>
      <c r="AP23">
        <v>21</v>
      </c>
      <c r="AQ23">
        <v>15</v>
      </c>
      <c r="AR23">
        <v>42</v>
      </c>
      <c r="AS23">
        <v>45</v>
      </c>
      <c r="AT23">
        <v>55</v>
      </c>
      <c r="AU23">
        <v>62</v>
      </c>
      <c r="AV23">
        <v>75</v>
      </c>
      <c r="AW23">
        <v>63</v>
      </c>
      <c r="AX23">
        <v>50</v>
      </c>
      <c r="AY23">
        <v>42</v>
      </c>
      <c r="AZ23">
        <v>49</v>
      </c>
      <c r="BA23">
        <v>28</v>
      </c>
      <c r="BB23">
        <v>32</v>
      </c>
      <c r="BC23">
        <v>17</v>
      </c>
      <c r="BD23">
        <v>11</v>
      </c>
      <c r="BE23">
        <v>19</v>
      </c>
      <c r="BF23">
        <v>0.31</v>
      </c>
      <c r="BG23">
        <v>0.24</v>
      </c>
      <c r="BH23">
        <v>0.1</v>
      </c>
      <c r="BI23">
        <v>0.17</v>
      </c>
      <c r="BJ23">
        <v>0.17</v>
      </c>
      <c r="BK23">
        <v>0.12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CE23" s="6">
        <f>data[[#This Row],[obitos_0_9_f]]-CD22</f>
        <v>0</v>
      </c>
      <c r="CG23" s="6">
        <f>data[[#This Row],[obitos_0_9_m]]-CF22</f>
        <v>0</v>
      </c>
      <c r="CI23" s="6">
        <f>data[[#This Row],[obitos_10_19_f]]-CH22</f>
        <v>0</v>
      </c>
      <c r="CK23" s="6">
        <f>data[[#This Row],[obitos_10_19_m]]-CJ22</f>
        <v>0</v>
      </c>
      <c r="CM23" s="6">
        <f>data[[#This Row],[obitos_20_29_f]]-CL22</f>
        <v>0</v>
      </c>
      <c r="CO23" s="6">
        <f>data[[#This Row],[obitos_20_29_m]]-CN22</f>
        <v>0</v>
      </c>
      <c r="CQ23" s="6">
        <f>data[[#This Row],[obitos_30_39_f]]-CP22</f>
        <v>0</v>
      </c>
      <c r="CS23" s="6">
        <f>data[[#This Row],[obitos_30_39_m]]-CR22</f>
        <v>0</v>
      </c>
      <c r="CU23" s="6">
        <f>data[[#This Row],[obitos_40_49_f]]-CT22</f>
        <v>0</v>
      </c>
      <c r="CW23" s="6">
        <f>data[[#This Row],[obitos_40_49_m]]-CV22</f>
        <v>0</v>
      </c>
      <c r="CY23" s="6">
        <f>data[[#This Row],[obitos_50_59_f]]-CX22</f>
        <v>0</v>
      </c>
      <c r="DA23" s="6">
        <f>data[[#This Row],[obitos_50_59_m]]-CZ22</f>
        <v>0</v>
      </c>
      <c r="DC23" s="6">
        <f>data[[#This Row],[obitos_60_69_f]]-DB22</f>
        <v>0</v>
      </c>
      <c r="DE23" s="6">
        <f>data[[#This Row],[obitos_60_69_m]]-DD22</f>
        <v>0</v>
      </c>
      <c r="DG23" s="6">
        <f>data[[#This Row],[obitos_70_79_f]]-DF22</f>
        <v>0</v>
      </c>
      <c r="DI23" s="6">
        <f>data[[#This Row],[obitos_70_79_m]]-DH22</f>
        <v>0</v>
      </c>
      <c r="DK23" s="6">
        <f>data[[#This Row],[obitos_80_plus_f]]-DJ22</f>
        <v>0</v>
      </c>
      <c r="DM23" s="6">
        <f>data[[#This Row],[obitos_80_plus_m]]-DL22</f>
        <v>0</v>
      </c>
      <c r="DR23">
        <v>637</v>
      </c>
    </row>
    <row r="24" spans="1:122" x14ac:dyDescent="0.25">
      <c r="A24" s="1">
        <v>43909</v>
      </c>
      <c r="B24" s="2">
        <v>43909</v>
      </c>
      <c r="C24" s="12">
        <f>data[[#This Row],[confirmados]]-R24</f>
        <v>782</v>
      </c>
      <c r="D24" s="12">
        <f>IF(ISNUMBER(C23),data[[#This Row],[activos_1]]-C23,0)</f>
        <v>143</v>
      </c>
      <c r="E24" s="11">
        <f t="shared" si="0"/>
        <v>111.66666666666667</v>
      </c>
      <c r="F24">
        <v>785</v>
      </c>
      <c r="G24" s="13">
        <f>IF(ISNUMBER(F23),data[[#This Row],[confirmados]]-F23,0)</f>
        <v>143</v>
      </c>
      <c r="H24" s="8">
        <f t="shared" si="5"/>
        <v>112.16666666666667</v>
      </c>
      <c r="I24">
        <v>381</v>
      </c>
      <c r="J24">
        <v>86</v>
      </c>
      <c r="K24">
        <v>278</v>
      </c>
      <c r="L24">
        <v>2</v>
      </c>
      <c r="M24">
        <v>25</v>
      </c>
      <c r="N24">
        <v>3</v>
      </c>
      <c r="O24">
        <v>1</v>
      </c>
      <c r="P24">
        <v>9</v>
      </c>
      <c r="Q24">
        <v>143</v>
      </c>
      <c r="R24">
        <v>3</v>
      </c>
      <c r="S24" s="13">
        <f>IF(ISNUMBER(R23),data[[#This Row],[recuperados]]-R23,0)</f>
        <v>0</v>
      </c>
      <c r="T24" s="8">
        <f t="shared" si="1"/>
        <v>0.5</v>
      </c>
      <c r="U24">
        <v>3</v>
      </c>
      <c r="V24" s="9">
        <f>IF(ISNUMBER(U23),data[[#This Row],[obitos]]-U23,0)</f>
        <v>2</v>
      </c>
      <c r="W24" s="9">
        <f t="shared" si="2"/>
        <v>0.5</v>
      </c>
      <c r="X24">
        <v>89</v>
      </c>
      <c r="Y24" s="25">
        <f>IF(ISNUMBER(X23),(data[[#This Row],[internados]]-X23)/X23,0)</f>
        <v>0</v>
      </c>
      <c r="Z24" s="77">
        <f t="shared" si="3"/>
        <v>3.312867163372727E-2</v>
      </c>
      <c r="AA24" s="13">
        <f>IF(ISNUMBER(X23),IF(data[[#This Row],[internados]]-X23&lt;0,0,data[[#This Row],[internados]]-X23),0)</f>
        <v>0</v>
      </c>
      <c r="AB24" s="8">
        <f t="shared" si="6"/>
        <v>16.5</v>
      </c>
      <c r="AC24">
        <v>20</v>
      </c>
      <c r="AD24" s="78">
        <f>IF(ISNUMBER(AC23),IF(AC23=0,0,(data[[#This Row],[internados_uci]]-AC23)/AC23),0)</f>
        <v>0</v>
      </c>
      <c r="AE24" s="24">
        <f t="shared" si="4"/>
        <v>0.17015250544662308</v>
      </c>
      <c r="AF24" s="13">
        <f>IF(ISNUMBER(AC23),IF(data[[#This Row],[internados_uci]]-AC23&lt;0,0,data[[#This Row],[internados_uci]]-AC23),0)</f>
        <v>0</v>
      </c>
      <c r="AG24" s="8">
        <f t="shared" si="7"/>
        <v>2</v>
      </c>
      <c r="AH24">
        <v>488</v>
      </c>
      <c r="AI24">
        <v>6061</v>
      </c>
      <c r="AJ24">
        <v>8091</v>
      </c>
      <c r="AK24">
        <v>4788</v>
      </c>
      <c r="AL24">
        <v>24</v>
      </c>
      <c r="AM24">
        <v>71</v>
      </c>
      <c r="AN24">
        <v>14</v>
      </c>
      <c r="AO24">
        <v>3</v>
      </c>
      <c r="AP24">
        <v>22</v>
      </c>
      <c r="AQ24">
        <v>17</v>
      </c>
      <c r="AR24">
        <v>51</v>
      </c>
      <c r="AS24">
        <v>51</v>
      </c>
      <c r="AT24">
        <v>75</v>
      </c>
      <c r="AU24">
        <v>71</v>
      </c>
      <c r="AV24">
        <v>89</v>
      </c>
      <c r="AW24">
        <v>78</v>
      </c>
      <c r="AX24">
        <v>60</v>
      </c>
      <c r="AY24">
        <v>61</v>
      </c>
      <c r="AZ24">
        <v>35</v>
      </c>
      <c r="BA24">
        <v>61</v>
      </c>
      <c r="BB24">
        <v>23</v>
      </c>
      <c r="BC24">
        <v>36</v>
      </c>
      <c r="BD24">
        <v>21</v>
      </c>
      <c r="BE24">
        <v>17</v>
      </c>
      <c r="BF24">
        <v>0.25</v>
      </c>
      <c r="BG24">
        <v>0.2</v>
      </c>
      <c r="BH24">
        <v>0.08</v>
      </c>
      <c r="BI24">
        <v>0.14000000000000001</v>
      </c>
      <c r="BJ24">
        <v>0.14000000000000001</v>
      </c>
      <c r="BK24">
        <v>0.1</v>
      </c>
      <c r="BL24">
        <v>390</v>
      </c>
      <c r="BM24">
        <v>395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CE24" s="6">
        <f>data[[#This Row],[obitos_0_9_f]]-CD23</f>
        <v>0</v>
      </c>
      <c r="CG24" s="6">
        <f>data[[#This Row],[obitos_0_9_m]]-CF23</f>
        <v>0</v>
      </c>
      <c r="CI24" s="6">
        <f>data[[#This Row],[obitos_10_19_f]]-CH23</f>
        <v>0</v>
      </c>
      <c r="CK24" s="6">
        <f>data[[#This Row],[obitos_10_19_m]]-CJ23</f>
        <v>0</v>
      </c>
      <c r="CM24" s="6">
        <f>data[[#This Row],[obitos_20_29_f]]-CL23</f>
        <v>0</v>
      </c>
      <c r="CO24" s="6">
        <f>data[[#This Row],[obitos_20_29_m]]-CN23</f>
        <v>0</v>
      </c>
      <c r="CQ24" s="6">
        <f>data[[#This Row],[obitos_30_39_f]]-CP23</f>
        <v>0</v>
      </c>
      <c r="CS24" s="6">
        <f>data[[#This Row],[obitos_30_39_m]]-CR23</f>
        <v>0</v>
      </c>
      <c r="CU24" s="6">
        <f>data[[#This Row],[obitos_40_49_f]]-CT23</f>
        <v>0</v>
      </c>
      <c r="CW24" s="6">
        <f>data[[#This Row],[obitos_40_49_m]]-CV23</f>
        <v>0</v>
      </c>
      <c r="CY24" s="6">
        <f>data[[#This Row],[obitos_50_59_f]]-CX23</f>
        <v>0</v>
      </c>
      <c r="DA24" s="6">
        <f>data[[#This Row],[obitos_50_59_m]]-CZ23</f>
        <v>0</v>
      </c>
      <c r="DC24" s="6">
        <f>data[[#This Row],[obitos_60_69_f]]-DB23</f>
        <v>0</v>
      </c>
      <c r="DE24" s="6">
        <f>data[[#This Row],[obitos_60_69_m]]-DD23</f>
        <v>0</v>
      </c>
      <c r="DG24" s="6">
        <f>data[[#This Row],[obitos_70_79_f]]-DF23</f>
        <v>0</v>
      </c>
      <c r="DI24" s="6">
        <f>data[[#This Row],[obitos_70_79_m]]-DH23</f>
        <v>0</v>
      </c>
      <c r="DK24" s="6">
        <f>data[[#This Row],[obitos_80_plus_f]]-DJ23</f>
        <v>0</v>
      </c>
      <c r="DM24" s="6">
        <f>data[[#This Row],[obitos_80_plus_m]]-DL23</f>
        <v>0</v>
      </c>
      <c r="DR24">
        <v>779</v>
      </c>
    </row>
    <row r="25" spans="1:122" x14ac:dyDescent="0.25">
      <c r="A25" s="1">
        <v>43910</v>
      </c>
      <c r="B25" s="2">
        <v>43910</v>
      </c>
      <c r="C25" s="12">
        <f>data[[#This Row],[confirmados]]-R25</f>
        <v>1015</v>
      </c>
      <c r="D25" s="12">
        <f>IF(ISNUMBER(C24),data[[#This Row],[activos_1]]-C24,0)</f>
        <v>233</v>
      </c>
      <c r="E25" s="11">
        <f t="shared" si="0"/>
        <v>141.16666666666666</v>
      </c>
      <c r="F25">
        <v>1020</v>
      </c>
      <c r="G25" s="13">
        <f>IF(ISNUMBER(F24),data[[#This Row],[confirmados]]-F24,0)</f>
        <v>235</v>
      </c>
      <c r="H25" s="8">
        <f t="shared" si="5"/>
        <v>141.83333333333334</v>
      </c>
      <c r="I25">
        <v>506</v>
      </c>
      <c r="J25">
        <v>106</v>
      </c>
      <c r="K25">
        <v>361</v>
      </c>
      <c r="L25">
        <v>2</v>
      </c>
      <c r="M25">
        <v>29</v>
      </c>
      <c r="N25">
        <v>3</v>
      </c>
      <c r="O25">
        <v>1</v>
      </c>
      <c r="P25">
        <v>9</v>
      </c>
      <c r="Q25">
        <v>235</v>
      </c>
      <c r="R25">
        <v>5</v>
      </c>
      <c r="S25" s="13">
        <f>IF(ISNUMBER(R24),data[[#This Row],[recuperados]]-R24,0)</f>
        <v>2</v>
      </c>
      <c r="T25" s="8">
        <f t="shared" si="1"/>
        <v>0.66666666666666663</v>
      </c>
      <c r="U25">
        <v>6</v>
      </c>
      <c r="V25" s="9">
        <f>IF(ISNUMBER(U24),data[[#This Row],[obitos]]-U24,0)</f>
        <v>3</v>
      </c>
      <c r="W25" s="9">
        <f t="shared" si="2"/>
        <v>1</v>
      </c>
      <c r="X25">
        <v>126</v>
      </c>
      <c r="Y25" s="25">
        <f>IF(ISNUMBER(X24),(data[[#This Row],[internados]]-X24)/X24,0)</f>
        <v>0.4157303370786517</v>
      </c>
      <c r="Z25" s="77">
        <f t="shared" si="3"/>
        <v>9.1513634355558635E-2</v>
      </c>
      <c r="AA25" s="13">
        <f>IF(ISNUMBER(X24),IF(data[[#This Row],[internados]]-X24&lt;0,0,data[[#This Row],[internados]]-X24),0)</f>
        <v>37</v>
      </c>
      <c r="AB25" s="8">
        <f t="shared" si="6"/>
        <v>21.5</v>
      </c>
      <c r="AC25">
        <v>26</v>
      </c>
      <c r="AD25" s="78">
        <f>IF(ISNUMBER(AC24),IF(AC24=0,0,(data[[#This Row],[internados_uci]]-AC24)/AC24),0)</f>
        <v>0.3</v>
      </c>
      <c r="AE25" s="24">
        <f t="shared" si="4"/>
        <v>0.2201525054466231</v>
      </c>
      <c r="AF25" s="13">
        <f>IF(ISNUMBER(AC24),IF(data[[#This Row],[internados_uci]]-AC24&lt;0,0,data[[#This Row],[internados_uci]]-AC24),0)</f>
        <v>6</v>
      </c>
      <c r="AG25" s="8">
        <f t="shared" si="7"/>
        <v>3</v>
      </c>
      <c r="AH25">
        <v>850</v>
      </c>
      <c r="AI25">
        <v>7732</v>
      </c>
      <c r="AJ25">
        <v>9008</v>
      </c>
      <c r="AK25">
        <v>5862</v>
      </c>
      <c r="AL25">
        <v>24</v>
      </c>
      <c r="AM25">
        <v>95</v>
      </c>
      <c r="AN25">
        <v>14</v>
      </c>
      <c r="AO25">
        <v>4</v>
      </c>
      <c r="AP25">
        <v>23</v>
      </c>
      <c r="AQ25">
        <v>21</v>
      </c>
      <c r="AR25">
        <v>65</v>
      </c>
      <c r="AS25">
        <v>61</v>
      </c>
      <c r="AT25">
        <v>92</v>
      </c>
      <c r="AU25">
        <v>95</v>
      </c>
      <c r="AV25">
        <v>106</v>
      </c>
      <c r="AW25">
        <v>90</v>
      </c>
      <c r="AX25">
        <v>90</v>
      </c>
      <c r="AY25">
        <v>84</v>
      </c>
      <c r="AZ25">
        <v>53</v>
      </c>
      <c r="BA25">
        <v>79</v>
      </c>
      <c r="BB25">
        <v>35</v>
      </c>
      <c r="BC25">
        <v>55</v>
      </c>
      <c r="BD25">
        <v>27</v>
      </c>
      <c r="BE25">
        <v>25</v>
      </c>
      <c r="BF25">
        <v>0.2</v>
      </c>
      <c r="BG25">
        <v>0.15</v>
      </c>
      <c r="BH25">
        <v>0.06</v>
      </c>
      <c r="BI25">
        <v>0.11</v>
      </c>
      <c r="BJ25">
        <v>0.11</v>
      </c>
      <c r="BK25">
        <v>0.08</v>
      </c>
      <c r="BL25">
        <v>506</v>
      </c>
      <c r="BM25">
        <v>514</v>
      </c>
      <c r="BN25">
        <v>1</v>
      </c>
      <c r="BO25">
        <v>2</v>
      </c>
      <c r="BP25">
        <v>2</v>
      </c>
      <c r="BQ25">
        <v>0</v>
      </c>
      <c r="BR25">
        <v>1</v>
      </c>
      <c r="BS25">
        <v>0</v>
      </c>
      <c r="BT25">
        <v>0</v>
      </c>
      <c r="BU25">
        <v>0</v>
      </c>
      <c r="CE25" s="6">
        <f>data[[#This Row],[obitos_0_9_f]]-CD24</f>
        <v>0</v>
      </c>
      <c r="CG25" s="6">
        <f>data[[#This Row],[obitos_0_9_m]]-CF24</f>
        <v>0</v>
      </c>
      <c r="CI25" s="6">
        <f>data[[#This Row],[obitos_10_19_f]]-CH24</f>
        <v>0</v>
      </c>
      <c r="CK25" s="6">
        <f>data[[#This Row],[obitos_10_19_m]]-CJ24</f>
        <v>0</v>
      </c>
      <c r="CM25" s="6">
        <f>data[[#This Row],[obitos_20_29_f]]-CL24</f>
        <v>0</v>
      </c>
      <c r="CO25" s="6">
        <f>data[[#This Row],[obitos_20_29_m]]-CN24</f>
        <v>0</v>
      </c>
      <c r="CQ25" s="6">
        <f>data[[#This Row],[obitos_30_39_f]]-CP24</f>
        <v>0</v>
      </c>
      <c r="CS25" s="6">
        <f>data[[#This Row],[obitos_30_39_m]]-CR24</f>
        <v>0</v>
      </c>
      <c r="CU25" s="6">
        <f>data[[#This Row],[obitos_40_49_f]]-CT24</f>
        <v>0</v>
      </c>
      <c r="CW25" s="6">
        <f>data[[#This Row],[obitos_40_49_m]]-CV24</f>
        <v>0</v>
      </c>
      <c r="CY25" s="6">
        <f>data[[#This Row],[obitos_50_59_f]]-CX24</f>
        <v>0</v>
      </c>
      <c r="DA25" s="6">
        <f>data[[#This Row],[obitos_50_59_m]]-CZ24</f>
        <v>0</v>
      </c>
      <c r="DC25" s="6">
        <f>data[[#This Row],[obitos_60_69_f]]-DB24</f>
        <v>0</v>
      </c>
      <c r="DE25" s="6">
        <f>data[[#This Row],[obitos_60_69_m]]-DD24</f>
        <v>0</v>
      </c>
      <c r="DG25" s="6">
        <f>data[[#This Row],[obitos_70_79_f]]-DF24</f>
        <v>0</v>
      </c>
      <c r="DI25" s="6">
        <f>data[[#This Row],[obitos_70_79_m]]-DH24</f>
        <v>0</v>
      </c>
      <c r="DK25" s="6">
        <f>data[[#This Row],[obitos_80_plus_f]]-DJ24</f>
        <v>0</v>
      </c>
      <c r="DM25" s="6">
        <f>data[[#This Row],[obitos_80_plus_m]]-DL24</f>
        <v>0</v>
      </c>
      <c r="DR25">
        <v>1009</v>
      </c>
    </row>
    <row r="26" spans="1:122" x14ac:dyDescent="0.25">
      <c r="A26" s="1">
        <v>43911</v>
      </c>
      <c r="B26" s="2">
        <v>43911</v>
      </c>
      <c r="C26" s="12">
        <f>data[[#This Row],[confirmados]]-R26</f>
        <v>1275</v>
      </c>
      <c r="D26" s="12">
        <f>IF(ISNUMBER(C25),data[[#This Row],[activos_1]]-C25,0)</f>
        <v>260</v>
      </c>
      <c r="E26" s="11">
        <f t="shared" si="0"/>
        <v>172</v>
      </c>
      <c r="F26">
        <v>1280</v>
      </c>
      <c r="G26" s="13">
        <f>IF(ISNUMBER(F25),data[[#This Row],[confirmados]]-F25,0)</f>
        <v>260</v>
      </c>
      <c r="H26" s="8">
        <f t="shared" si="5"/>
        <v>172.5</v>
      </c>
      <c r="I26">
        <v>644</v>
      </c>
      <c r="J26">
        <v>137</v>
      </c>
      <c r="K26">
        <v>448</v>
      </c>
      <c r="L26">
        <v>3</v>
      </c>
      <c r="M26">
        <v>31</v>
      </c>
      <c r="N26">
        <v>3</v>
      </c>
      <c r="O26">
        <v>5</v>
      </c>
      <c r="P26">
        <v>9</v>
      </c>
      <c r="Q26">
        <v>260</v>
      </c>
      <c r="R26">
        <v>5</v>
      </c>
      <c r="S26" s="13">
        <f>IF(ISNUMBER(R25),data[[#This Row],[recuperados]]-R25,0)</f>
        <v>0</v>
      </c>
      <c r="T26" s="8">
        <f t="shared" si="1"/>
        <v>0.5</v>
      </c>
      <c r="U26">
        <v>12</v>
      </c>
      <c r="V26" s="9">
        <f>IF(ISNUMBER(U25),data[[#This Row],[obitos]]-U25,0)</f>
        <v>6</v>
      </c>
      <c r="W26" s="9">
        <f t="shared" si="2"/>
        <v>2</v>
      </c>
      <c r="X26">
        <v>156</v>
      </c>
      <c r="Y26" s="25">
        <f>IF(ISNUMBER(X25),(data[[#This Row],[internados]]-X25)/X25,0)</f>
        <v>0.23809523809523808</v>
      </c>
      <c r="Z26" s="77">
        <f t="shared" si="3"/>
        <v>9.4646466435759136E-2</v>
      </c>
      <c r="AA26" s="13">
        <f>IF(ISNUMBER(X25),IF(data[[#This Row],[internados]]-X25&lt;0,0,data[[#This Row],[internados]]-X25),0)</f>
        <v>30</v>
      </c>
      <c r="AB26" s="8">
        <f t="shared" si="6"/>
        <v>22.333333333333332</v>
      </c>
      <c r="AC26">
        <v>35</v>
      </c>
      <c r="AD26" s="78">
        <f>IF(ISNUMBER(AC25),IF(AC25=0,0,(data[[#This Row],[internados_uci]]-AC25)/AC25),0)</f>
        <v>0.34615384615384615</v>
      </c>
      <c r="AE26" s="24">
        <f t="shared" si="4"/>
        <v>0.29451147980559744</v>
      </c>
      <c r="AF26" s="13">
        <f>IF(ISNUMBER(AC25),IF(data[[#This Row],[internados_uci]]-AC25&lt;0,0,data[[#This Row],[internados_uci]]-AC25),0)</f>
        <v>9</v>
      </c>
      <c r="AG26" s="8">
        <f t="shared" si="7"/>
        <v>4.5</v>
      </c>
      <c r="AH26">
        <v>1059</v>
      </c>
      <c r="AI26">
        <v>9854</v>
      </c>
      <c r="AJ26">
        <v>13155</v>
      </c>
      <c r="AK26">
        <v>7515</v>
      </c>
      <c r="AM26">
        <v>104</v>
      </c>
      <c r="AN26">
        <v>14</v>
      </c>
      <c r="AO26">
        <v>4</v>
      </c>
      <c r="AP26">
        <v>27</v>
      </c>
      <c r="AQ26">
        <v>22</v>
      </c>
      <c r="AR26">
        <v>89</v>
      </c>
      <c r="AS26">
        <v>68</v>
      </c>
      <c r="AT26">
        <v>118</v>
      </c>
      <c r="AU26">
        <v>116</v>
      </c>
      <c r="AV26">
        <v>133</v>
      </c>
      <c r="AW26">
        <v>109</v>
      </c>
      <c r="AX26">
        <v>113</v>
      </c>
      <c r="AY26">
        <v>101</v>
      </c>
      <c r="AZ26">
        <v>75</v>
      </c>
      <c r="BA26">
        <v>105</v>
      </c>
      <c r="BB26">
        <v>42</v>
      </c>
      <c r="BC26">
        <v>71</v>
      </c>
      <c r="BD26">
        <v>38</v>
      </c>
      <c r="BE26">
        <v>35</v>
      </c>
      <c r="BF26">
        <v>0.1</v>
      </c>
      <c r="BG26">
        <v>0.22</v>
      </c>
      <c r="BH26">
        <v>0.09</v>
      </c>
      <c r="BI26">
        <v>0.14000000000000001</v>
      </c>
      <c r="BJ26">
        <v>0.17</v>
      </c>
      <c r="BK26">
        <v>0.11</v>
      </c>
      <c r="BL26">
        <v>649</v>
      </c>
      <c r="BM26">
        <v>631</v>
      </c>
      <c r="BN26">
        <v>4</v>
      </c>
      <c r="BO26">
        <v>4</v>
      </c>
      <c r="BP26">
        <v>3</v>
      </c>
      <c r="BQ26">
        <v>0</v>
      </c>
      <c r="BR26">
        <v>1</v>
      </c>
      <c r="BS26">
        <v>0</v>
      </c>
      <c r="BT26">
        <v>0</v>
      </c>
      <c r="BU26">
        <v>0</v>
      </c>
      <c r="CE26" s="6">
        <f>data[[#This Row],[obitos_0_9_f]]-CD25</f>
        <v>0</v>
      </c>
      <c r="CG26" s="6">
        <f>data[[#This Row],[obitos_0_9_m]]-CF25</f>
        <v>0</v>
      </c>
      <c r="CI26" s="6">
        <f>data[[#This Row],[obitos_10_19_f]]-CH25</f>
        <v>0</v>
      </c>
      <c r="CK26" s="6">
        <f>data[[#This Row],[obitos_10_19_m]]-CJ25</f>
        <v>0</v>
      </c>
      <c r="CM26" s="6">
        <f>data[[#This Row],[obitos_20_29_f]]-CL25</f>
        <v>0</v>
      </c>
      <c r="CO26" s="6">
        <f>data[[#This Row],[obitos_20_29_m]]-CN25</f>
        <v>0</v>
      </c>
      <c r="CQ26" s="6">
        <f>data[[#This Row],[obitos_30_39_f]]-CP25</f>
        <v>0</v>
      </c>
      <c r="CS26" s="6">
        <f>data[[#This Row],[obitos_30_39_m]]-CR25</f>
        <v>0</v>
      </c>
      <c r="CU26" s="6">
        <f>data[[#This Row],[obitos_40_49_f]]-CT25</f>
        <v>0</v>
      </c>
      <c r="CW26" s="6">
        <f>data[[#This Row],[obitos_40_49_m]]-CV25</f>
        <v>0</v>
      </c>
      <c r="CY26" s="6">
        <f>data[[#This Row],[obitos_50_59_f]]-CX25</f>
        <v>0</v>
      </c>
      <c r="DA26" s="6">
        <f>data[[#This Row],[obitos_50_59_m]]-CZ25</f>
        <v>0</v>
      </c>
      <c r="DC26" s="6">
        <f>data[[#This Row],[obitos_60_69_f]]-DB25</f>
        <v>0</v>
      </c>
      <c r="DE26" s="6">
        <f>data[[#This Row],[obitos_60_69_m]]-DD25</f>
        <v>0</v>
      </c>
      <c r="DG26" s="6">
        <f>data[[#This Row],[obitos_70_79_f]]-DF25</f>
        <v>0</v>
      </c>
      <c r="DI26" s="6">
        <f>data[[#This Row],[obitos_70_79_m]]-DH25</f>
        <v>0</v>
      </c>
      <c r="DK26" s="6">
        <f>data[[#This Row],[obitos_80_plus_f]]-DJ25</f>
        <v>0</v>
      </c>
      <c r="DM26" s="6">
        <f>data[[#This Row],[obitos_80_plus_m]]-DL25</f>
        <v>0</v>
      </c>
      <c r="DR26">
        <v>1268</v>
      </c>
    </row>
    <row r="27" spans="1:122" x14ac:dyDescent="0.25">
      <c r="A27" s="1">
        <v>43912</v>
      </c>
      <c r="B27" s="2">
        <v>43912</v>
      </c>
      <c r="C27" s="12">
        <f>data[[#This Row],[confirmados]]-R27</f>
        <v>1595</v>
      </c>
      <c r="D27" s="12">
        <f>IF(ISNUMBER(C26),data[[#This Row],[activos_1]]-C26,0)</f>
        <v>320</v>
      </c>
      <c r="E27" s="11">
        <f t="shared" si="0"/>
        <v>211.16666666666666</v>
      </c>
      <c r="F27">
        <v>1600</v>
      </c>
      <c r="G27" s="13">
        <f>IF(ISNUMBER(F26),data[[#This Row],[confirmados]]-F26,0)</f>
        <v>320</v>
      </c>
      <c r="H27" s="8">
        <f t="shared" si="5"/>
        <v>211.5</v>
      </c>
      <c r="I27">
        <v>825</v>
      </c>
      <c r="J27">
        <v>180</v>
      </c>
      <c r="K27">
        <v>534</v>
      </c>
      <c r="L27">
        <v>5</v>
      </c>
      <c r="M27">
        <v>35</v>
      </c>
      <c r="N27">
        <v>4</v>
      </c>
      <c r="O27">
        <v>7</v>
      </c>
      <c r="P27">
        <v>10</v>
      </c>
      <c r="Q27">
        <v>320</v>
      </c>
      <c r="R27">
        <v>5</v>
      </c>
      <c r="S27" s="13">
        <f>IF(ISNUMBER(R26),data[[#This Row],[recuperados]]-R26,0)</f>
        <v>0</v>
      </c>
      <c r="T27" s="8">
        <f t="shared" si="1"/>
        <v>0.33333333333333331</v>
      </c>
      <c r="U27">
        <v>14</v>
      </c>
      <c r="V27" s="9">
        <f>IF(ISNUMBER(U26),data[[#This Row],[obitos]]-U26,0)</f>
        <v>2</v>
      </c>
      <c r="W27" s="9">
        <f t="shared" si="2"/>
        <v>2.3333333333333335</v>
      </c>
      <c r="X27">
        <v>169</v>
      </c>
      <c r="Y27" s="25">
        <f>IF(ISNUMBER(X26),(data[[#This Row],[internados]]-X26)/X26,0)</f>
        <v>8.3333333333333329E-2</v>
      </c>
      <c r="Z27" s="77">
        <f t="shared" si="3"/>
        <v>0.10853535532464803</v>
      </c>
      <c r="AA27" s="13">
        <f>IF(ISNUMBER(X26),IF(data[[#This Row],[internados]]-X26&lt;0,0,data[[#This Row],[internados]]-X26),0)</f>
        <v>13</v>
      </c>
      <c r="AB27" s="8">
        <f t="shared" si="6"/>
        <v>24.5</v>
      </c>
      <c r="AC27">
        <v>41</v>
      </c>
      <c r="AD27" s="78">
        <f>IF(ISNUMBER(AC26),IF(AC26=0,0,(data[[#This Row],[internados_uci]]-AC26)/AC26),0)</f>
        <v>0.17142857142857143</v>
      </c>
      <c r="AE27" s="24">
        <f t="shared" si="4"/>
        <v>0.15641624171035937</v>
      </c>
      <c r="AF27" s="13">
        <f>IF(ISNUMBER(AC26),IF(data[[#This Row],[internados_uci]]-AC26&lt;0,0,data[[#This Row],[internados_uci]]-AC26),0)</f>
        <v>6</v>
      </c>
      <c r="AG27" s="8">
        <f t="shared" si="7"/>
        <v>4</v>
      </c>
      <c r="AH27">
        <v>1152</v>
      </c>
      <c r="AI27">
        <v>11779</v>
      </c>
      <c r="AJ27">
        <v>12562</v>
      </c>
      <c r="AK27">
        <v>9027</v>
      </c>
      <c r="AM27">
        <v>114</v>
      </c>
      <c r="AN27">
        <v>17</v>
      </c>
      <c r="AO27">
        <v>6</v>
      </c>
      <c r="AP27">
        <v>31</v>
      </c>
      <c r="AQ27">
        <v>26</v>
      </c>
      <c r="AR27">
        <v>105</v>
      </c>
      <c r="AS27">
        <v>82</v>
      </c>
      <c r="AT27">
        <v>148</v>
      </c>
      <c r="AU27">
        <v>140</v>
      </c>
      <c r="AV27">
        <v>173</v>
      </c>
      <c r="AW27">
        <v>141</v>
      </c>
      <c r="AX27">
        <v>154</v>
      </c>
      <c r="AY27">
        <v>128</v>
      </c>
      <c r="AZ27">
        <v>91</v>
      </c>
      <c r="BA27">
        <v>122</v>
      </c>
      <c r="BB27">
        <v>51</v>
      </c>
      <c r="BC27">
        <v>90</v>
      </c>
      <c r="BD27">
        <v>51</v>
      </c>
      <c r="BE27">
        <v>44</v>
      </c>
      <c r="BF27">
        <v>0.44</v>
      </c>
      <c r="BG27">
        <v>0.36</v>
      </c>
      <c r="BH27">
        <v>0.14000000000000001</v>
      </c>
      <c r="BI27">
        <v>0.2</v>
      </c>
      <c r="BJ27">
        <v>0.24</v>
      </c>
      <c r="BK27">
        <v>0.16</v>
      </c>
      <c r="BL27">
        <v>821</v>
      </c>
      <c r="BM27">
        <v>779</v>
      </c>
      <c r="BN27">
        <v>5</v>
      </c>
      <c r="BO27">
        <v>4</v>
      </c>
      <c r="BP27">
        <v>4</v>
      </c>
      <c r="BQ27">
        <v>0</v>
      </c>
      <c r="BR27">
        <v>1</v>
      </c>
      <c r="BS27">
        <v>0</v>
      </c>
      <c r="BT27">
        <v>0</v>
      </c>
      <c r="BU27">
        <v>0</v>
      </c>
      <c r="CE27" s="6">
        <f>data[[#This Row],[obitos_0_9_f]]-CD26</f>
        <v>0</v>
      </c>
      <c r="CG27" s="6">
        <f>data[[#This Row],[obitos_0_9_m]]-CF26</f>
        <v>0</v>
      </c>
      <c r="CI27" s="6">
        <f>data[[#This Row],[obitos_10_19_f]]-CH26</f>
        <v>0</v>
      </c>
      <c r="CK27" s="6">
        <f>data[[#This Row],[obitos_10_19_m]]-CJ26</f>
        <v>0</v>
      </c>
      <c r="CM27" s="6">
        <f>data[[#This Row],[obitos_20_29_f]]-CL26</f>
        <v>0</v>
      </c>
      <c r="CO27" s="6">
        <f>data[[#This Row],[obitos_20_29_m]]-CN26</f>
        <v>0</v>
      </c>
      <c r="CQ27" s="6">
        <f>data[[#This Row],[obitos_30_39_f]]-CP26</f>
        <v>0</v>
      </c>
      <c r="CS27" s="6">
        <f>data[[#This Row],[obitos_30_39_m]]-CR26</f>
        <v>0</v>
      </c>
      <c r="CU27" s="6">
        <f>data[[#This Row],[obitos_40_49_f]]-CT26</f>
        <v>0</v>
      </c>
      <c r="CW27" s="6">
        <f>data[[#This Row],[obitos_40_49_m]]-CV26</f>
        <v>0</v>
      </c>
      <c r="CY27" s="6">
        <f>data[[#This Row],[obitos_50_59_f]]-CX26</f>
        <v>0</v>
      </c>
      <c r="DA27" s="6">
        <f>data[[#This Row],[obitos_50_59_m]]-CZ26</f>
        <v>0</v>
      </c>
      <c r="DC27" s="6">
        <f>data[[#This Row],[obitos_60_69_f]]-DB26</f>
        <v>0</v>
      </c>
      <c r="DE27" s="6">
        <f>data[[#This Row],[obitos_60_69_m]]-DD26</f>
        <v>0</v>
      </c>
      <c r="DG27" s="6">
        <f>data[[#This Row],[obitos_70_79_f]]-DF26</f>
        <v>0</v>
      </c>
      <c r="DI27" s="6">
        <f>data[[#This Row],[obitos_70_79_m]]-DH26</f>
        <v>0</v>
      </c>
      <c r="DK27" s="6">
        <f>data[[#This Row],[obitos_80_plus_f]]-DJ26</f>
        <v>0</v>
      </c>
      <c r="DM27" s="6">
        <f>data[[#This Row],[obitos_80_plus_m]]-DL26</f>
        <v>0</v>
      </c>
      <c r="DR27">
        <v>1591</v>
      </c>
    </row>
    <row r="28" spans="1:122" x14ac:dyDescent="0.25">
      <c r="A28" s="1">
        <v>43913</v>
      </c>
      <c r="B28" s="2">
        <v>43913</v>
      </c>
      <c r="C28" s="12">
        <f>data[[#This Row],[confirmados]]-R28</f>
        <v>2046</v>
      </c>
      <c r="D28" s="12">
        <f>IF(ISNUMBER(C27),data[[#This Row],[activos_1]]-C27,0)</f>
        <v>451</v>
      </c>
      <c r="E28" s="11">
        <f t="shared" si="0"/>
        <v>266.83333333333331</v>
      </c>
      <c r="F28">
        <v>2060</v>
      </c>
      <c r="G28" s="13">
        <f>IF(ISNUMBER(F27),data[[#This Row],[confirmados]]-F27,0)</f>
        <v>460</v>
      </c>
      <c r="H28" s="8">
        <f t="shared" si="5"/>
        <v>268.66666666666669</v>
      </c>
      <c r="I28">
        <v>1007</v>
      </c>
      <c r="J28">
        <v>238</v>
      </c>
      <c r="K28">
        <v>737</v>
      </c>
      <c r="L28">
        <v>5</v>
      </c>
      <c r="M28">
        <v>42</v>
      </c>
      <c r="N28">
        <v>11</v>
      </c>
      <c r="O28">
        <v>9</v>
      </c>
      <c r="P28">
        <v>11</v>
      </c>
      <c r="Q28">
        <v>460</v>
      </c>
      <c r="R28">
        <v>14</v>
      </c>
      <c r="S28" s="13">
        <f>IF(ISNUMBER(R27),data[[#This Row],[recuperados]]-R27,0)</f>
        <v>9</v>
      </c>
      <c r="T28" s="8">
        <f t="shared" si="1"/>
        <v>1.8333333333333333</v>
      </c>
      <c r="U28">
        <v>23</v>
      </c>
      <c r="V28" s="9">
        <f>IF(ISNUMBER(U27),data[[#This Row],[obitos]]-U27,0)</f>
        <v>9</v>
      </c>
      <c r="W28" s="9">
        <f t="shared" si="2"/>
        <v>3.6666666666666665</v>
      </c>
      <c r="X28">
        <v>201</v>
      </c>
      <c r="Y28" s="25">
        <f>IF(ISNUMBER(X27),(data[[#This Row],[internados]]-X27)/X27,0)</f>
        <v>0.1893491124260355</v>
      </c>
      <c r="Z28" s="77">
        <f t="shared" si="3"/>
        <v>5.9757809314119149E-2</v>
      </c>
      <c r="AA28" s="13">
        <f>IF(ISNUMBER(X27),IF(data[[#This Row],[internados]]-X27&lt;0,0,data[[#This Row],[internados]]-X27),0)</f>
        <v>32</v>
      </c>
      <c r="AB28" s="8">
        <f t="shared" si="6"/>
        <v>18.666666666666668</v>
      </c>
      <c r="AC28">
        <v>47</v>
      </c>
      <c r="AD28" s="78">
        <f>IF(ISNUMBER(AC27),IF(AC27=0,0,(data[[#This Row],[internados_uci]]-AC27)/AC27),0)</f>
        <v>0.14634146341463414</v>
      </c>
      <c r="AE28" s="24">
        <f t="shared" si="4"/>
        <v>0.19006574487205763</v>
      </c>
      <c r="AF28" s="13">
        <f>IF(ISNUMBER(AC27),IF(data[[#This Row],[internados_uci]]-AC27&lt;0,0,data[[#This Row],[internados_uci]]-AC27),0)</f>
        <v>6</v>
      </c>
      <c r="AG28" s="8">
        <f t="shared" si="7"/>
        <v>5</v>
      </c>
      <c r="AH28">
        <v>1402</v>
      </c>
      <c r="AI28">
        <v>13674</v>
      </c>
      <c r="AJ28">
        <v>11842</v>
      </c>
      <c r="AK28">
        <v>10212</v>
      </c>
      <c r="AM28">
        <v>142</v>
      </c>
      <c r="AN28">
        <v>18</v>
      </c>
      <c r="AO28">
        <v>7</v>
      </c>
      <c r="AP28">
        <v>36</v>
      </c>
      <c r="AQ28">
        <v>30</v>
      </c>
      <c r="AR28">
        <v>140</v>
      </c>
      <c r="AS28">
        <v>100</v>
      </c>
      <c r="AT28">
        <v>181</v>
      </c>
      <c r="AU28">
        <v>166</v>
      </c>
      <c r="AV28">
        <v>226</v>
      </c>
      <c r="AW28">
        <v>178</v>
      </c>
      <c r="AX28">
        <v>194</v>
      </c>
      <c r="AY28">
        <v>167</v>
      </c>
      <c r="AZ28">
        <v>127</v>
      </c>
      <c r="BA28">
        <v>167</v>
      </c>
      <c r="BB28">
        <v>73</v>
      </c>
      <c r="BC28">
        <v>107</v>
      </c>
      <c r="BD28">
        <v>85</v>
      </c>
      <c r="BE28">
        <v>58</v>
      </c>
      <c r="BF28">
        <v>0.72</v>
      </c>
      <c r="BG28">
        <v>0.6</v>
      </c>
      <c r="BH28">
        <v>0.23</v>
      </c>
      <c r="BI28">
        <v>0.34</v>
      </c>
      <c r="BJ28">
        <v>0.42</v>
      </c>
      <c r="BK28">
        <v>0.28000000000000003</v>
      </c>
      <c r="BL28">
        <v>1080</v>
      </c>
      <c r="BM28">
        <v>980</v>
      </c>
      <c r="BN28">
        <v>9</v>
      </c>
      <c r="BO28">
        <v>5</v>
      </c>
      <c r="BP28">
        <v>8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7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E28" s="6">
        <f>data[[#This Row],[obitos_0_9_f]]-CD27</f>
        <v>0</v>
      </c>
      <c r="CG28" s="6">
        <f>data[[#This Row],[obitos_0_9_m]]-CF27</f>
        <v>0</v>
      </c>
      <c r="CI28" s="6">
        <f>data[[#This Row],[obitos_10_19_f]]-CH27</f>
        <v>0</v>
      </c>
      <c r="CK28" s="6">
        <f>data[[#This Row],[obitos_10_19_m]]-CJ27</f>
        <v>0</v>
      </c>
      <c r="CM28" s="6">
        <f>data[[#This Row],[obitos_20_29_f]]-CL27</f>
        <v>0</v>
      </c>
      <c r="CO28" s="6">
        <f>data[[#This Row],[obitos_20_29_m]]-CN27</f>
        <v>0</v>
      </c>
      <c r="CQ28" s="6">
        <f>data[[#This Row],[obitos_30_39_f]]-CP27</f>
        <v>0</v>
      </c>
      <c r="CS28" s="6">
        <f>data[[#This Row],[obitos_30_39_m]]-CR27</f>
        <v>0</v>
      </c>
      <c r="CU28" s="6">
        <f>data[[#This Row],[obitos_40_49_f]]-CT27</f>
        <v>0</v>
      </c>
      <c r="CW28" s="6">
        <f>data[[#This Row],[obitos_40_49_m]]-CV27</f>
        <v>0</v>
      </c>
      <c r="CY28" s="6">
        <f>data[[#This Row],[obitos_50_59_f]]-CX27</f>
        <v>0</v>
      </c>
      <c r="DA28" s="6">
        <f>data[[#This Row],[obitos_50_59_m]]-CZ27</f>
        <v>0</v>
      </c>
      <c r="DC28" s="6">
        <f>data[[#This Row],[obitos_60_69_f]]-DB27</f>
        <v>0</v>
      </c>
      <c r="DE28" s="6">
        <f>data[[#This Row],[obitos_60_69_m]]-DD27</f>
        <v>0</v>
      </c>
      <c r="DG28" s="6">
        <f>data[[#This Row],[obitos_70_79_f]]-DF27</f>
        <v>0</v>
      </c>
      <c r="DI28" s="6">
        <f>data[[#This Row],[obitos_70_79_m]]-DH27</f>
        <v>0</v>
      </c>
      <c r="DK28" s="6">
        <f>data[[#This Row],[obitos_80_plus_f]]-DJ27</f>
        <v>0</v>
      </c>
      <c r="DM28" s="6">
        <f>data[[#This Row],[obitos_80_plus_m]]-DL27</f>
        <v>0</v>
      </c>
      <c r="DR28">
        <v>2023</v>
      </c>
    </row>
    <row r="29" spans="1:122" x14ac:dyDescent="0.25">
      <c r="A29" s="1">
        <v>43914</v>
      </c>
      <c r="B29" s="2">
        <v>43914</v>
      </c>
      <c r="C29" s="12">
        <f>data[[#This Row],[confirmados]]-R29</f>
        <v>2340</v>
      </c>
      <c r="D29" s="12">
        <f>IF(ISNUMBER(C28),data[[#This Row],[activos_1]]-C28,0)</f>
        <v>294</v>
      </c>
      <c r="E29" s="11">
        <f t="shared" si="0"/>
        <v>283.5</v>
      </c>
      <c r="F29">
        <v>2362</v>
      </c>
      <c r="G29" s="13">
        <f>IF(ISNUMBER(F28),data[[#This Row],[confirmados]]-F28,0)</f>
        <v>302</v>
      </c>
      <c r="H29" s="8">
        <f t="shared" si="5"/>
        <v>286.66666666666669</v>
      </c>
      <c r="I29">
        <v>1130</v>
      </c>
      <c r="J29">
        <v>293</v>
      </c>
      <c r="K29">
        <v>852</v>
      </c>
      <c r="L29">
        <v>6</v>
      </c>
      <c r="M29">
        <v>46</v>
      </c>
      <c r="N29">
        <v>12</v>
      </c>
      <c r="O29">
        <v>12</v>
      </c>
      <c r="P29">
        <v>11</v>
      </c>
      <c r="Q29">
        <v>302</v>
      </c>
      <c r="R29">
        <v>22</v>
      </c>
      <c r="S29" s="13">
        <f>IF(ISNUMBER(R28),data[[#This Row],[recuperados]]-R28,0)</f>
        <v>8</v>
      </c>
      <c r="T29" s="8">
        <f t="shared" si="1"/>
        <v>3.1666666666666665</v>
      </c>
      <c r="U29">
        <v>33</v>
      </c>
      <c r="V29" s="9">
        <f>IF(ISNUMBER(U28),data[[#This Row],[obitos]]-U28,0)</f>
        <v>10</v>
      </c>
      <c r="W29" s="9">
        <f t="shared" si="2"/>
        <v>5.333333333333333</v>
      </c>
      <c r="X29">
        <v>203</v>
      </c>
      <c r="Y29" s="25">
        <f>IF(ISNUMBER(X28),(data[[#This Row],[internados]]-X28)/X28,0)</f>
        <v>9.9502487562189053E-3</v>
      </c>
      <c r="Z29" s="77">
        <f t="shared" si="3"/>
        <v>0.15607637828157958</v>
      </c>
      <c r="AA29" s="13">
        <f>IF(ISNUMBER(X28),IF(data[[#This Row],[internados]]-X28&lt;0,0,data[[#This Row],[internados]]-X28),0)</f>
        <v>2</v>
      </c>
      <c r="AB29" s="8">
        <f t="shared" si="6"/>
        <v>19</v>
      </c>
      <c r="AC29">
        <v>48</v>
      </c>
      <c r="AD29" s="78">
        <f>IF(ISNUMBER(AC28),IF(AC28=0,0,(data[[#This Row],[internados_uci]]-AC28)/AC28),0)</f>
        <v>2.1276595744680851E-2</v>
      </c>
      <c r="AE29" s="24">
        <f t="shared" si="4"/>
        <v>0.16420007945695544</v>
      </c>
      <c r="AF29" s="13">
        <f>IF(ISNUMBER(AC28),IF(data[[#This Row],[internados_uci]]-AC28&lt;0,0,data[[#This Row],[internados_uci]]-AC28),0)</f>
        <v>1</v>
      </c>
      <c r="AG29" s="8">
        <f t="shared" si="7"/>
        <v>4.666666666666667</v>
      </c>
      <c r="AH29">
        <v>1783</v>
      </c>
      <c r="AI29">
        <v>15474</v>
      </c>
      <c r="AJ29">
        <v>11842</v>
      </c>
      <c r="AK29">
        <v>11329</v>
      </c>
      <c r="AM29">
        <v>142</v>
      </c>
      <c r="AN29">
        <v>18</v>
      </c>
      <c r="AO29">
        <v>7</v>
      </c>
      <c r="AP29">
        <v>35</v>
      </c>
      <c r="AQ29">
        <v>30</v>
      </c>
      <c r="AR29">
        <v>145</v>
      </c>
      <c r="AS29">
        <v>133</v>
      </c>
      <c r="AT29">
        <v>206</v>
      </c>
      <c r="AU29">
        <v>188</v>
      </c>
      <c r="AV29">
        <v>224</v>
      </c>
      <c r="AW29">
        <v>224</v>
      </c>
      <c r="AX29">
        <v>215</v>
      </c>
      <c r="AY29">
        <v>208</v>
      </c>
      <c r="AZ29">
        <v>190</v>
      </c>
      <c r="BA29">
        <v>158</v>
      </c>
      <c r="BB29">
        <v>106</v>
      </c>
      <c r="BC29">
        <v>107</v>
      </c>
      <c r="BD29">
        <v>95</v>
      </c>
      <c r="BE29">
        <v>73</v>
      </c>
      <c r="BF29">
        <v>0.7</v>
      </c>
      <c r="BG29">
        <v>0.57999999999999996</v>
      </c>
      <c r="BH29">
        <v>0.24</v>
      </c>
      <c r="BI29">
        <v>0.34</v>
      </c>
      <c r="BJ29">
        <v>0.42</v>
      </c>
      <c r="BK29">
        <v>0.27</v>
      </c>
      <c r="BL29">
        <v>1234</v>
      </c>
      <c r="BM29">
        <v>1128</v>
      </c>
      <c r="BN29">
        <v>14</v>
      </c>
      <c r="BO29">
        <v>6</v>
      </c>
      <c r="BP29">
        <v>12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3</v>
      </c>
      <c r="BW29">
        <v>8</v>
      </c>
      <c r="BX29">
        <v>11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6">
        <f>data[[#This Row],[obitos_0_9_f]]-CD28</f>
        <v>0</v>
      </c>
      <c r="CF29">
        <v>0</v>
      </c>
      <c r="CG29" s="6">
        <f>data[[#This Row],[obitos_0_9_m]]-CF28</f>
        <v>0</v>
      </c>
      <c r="CH29">
        <v>0</v>
      </c>
      <c r="CI29" s="6">
        <f>data[[#This Row],[obitos_10_19_f]]-CH28</f>
        <v>0</v>
      </c>
      <c r="CJ29">
        <v>0</v>
      </c>
      <c r="CK29" s="6">
        <f>data[[#This Row],[obitos_10_19_m]]-CJ28</f>
        <v>0</v>
      </c>
      <c r="CL29">
        <v>0</v>
      </c>
      <c r="CM29" s="6">
        <f>data[[#This Row],[obitos_20_29_f]]-CL28</f>
        <v>0</v>
      </c>
      <c r="CN29">
        <v>0</v>
      </c>
      <c r="CO29" s="6">
        <f>data[[#This Row],[obitos_20_29_m]]-CN28</f>
        <v>0</v>
      </c>
      <c r="CP29">
        <v>0</v>
      </c>
      <c r="CQ29" s="6">
        <f>data[[#This Row],[obitos_30_39_f]]-CP28</f>
        <v>0</v>
      </c>
      <c r="CR29">
        <v>0</v>
      </c>
      <c r="CS29" s="6">
        <f>data[[#This Row],[obitos_30_39_m]]-CR28</f>
        <v>0</v>
      </c>
      <c r="CT29">
        <v>0</v>
      </c>
      <c r="CU29" s="6">
        <f>data[[#This Row],[obitos_40_49_f]]-CT28</f>
        <v>0</v>
      </c>
      <c r="CV29">
        <v>0</v>
      </c>
      <c r="CW29" s="6">
        <f>data[[#This Row],[obitos_40_49_m]]-CV28</f>
        <v>0</v>
      </c>
      <c r="CX29">
        <v>1</v>
      </c>
      <c r="CY29" s="6">
        <f>data[[#This Row],[obitos_50_59_f]]-CX28</f>
        <v>1</v>
      </c>
      <c r="CZ29">
        <v>2</v>
      </c>
      <c r="DA29" s="6">
        <f>data[[#This Row],[obitos_50_59_m]]-CZ28</f>
        <v>2</v>
      </c>
      <c r="DB29">
        <v>0</v>
      </c>
      <c r="DC29" s="6">
        <f>data[[#This Row],[obitos_60_69_f]]-DB28</f>
        <v>0</v>
      </c>
      <c r="DD29">
        <v>4</v>
      </c>
      <c r="DE29" s="6">
        <f>data[[#This Row],[obitos_60_69_m]]-DD28</f>
        <v>4</v>
      </c>
      <c r="DF29">
        <v>0</v>
      </c>
      <c r="DG29" s="6">
        <f>data[[#This Row],[obitos_70_79_f]]-DF28</f>
        <v>0</v>
      </c>
      <c r="DH29">
        <v>5</v>
      </c>
      <c r="DI29" s="6">
        <f>data[[#This Row],[obitos_70_79_m]]-DH28</f>
        <v>5</v>
      </c>
      <c r="DJ29">
        <v>9</v>
      </c>
      <c r="DK29" s="6">
        <f>data[[#This Row],[obitos_80_plus_f]]-DJ28</f>
        <v>9</v>
      </c>
      <c r="DL29">
        <v>12</v>
      </c>
      <c r="DM29" s="6">
        <f>data[[#This Row],[obitos_80_plus_m]]-DL28</f>
        <v>12</v>
      </c>
      <c r="DN29">
        <v>10</v>
      </c>
      <c r="DO29">
        <v>23</v>
      </c>
      <c r="DR29">
        <v>2307</v>
      </c>
    </row>
    <row r="30" spans="1:122" x14ac:dyDescent="0.25">
      <c r="A30" s="1">
        <v>43915</v>
      </c>
      <c r="B30" s="2">
        <v>43915</v>
      </c>
      <c r="C30" s="12">
        <f>data[[#This Row],[confirmados]]-R30</f>
        <v>2973</v>
      </c>
      <c r="D30" s="12">
        <f>IF(ISNUMBER(C29),data[[#This Row],[activos_1]]-C29,0)</f>
        <v>633</v>
      </c>
      <c r="E30" s="11">
        <f t="shared" si="0"/>
        <v>365.16666666666669</v>
      </c>
      <c r="F30">
        <v>2995</v>
      </c>
      <c r="G30" s="13">
        <f>IF(ISNUMBER(F29),data[[#This Row],[confirmados]]-F29,0)</f>
        <v>633</v>
      </c>
      <c r="H30" s="8">
        <f t="shared" si="5"/>
        <v>368.33333333333331</v>
      </c>
      <c r="I30">
        <v>1517</v>
      </c>
      <c r="J30">
        <v>365</v>
      </c>
      <c r="K30">
        <v>992</v>
      </c>
      <c r="L30">
        <v>12</v>
      </c>
      <c r="M30">
        <v>62</v>
      </c>
      <c r="N30">
        <v>17</v>
      </c>
      <c r="O30">
        <v>16</v>
      </c>
      <c r="P30">
        <v>14</v>
      </c>
      <c r="Q30">
        <v>633</v>
      </c>
      <c r="R30">
        <v>22</v>
      </c>
      <c r="S30" s="13">
        <f>IF(ISNUMBER(R29),data[[#This Row],[recuperados]]-R29,0)</f>
        <v>0</v>
      </c>
      <c r="T30" s="8">
        <f t="shared" si="1"/>
        <v>3.1666666666666665</v>
      </c>
      <c r="U30">
        <v>43</v>
      </c>
      <c r="V30" s="9">
        <f>IF(ISNUMBER(U29),data[[#This Row],[obitos]]-U29,0)</f>
        <v>10</v>
      </c>
      <c r="W30" s="9">
        <f t="shared" si="2"/>
        <v>6.666666666666667</v>
      </c>
      <c r="X30">
        <v>276</v>
      </c>
      <c r="Y30" s="25">
        <f>IF(ISNUMBER(X29),(data[[#This Row],[internados]]-X29)/X29,0)</f>
        <v>0.35960591133004927</v>
      </c>
      <c r="Z30" s="77">
        <f t="shared" si="3"/>
        <v>0.2160106968365878</v>
      </c>
      <c r="AA30" s="13">
        <f>IF(ISNUMBER(X29),IF(data[[#This Row],[internados]]-X29&lt;0,0,data[[#This Row],[internados]]-X29),0)</f>
        <v>73</v>
      </c>
      <c r="AB30" s="8">
        <f t="shared" si="6"/>
        <v>31.166666666666668</v>
      </c>
      <c r="AC30">
        <v>61</v>
      </c>
      <c r="AD30" s="78">
        <f>IF(ISNUMBER(AC29),IF(AC29=0,0,(data[[#This Row],[internados_uci]]-AC29)/AC29),0)</f>
        <v>0.27083333333333331</v>
      </c>
      <c r="AE30" s="24">
        <f t="shared" si="4"/>
        <v>0.20933896834584431</v>
      </c>
      <c r="AF30" s="13">
        <f>IF(ISNUMBER(AC29),IF(data[[#This Row],[internados_uci]]-AC29&lt;0,0,data[[#This Row],[internados_uci]]-AC29),0)</f>
        <v>13</v>
      </c>
      <c r="AG30" s="8">
        <f t="shared" si="7"/>
        <v>6.833333333333333</v>
      </c>
      <c r="AH30">
        <v>1591</v>
      </c>
      <c r="AI30">
        <v>21155</v>
      </c>
      <c r="AJ30">
        <v>13624</v>
      </c>
      <c r="AK30">
        <v>16569</v>
      </c>
      <c r="AM30">
        <v>155</v>
      </c>
      <c r="AN30">
        <v>21</v>
      </c>
      <c r="AO30">
        <v>13</v>
      </c>
      <c r="AP30">
        <v>42</v>
      </c>
      <c r="AQ30">
        <v>35</v>
      </c>
      <c r="AR30">
        <v>191</v>
      </c>
      <c r="AS30">
        <v>157</v>
      </c>
      <c r="AT30">
        <v>260</v>
      </c>
      <c r="AU30">
        <v>230</v>
      </c>
      <c r="AV30">
        <v>279</v>
      </c>
      <c r="AW30">
        <v>272</v>
      </c>
      <c r="AX30">
        <v>283</v>
      </c>
      <c r="AY30">
        <v>252</v>
      </c>
      <c r="AZ30">
        <v>226</v>
      </c>
      <c r="BA30">
        <v>198</v>
      </c>
      <c r="BB30">
        <v>134</v>
      </c>
      <c r="BC30">
        <v>142</v>
      </c>
      <c r="BD30">
        <v>150</v>
      </c>
      <c r="BE30">
        <v>110</v>
      </c>
      <c r="BF30">
        <v>0.62</v>
      </c>
      <c r="BG30">
        <v>0.51</v>
      </c>
      <c r="BH30">
        <v>0.19</v>
      </c>
      <c r="BI30">
        <v>0.28000000000000003</v>
      </c>
      <c r="BJ30">
        <v>0.36</v>
      </c>
      <c r="BK30">
        <v>0.23</v>
      </c>
      <c r="BL30">
        <v>1586</v>
      </c>
      <c r="BM30">
        <v>1409</v>
      </c>
      <c r="BN30">
        <v>20</v>
      </c>
      <c r="BO30">
        <v>10</v>
      </c>
      <c r="BP30">
        <v>12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3</v>
      </c>
      <c r="BW30">
        <v>8</v>
      </c>
      <c r="BX30">
        <v>11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6">
        <f>data[[#This Row],[obitos_0_9_f]]-CD29</f>
        <v>0</v>
      </c>
      <c r="CF30">
        <v>0</v>
      </c>
      <c r="CG30" s="6">
        <f>data[[#This Row],[obitos_0_9_m]]-CF29</f>
        <v>0</v>
      </c>
      <c r="CH30">
        <v>0</v>
      </c>
      <c r="CI30" s="6">
        <f>data[[#This Row],[obitos_10_19_f]]-CH29</f>
        <v>0</v>
      </c>
      <c r="CJ30">
        <v>0</v>
      </c>
      <c r="CK30" s="6">
        <f>data[[#This Row],[obitos_10_19_m]]-CJ29</f>
        <v>0</v>
      </c>
      <c r="CL30">
        <v>0</v>
      </c>
      <c r="CM30" s="6">
        <f>data[[#This Row],[obitos_20_29_f]]-CL29</f>
        <v>0</v>
      </c>
      <c r="CN30">
        <v>0</v>
      </c>
      <c r="CO30" s="6">
        <f>data[[#This Row],[obitos_20_29_m]]-CN29</f>
        <v>0</v>
      </c>
      <c r="CP30">
        <v>0</v>
      </c>
      <c r="CQ30" s="6">
        <f>data[[#This Row],[obitos_30_39_f]]-CP29</f>
        <v>0</v>
      </c>
      <c r="CR30">
        <v>0</v>
      </c>
      <c r="CS30" s="6">
        <f>data[[#This Row],[obitos_30_39_m]]-CR29</f>
        <v>0</v>
      </c>
      <c r="CT30">
        <v>0</v>
      </c>
      <c r="CU30" s="6">
        <f>data[[#This Row],[obitos_40_49_f]]-CT29</f>
        <v>0</v>
      </c>
      <c r="CV30">
        <v>0</v>
      </c>
      <c r="CW30" s="6">
        <f>data[[#This Row],[obitos_40_49_m]]-CV29</f>
        <v>0</v>
      </c>
      <c r="CX30">
        <v>1</v>
      </c>
      <c r="CY30" s="6">
        <f>data[[#This Row],[obitos_50_59_f]]-CX29</f>
        <v>0</v>
      </c>
      <c r="CZ30">
        <v>3</v>
      </c>
      <c r="DA30" s="6">
        <f>data[[#This Row],[obitos_50_59_m]]-CZ29</f>
        <v>1</v>
      </c>
      <c r="DB30">
        <v>0</v>
      </c>
      <c r="DC30" s="6">
        <f>data[[#This Row],[obitos_60_69_f]]-DB29</f>
        <v>0</v>
      </c>
      <c r="DD30">
        <v>7</v>
      </c>
      <c r="DE30" s="6">
        <f>data[[#This Row],[obitos_60_69_m]]-DD29</f>
        <v>3</v>
      </c>
      <c r="DF30">
        <v>0</v>
      </c>
      <c r="DG30" s="6">
        <f>data[[#This Row],[obitos_70_79_f]]-DF29</f>
        <v>0</v>
      </c>
      <c r="DH30">
        <v>7</v>
      </c>
      <c r="DI30" s="6">
        <f>data[[#This Row],[obitos_70_79_m]]-DH29</f>
        <v>2</v>
      </c>
      <c r="DJ30">
        <v>12</v>
      </c>
      <c r="DK30" s="6">
        <f>data[[#This Row],[obitos_80_plus_f]]-DJ29</f>
        <v>3</v>
      </c>
      <c r="DL30">
        <v>13</v>
      </c>
      <c r="DM30" s="6">
        <f>data[[#This Row],[obitos_80_plus_m]]-DL29</f>
        <v>1</v>
      </c>
      <c r="DN30">
        <v>13</v>
      </c>
      <c r="DO30">
        <v>30</v>
      </c>
      <c r="DR30">
        <v>2930</v>
      </c>
    </row>
    <row r="31" spans="1:122" x14ac:dyDescent="0.25">
      <c r="A31" s="1">
        <v>43916</v>
      </c>
      <c r="B31" s="2">
        <v>43916</v>
      </c>
      <c r="C31" s="12">
        <f>data[[#This Row],[confirmados]]-R31</f>
        <v>3501</v>
      </c>
      <c r="D31" s="12">
        <f>IF(ISNUMBER(C30),data[[#This Row],[activos_1]]-C30,0)</f>
        <v>528</v>
      </c>
      <c r="E31" s="11">
        <f t="shared" si="0"/>
        <v>414.33333333333331</v>
      </c>
      <c r="F31">
        <v>3544</v>
      </c>
      <c r="G31" s="13">
        <f>IF(ISNUMBER(F30),data[[#This Row],[confirmados]]-F30,0)</f>
        <v>549</v>
      </c>
      <c r="H31" s="8">
        <f t="shared" si="5"/>
        <v>420.66666666666669</v>
      </c>
      <c r="I31">
        <v>1858</v>
      </c>
      <c r="J31">
        <v>435</v>
      </c>
      <c r="K31">
        <v>1082</v>
      </c>
      <c r="L31">
        <v>20</v>
      </c>
      <c r="M31">
        <v>89</v>
      </c>
      <c r="N31">
        <v>24</v>
      </c>
      <c r="O31">
        <v>15</v>
      </c>
      <c r="P31">
        <v>21</v>
      </c>
      <c r="Q31">
        <v>549</v>
      </c>
      <c r="R31">
        <v>43</v>
      </c>
      <c r="S31" s="13">
        <f>IF(ISNUMBER(R30),data[[#This Row],[recuperados]]-R30,0)</f>
        <v>21</v>
      </c>
      <c r="T31" s="8">
        <f t="shared" si="1"/>
        <v>6.333333333333333</v>
      </c>
      <c r="U31">
        <v>60</v>
      </c>
      <c r="V31" s="9">
        <f>IF(ISNUMBER(U30),data[[#This Row],[obitos]]-U30,0)</f>
        <v>17</v>
      </c>
      <c r="W31" s="9">
        <f t="shared" si="2"/>
        <v>9</v>
      </c>
      <c r="X31">
        <v>191</v>
      </c>
      <c r="Y31" s="25">
        <f>IF(ISNUMBER(X30),(data[[#This Row],[internados]]-X30)/X30,0)</f>
        <v>-0.3079710144927536</v>
      </c>
      <c r="Z31" s="77">
        <f t="shared" si="3"/>
        <v>9.5393804908020227E-2</v>
      </c>
      <c r="AA31" s="13">
        <f>IF(ISNUMBER(X30),IF(data[[#This Row],[internados]]-X30&lt;0,0,data[[#This Row],[internados]]-X30),0)</f>
        <v>0</v>
      </c>
      <c r="AB31" s="8">
        <f t="shared" si="6"/>
        <v>25</v>
      </c>
      <c r="AC31">
        <v>61</v>
      </c>
      <c r="AD31" s="78">
        <f>IF(ISNUMBER(AC30),IF(AC30=0,0,(data[[#This Row],[internados_uci]]-AC30)/AC30),0)</f>
        <v>0</v>
      </c>
      <c r="AE31" s="24">
        <f t="shared" si="4"/>
        <v>0.1593389683458443</v>
      </c>
      <c r="AF31" s="13">
        <f>IF(ISNUMBER(AC30),IF(data[[#This Row],[internados_uci]]-AC30&lt;0,0,data[[#This Row],[internados_uci]]-AC30),0)</f>
        <v>0</v>
      </c>
      <c r="AG31" s="8">
        <f t="shared" si="7"/>
        <v>5.833333333333333</v>
      </c>
      <c r="AH31">
        <v>1995</v>
      </c>
      <c r="AI31">
        <v>22257</v>
      </c>
      <c r="AJ31">
        <v>14994</v>
      </c>
      <c r="AK31">
        <v>16718</v>
      </c>
      <c r="AM31">
        <v>330</v>
      </c>
      <c r="AN31">
        <v>29</v>
      </c>
      <c r="AO31">
        <v>14</v>
      </c>
      <c r="AP31">
        <v>51</v>
      </c>
      <c r="AQ31">
        <v>49</v>
      </c>
      <c r="AR31">
        <v>234</v>
      </c>
      <c r="AS31">
        <v>166</v>
      </c>
      <c r="AT31">
        <v>310</v>
      </c>
      <c r="AU31">
        <v>268</v>
      </c>
      <c r="AV31">
        <v>367</v>
      </c>
      <c r="AW31">
        <v>304</v>
      </c>
      <c r="AX31">
        <v>360</v>
      </c>
      <c r="AY31">
        <v>277</v>
      </c>
      <c r="AZ31">
        <v>229</v>
      </c>
      <c r="BA31">
        <v>255</v>
      </c>
      <c r="BB31">
        <v>133</v>
      </c>
      <c r="BC31">
        <v>184</v>
      </c>
      <c r="BD31">
        <v>186</v>
      </c>
      <c r="BE31">
        <v>128</v>
      </c>
      <c r="BF31">
        <v>0.53</v>
      </c>
      <c r="BG31">
        <v>0.48</v>
      </c>
      <c r="BH31">
        <v>0.19</v>
      </c>
      <c r="BI31">
        <v>0.63</v>
      </c>
      <c r="BJ31">
        <v>0.31</v>
      </c>
      <c r="BK31">
        <v>0.37</v>
      </c>
      <c r="BL31">
        <v>1899</v>
      </c>
      <c r="BM31">
        <v>1645</v>
      </c>
      <c r="BN31">
        <v>28</v>
      </c>
      <c r="BO31">
        <v>13</v>
      </c>
      <c r="BP31">
        <v>18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3</v>
      </c>
      <c r="BW31">
        <v>8</v>
      </c>
      <c r="BX31">
        <v>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s="6">
        <f>data[[#This Row],[obitos_0_9_f]]-CD30</f>
        <v>0</v>
      </c>
      <c r="CF31">
        <v>0</v>
      </c>
      <c r="CG31" s="6">
        <f>data[[#This Row],[obitos_0_9_m]]-CF30</f>
        <v>0</v>
      </c>
      <c r="CH31">
        <v>0</v>
      </c>
      <c r="CI31" s="6">
        <f>data[[#This Row],[obitos_10_19_f]]-CH30</f>
        <v>0</v>
      </c>
      <c r="CJ31">
        <v>0</v>
      </c>
      <c r="CK31" s="6">
        <f>data[[#This Row],[obitos_10_19_m]]-CJ30</f>
        <v>0</v>
      </c>
      <c r="CL31">
        <v>0</v>
      </c>
      <c r="CM31" s="6">
        <f>data[[#This Row],[obitos_20_29_f]]-CL30</f>
        <v>0</v>
      </c>
      <c r="CN31">
        <v>0</v>
      </c>
      <c r="CO31" s="6">
        <f>data[[#This Row],[obitos_20_29_m]]-CN30</f>
        <v>0</v>
      </c>
      <c r="CP31">
        <v>0</v>
      </c>
      <c r="CQ31" s="6">
        <f>data[[#This Row],[obitos_30_39_f]]-CP30</f>
        <v>0</v>
      </c>
      <c r="CR31">
        <v>0</v>
      </c>
      <c r="CS31" s="6">
        <f>data[[#This Row],[obitos_30_39_m]]-CR30</f>
        <v>0</v>
      </c>
      <c r="CT31">
        <v>0</v>
      </c>
      <c r="CU31" s="6">
        <f>data[[#This Row],[obitos_40_49_f]]-CT30</f>
        <v>0</v>
      </c>
      <c r="CV31">
        <v>0</v>
      </c>
      <c r="CW31" s="6">
        <f>data[[#This Row],[obitos_40_49_m]]-CV30</f>
        <v>0</v>
      </c>
      <c r="CX31">
        <v>1</v>
      </c>
      <c r="CY31" s="6">
        <f>data[[#This Row],[obitos_50_59_f]]-CX30</f>
        <v>0</v>
      </c>
      <c r="CZ31">
        <v>3</v>
      </c>
      <c r="DA31" s="6">
        <f>data[[#This Row],[obitos_50_59_m]]-CZ30</f>
        <v>0</v>
      </c>
      <c r="DB31">
        <v>0</v>
      </c>
      <c r="DC31" s="6">
        <f>data[[#This Row],[obitos_60_69_f]]-DB30</f>
        <v>0</v>
      </c>
      <c r="DD31">
        <v>8</v>
      </c>
      <c r="DE31" s="6">
        <f>data[[#This Row],[obitos_60_69_m]]-DD30</f>
        <v>1</v>
      </c>
      <c r="DF31">
        <v>1</v>
      </c>
      <c r="DG31" s="6">
        <f>data[[#This Row],[obitos_70_79_f]]-DF30</f>
        <v>1</v>
      </c>
      <c r="DH31">
        <v>14</v>
      </c>
      <c r="DI31" s="6">
        <f>data[[#This Row],[obitos_70_79_m]]-DH30</f>
        <v>7</v>
      </c>
      <c r="DJ31">
        <v>17</v>
      </c>
      <c r="DK31" s="6">
        <f>data[[#This Row],[obitos_80_plus_f]]-DJ30</f>
        <v>5</v>
      </c>
      <c r="DL31">
        <v>16</v>
      </c>
      <c r="DM31" s="6">
        <f>data[[#This Row],[obitos_80_plus_m]]-DL30</f>
        <v>3</v>
      </c>
      <c r="DN31">
        <v>19</v>
      </c>
      <c r="DO31">
        <v>41</v>
      </c>
      <c r="DR31">
        <v>3441</v>
      </c>
    </row>
    <row r="32" spans="1:122" x14ac:dyDescent="0.25">
      <c r="A32" s="1">
        <v>43917</v>
      </c>
      <c r="B32" s="2">
        <v>43917</v>
      </c>
      <c r="C32" s="12">
        <f>data[[#This Row],[confirmados]]-R32</f>
        <v>4225</v>
      </c>
      <c r="D32" s="12">
        <f>IF(ISNUMBER(C31),data[[#This Row],[activos_1]]-C31,0)</f>
        <v>724</v>
      </c>
      <c r="E32" s="11">
        <f t="shared" si="0"/>
        <v>491.66666666666669</v>
      </c>
      <c r="F32">
        <v>4268</v>
      </c>
      <c r="G32" s="13">
        <f>IF(ISNUMBER(F31),data[[#This Row],[confirmados]]-F31,0)</f>
        <v>724</v>
      </c>
      <c r="H32" s="8">
        <f t="shared" si="5"/>
        <v>498</v>
      </c>
      <c r="I32">
        <v>2443</v>
      </c>
      <c r="J32">
        <v>520</v>
      </c>
      <c r="K32">
        <v>1110</v>
      </c>
      <c r="L32">
        <v>30</v>
      </c>
      <c r="M32">
        <v>99</v>
      </c>
      <c r="N32">
        <v>24</v>
      </c>
      <c r="O32">
        <v>21</v>
      </c>
      <c r="P32">
        <v>21</v>
      </c>
      <c r="Q32">
        <v>724</v>
      </c>
      <c r="R32">
        <v>43</v>
      </c>
      <c r="S32" s="13">
        <f>IF(ISNUMBER(R31),data[[#This Row],[recuperados]]-R31,0)</f>
        <v>0</v>
      </c>
      <c r="T32" s="8">
        <f t="shared" si="1"/>
        <v>6.333333333333333</v>
      </c>
      <c r="U32">
        <v>76</v>
      </c>
      <c r="V32" s="9">
        <f>IF(ISNUMBER(U31),data[[#This Row],[obitos]]-U31,0)</f>
        <v>16</v>
      </c>
      <c r="W32" s="9">
        <f t="shared" si="2"/>
        <v>10.666666666666666</v>
      </c>
      <c r="X32">
        <v>354</v>
      </c>
      <c r="Y32" s="25">
        <f>IF(ISNUMBER(X31),(data[[#This Row],[internados]]-X31)/X31,0)</f>
        <v>0.8534031413612565</v>
      </c>
      <c r="Z32" s="77">
        <f t="shared" si="3"/>
        <v>0.19794512211902335</v>
      </c>
      <c r="AA32" s="13">
        <f>IF(ISNUMBER(X31),IF(data[[#This Row],[internados]]-X31&lt;0,0,data[[#This Row],[internados]]-X31),0)</f>
        <v>163</v>
      </c>
      <c r="AB32" s="8">
        <f t="shared" si="6"/>
        <v>47.166666666666664</v>
      </c>
      <c r="AC32">
        <v>71</v>
      </c>
      <c r="AD32" s="78">
        <f>IF(ISNUMBER(AC31),IF(AC31=0,0,(data[[#This Row],[internados_uci]]-AC31)/AC31),0)</f>
        <v>0.16393442622950818</v>
      </c>
      <c r="AE32" s="24">
        <f t="shared" si="4"/>
        <v>0.12896906502512132</v>
      </c>
      <c r="AF32" s="13">
        <f>IF(ISNUMBER(AC31),IF(data[[#This Row],[internados_uci]]-AC31&lt;0,0,data[[#This Row],[internados_uci]]-AC31),0)</f>
        <v>10</v>
      </c>
      <c r="AG32" s="8">
        <f t="shared" si="7"/>
        <v>6</v>
      </c>
      <c r="AH32">
        <v>3995</v>
      </c>
      <c r="AI32">
        <v>25431</v>
      </c>
      <c r="AJ32">
        <v>19816</v>
      </c>
      <c r="AK32">
        <v>17168</v>
      </c>
      <c r="AM32">
        <v>330</v>
      </c>
      <c r="AN32">
        <v>30</v>
      </c>
      <c r="AO32">
        <v>19</v>
      </c>
      <c r="AP32">
        <v>54</v>
      </c>
      <c r="AQ32">
        <v>50</v>
      </c>
      <c r="AR32">
        <v>254</v>
      </c>
      <c r="AS32">
        <v>179</v>
      </c>
      <c r="AT32">
        <v>364</v>
      </c>
      <c r="AU32">
        <v>307</v>
      </c>
      <c r="AV32">
        <v>462</v>
      </c>
      <c r="AW32">
        <v>359</v>
      </c>
      <c r="AX32">
        <v>429</v>
      </c>
      <c r="AY32">
        <v>346</v>
      </c>
      <c r="AZ32">
        <v>294</v>
      </c>
      <c r="BA32">
        <v>319</v>
      </c>
      <c r="BB32">
        <v>179</v>
      </c>
      <c r="BC32">
        <v>236</v>
      </c>
      <c r="BD32">
        <v>222</v>
      </c>
      <c r="BE32">
        <v>161</v>
      </c>
      <c r="BF32">
        <v>0.6</v>
      </c>
      <c r="BG32">
        <v>0.51</v>
      </c>
      <c r="BH32">
        <v>0.19</v>
      </c>
      <c r="BI32">
        <v>0.28000000000000003</v>
      </c>
      <c r="BJ32">
        <v>0.35</v>
      </c>
      <c r="BK32">
        <v>0.24</v>
      </c>
      <c r="BL32">
        <v>2288</v>
      </c>
      <c r="BM32">
        <v>1976</v>
      </c>
      <c r="BN32">
        <v>33</v>
      </c>
      <c r="BO32">
        <v>18</v>
      </c>
      <c r="BP32">
        <v>24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16</v>
      </c>
      <c r="BW32">
        <v>10</v>
      </c>
      <c r="BX32">
        <v>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6">
        <f>data[[#This Row],[obitos_0_9_f]]-CD31</f>
        <v>0</v>
      </c>
      <c r="CF32">
        <v>0</v>
      </c>
      <c r="CG32" s="6">
        <f>data[[#This Row],[obitos_0_9_m]]-CF31</f>
        <v>0</v>
      </c>
      <c r="CH32">
        <v>0</v>
      </c>
      <c r="CI32" s="6">
        <f>data[[#This Row],[obitos_10_19_f]]-CH31</f>
        <v>0</v>
      </c>
      <c r="CJ32">
        <v>0</v>
      </c>
      <c r="CK32" s="6">
        <f>data[[#This Row],[obitos_10_19_m]]-CJ31</f>
        <v>0</v>
      </c>
      <c r="CL32">
        <v>0</v>
      </c>
      <c r="CM32" s="6">
        <f>data[[#This Row],[obitos_20_29_f]]-CL31</f>
        <v>0</v>
      </c>
      <c r="CN32">
        <v>0</v>
      </c>
      <c r="CO32" s="6">
        <f>data[[#This Row],[obitos_20_29_m]]-CN31</f>
        <v>0</v>
      </c>
      <c r="CP32">
        <v>0</v>
      </c>
      <c r="CQ32" s="6">
        <f>data[[#This Row],[obitos_30_39_f]]-CP31</f>
        <v>0</v>
      </c>
      <c r="CR32">
        <v>0</v>
      </c>
      <c r="CS32" s="6">
        <f>data[[#This Row],[obitos_30_39_m]]-CR31</f>
        <v>0</v>
      </c>
      <c r="CT32">
        <v>1</v>
      </c>
      <c r="CU32" s="6">
        <f>data[[#This Row],[obitos_40_49_f]]-CT31</f>
        <v>1</v>
      </c>
      <c r="CV32">
        <v>0</v>
      </c>
      <c r="CW32" s="6">
        <f>data[[#This Row],[obitos_40_49_m]]-CV31</f>
        <v>0</v>
      </c>
      <c r="CX32">
        <v>1</v>
      </c>
      <c r="CY32" s="6">
        <f>data[[#This Row],[obitos_50_59_f]]-CX31</f>
        <v>0</v>
      </c>
      <c r="CZ32">
        <v>3</v>
      </c>
      <c r="DA32" s="6">
        <f>data[[#This Row],[obitos_50_59_m]]-CZ31</f>
        <v>0</v>
      </c>
      <c r="DB32">
        <v>1</v>
      </c>
      <c r="DC32" s="6">
        <f>data[[#This Row],[obitos_60_69_f]]-DB31</f>
        <v>1</v>
      </c>
      <c r="DD32">
        <v>9</v>
      </c>
      <c r="DE32" s="6">
        <f>data[[#This Row],[obitos_60_69_m]]-DD31</f>
        <v>1</v>
      </c>
      <c r="DF32">
        <v>4</v>
      </c>
      <c r="DG32" s="6">
        <f>data[[#This Row],[obitos_70_79_f]]-DF31</f>
        <v>3</v>
      </c>
      <c r="DH32">
        <v>14</v>
      </c>
      <c r="DI32" s="6">
        <f>data[[#This Row],[obitos_70_79_m]]-DH31</f>
        <v>0</v>
      </c>
      <c r="DJ32">
        <v>20</v>
      </c>
      <c r="DK32" s="6">
        <f>data[[#This Row],[obitos_80_plus_f]]-DJ31</f>
        <v>3</v>
      </c>
      <c r="DL32">
        <v>23</v>
      </c>
      <c r="DM32" s="6">
        <f>data[[#This Row],[obitos_80_plus_m]]-DL31</f>
        <v>7</v>
      </c>
      <c r="DN32">
        <v>27</v>
      </c>
      <c r="DO32">
        <v>49</v>
      </c>
      <c r="DR32">
        <v>4149</v>
      </c>
    </row>
    <row r="33" spans="1:122" x14ac:dyDescent="0.25">
      <c r="A33" s="1">
        <v>43918</v>
      </c>
      <c r="B33" s="2">
        <v>43918</v>
      </c>
      <c r="C33" s="12">
        <f>data[[#This Row],[confirmados]]-R33</f>
        <v>5127</v>
      </c>
      <c r="D33" s="12">
        <f>IF(ISNUMBER(C32),data[[#This Row],[activos_1]]-C32,0)</f>
        <v>902</v>
      </c>
      <c r="E33" s="11">
        <f t="shared" si="0"/>
        <v>588.66666666666663</v>
      </c>
      <c r="F33">
        <v>5170</v>
      </c>
      <c r="G33" s="13">
        <f>IF(ISNUMBER(F32),data[[#This Row],[confirmados]]-F32,0)</f>
        <v>902</v>
      </c>
      <c r="H33" s="8">
        <f t="shared" si="5"/>
        <v>595</v>
      </c>
      <c r="I33">
        <v>3035</v>
      </c>
      <c r="J33">
        <v>647</v>
      </c>
      <c r="K33">
        <v>1287</v>
      </c>
      <c r="L33">
        <v>34</v>
      </c>
      <c r="M33">
        <v>106</v>
      </c>
      <c r="N33">
        <v>30</v>
      </c>
      <c r="O33">
        <v>31</v>
      </c>
      <c r="Q33">
        <v>902</v>
      </c>
      <c r="R33">
        <v>43</v>
      </c>
      <c r="S33" s="13">
        <f>IF(ISNUMBER(R32),data[[#This Row],[recuperados]]-R32,0)</f>
        <v>0</v>
      </c>
      <c r="T33" s="8">
        <f t="shared" si="1"/>
        <v>6.333333333333333</v>
      </c>
      <c r="U33">
        <v>100</v>
      </c>
      <c r="V33" s="9">
        <f>IF(ISNUMBER(U32),data[[#This Row],[obitos]]-U32,0)</f>
        <v>24</v>
      </c>
      <c r="W33" s="9">
        <f t="shared" si="2"/>
        <v>14.333333333333334</v>
      </c>
      <c r="X33">
        <v>418</v>
      </c>
      <c r="Y33" s="25">
        <f>IF(ISNUMBER(X32),(data[[#This Row],[internados]]-X32)/X32,0)</f>
        <v>0.1807909604519774</v>
      </c>
      <c r="Z33" s="77">
        <f t="shared" si="3"/>
        <v>0.21418805997213064</v>
      </c>
      <c r="AA33" s="13">
        <f>IF(ISNUMBER(X32),IF(data[[#This Row],[internados]]-X32&lt;0,0,data[[#This Row],[internados]]-X32),0)</f>
        <v>64</v>
      </c>
      <c r="AB33" s="8">
        <f t="shared" si="6"/>
        <v>55.666666666666664</v>
      </c>
      <c r="AC33">
        <v>89</v>
      </c>
      <c r="AD33" s="78">
        <f>IF(ISNUMBER(AC32),IF(AC32=0,0,(data[[#This Row],[internados_uci]]-AC32)/AC32),0)</f>
        <v>0.25352112676056338</v>
      </c>
      <c r="AE33" s="24">
        <f t="shared" si="4"/>
        <v>0.1426511575804533</v>
      </c>
      <c r="AF33" s="13">
        <f>IF(ISNUMBER(AC32),IF(data[[#This Row],[internados_uci]]-AC32&lt;0,0,data[[#This Row],[internados_uci]]-AC32),0)</f>
        <v>18</v>
      </c>
      <c r="AG33" s="8">
        <f t="shared" si="7"/>
        <v>8</v>
      </c>
      <c r="AH33">
        <v>4938</v>
      </c>
      <c r="AI33">
        <v>32754</v>
      </c>
      <c r="AJ33">
        <v>19927</v>
      </c>
      <c r="AK33">
        <v>22646</v>
      </c>
      <c r="AM33">
        <v>330</v>
      </c>
      <c r="AN33">
        <v>34</v>
      </c>
      <c r="AO33">
        <v>22</v>
      </c>
      <c r="AP33">
        <v>67</v>
      </c>
      <c r="AQ33">
        <v>56</v>
      </c>
      <c r="AR33">
        <v>302</v>
      </c>
      <c r="AS33">
        <v>216</v>
      </c>
      <c r="AT33">
        <v>439</v>
      </c>
      <c r="AU33">
        <v>362</v>
      </c>
      <c r="AV33">
        <v>568</v>
      </c>
      <c r="AW33">
        <v>434</v>
      </c>
      <c r="AX33">
        <v>533</v>
      </c>
      <c r="AY33">
        <v>398</v>
      </c>
      <c r="AZ33">
        <v>359</v>
      </c>
      <c r="BA33">
        <v>377</v>
      </c>
      <c r="BB33">
        <v>224</v>
      </c>
      <c r="BC33">
        <v>286</v>
      </c>
      <c r="BD33">
        <v>285</v>
      </c>
      <c r="BE33">
        <v>208</v>
      </c>
      <c r="BF33">
        <v>0.49</v>
      </c>
      <c r="BG33">
        <v>0.41</v>
      </c>
      <c r="BH33">
        <v>0.15</v>
      </c>
      <c r="BI33">
        <v>0.23</v>
      </c>
      <c r="BJ33">
        <v>0.28000000000000003</v>
      </c>
      <c r="BK33">
        <v>0.19</v>
      </c>
      <c r="BL33">
        <v>2811</v>
      </c>
      <c r="BM33">
        <v>2359</v>
      </c>
      <c r="BN33">
        <v>44</v>
      </c>
      <c r="BO33">
        <v>28</v>
      </c>
      <c r="BP33">
        <v>27</v>
      </c>
      <c r="BQ33">
        <v>0</v>
      </c>
      <c r="BR33">
        <v>1</v>
      </c>
      <c r="BS33">
        <v>0</v>
      </c>
      <c r="BT33">
        <v>0</v>
      </c>
      <c r="BV33">
        <v>16</v>
      </c>
      <c r="BW33">
        <v>10</v>
      </c>
      <c r="BX33">
        <v>17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s="6">
        <f>data[[#This Row],[obitos_0_9_f]]-CD32</f>
        <v>0</v>
      </c>
      <c r="CF33">
        <v>0</v>
      </c>
      <c r="CG33" s="6">
        <f>data[[#This Row],[obitos_0_9_m]]-CF32</f>
        <v>0</v>
      </c>
      <c r="CH33">
        <v>0</v>
      </c>
      <c r="CI33" s="6">
        <f>data[[#This Row],[obitos_10_19_f]]-CH32</f>
        <v>0</v>
      </c>
      <c r="CJ33">
        <v>0</v>
      </c>
      <c r="CK33" s="6">
        <f>data[[#This Row],[obitos_10_19_m]]-CJ32</f>
        <v>0</v>
      </c>
      <c r="CL33">
        <v>0</v>
      </c>
      <c r="CM33" s="6">
        <f>data[[#This Row],[obitos_20_29_f]]-CL32</f>
        <v>0</v>
      </c>
      <c r="CN33">
        <v>0</v>
      </c>
      <c r="CO33" s="6">
        <f>data[[#This Row],[obitos_20_29_m]]-CN32</f>
        <v>0</v>
      </c>
      <c r="CP33">
        <v>0</v>
      </c>
      <c r="CQ33" s="6">
        <f>data[[#This Row],[obitos_30_39_f]]-CP32</f>
        <v>0</v>
      </c>
      <c r="CR33">
        <v>0</v>
      </c>
      <c r="CS33" s="6">
        <f>data[[#This Row],[obitos_30_39_m]]-CR32</f>
        <v>0</v>
      </c>
      <c r="CT33">
        <v>2</v>
      </c>
      <c r="CU33" s="6">
        <f>data[[#This Row],[obitos_40_49_f]]-CT32</f>
        <v>1</v>
      </c>
      <c r="CV33">
        <v>0</v>
      </c>
      <c r="CW33" s="6">
        <f>data[[#This Row],[obitos_40_49_m]]-CV32</f>
        <v>0</v>
      </c>
      <c r="CX33">
        <v>1</v>
      </c>
      <c r="CY33" s="6">
        <f>data[[#This Row],[obitos_50_59_f]]-CX32</f>
        <v>0</v>
      </c>
      <c r="CZ33">
        <v>4</v>
      </c>
      <c r="DA33" s="6">
        <f>data[[#This Row],[obitos_50_59_m]]-CZ32</f>
        <v>1</v>
      </c>
      <c r="DB33">
        <v>1</v>
      </c>
      <c r="DC33" s="6">
        <f>data[[#This Row],[obitos_60_69_f]]-DB32</f>
        <v>0</v>
      </c>
      <c r="DD33">
        <v>13</v>
      </c>
      <c r="DE33" s="6">
        <f>data[[#This Row],[obitos_60_69_m]]-DD32</f>
        <v>4</v>
      </c>
      <c r="DF33">
        <v>4</v>
      </c>
      <c r="DG33" s="6">
        <f>data[[#This Row],[obitos_70_79_f]]-DF32</f>
        <v>0</v>
      </c>
      <c r="DH33">
        <v>17</v>
      </c>
      <c r="DI33" s="6">
        <f>data[[#This Row],[obitos_70_79_m]]-DH32</f>
        <v>3</v>
      </c>
      <c r="DJ33">
        <v>27</v>
      </c>
      <c r="DK33" s="6">
        <f>data[[#This Row],[obitos_80_plus_f]]-DJ32</f>
        <v>7</v>
      </c>
      <c r="DL33">
        <v>31</v>
      </c>
      <c r="DM33" s="6">
        <f>data[[#This Row],[obitos_80_plus_m]]-DL32</f>
        <v>8</v>
      </c>
      <c r="DN33">
        <v>35</v>
      </c>
      <c r="DO33">
        <v>65</v>
      </c>
      <c r="DR33">
        <v>5027</v>
      </c>
    </row>
    <row r="34" spans="1:122" x14ac:dyDescent="0.25">
      <c r="A34" s="1">
        <v>43919</v>
      </c>
      <c r="B34" s="2">
        <v>43919</v>
      </c>
      <c r="C34" s="12">
        <f>data[[#This Row],[confirmados]]-R34</f>
        <v>5919</v>
      </c>
      <c r="D34" s="12">
        <f>IF(ISNUMBER(C33),data[[#This Row],[activos_1]]-C33,0)</f>
        <v>792</v>
      </c>
      <c r="E34" s="11">
        <f t="shared" si="0"/>
        <v>645.5</v>
      </c>
      <c r="F34">
        <v>5962</v>
      </c>
      <c r="G34" s="13">
        <f>IF(ISNUMBER(F33),data[[#This Row],[confirmados]]-F33,0)</f>
        <v>792</v>
      </c>
      <c r="H34" s="8">
        <f t="shared" si="5"/>
        <v>650.33333333333337</v>
      </c>
      <c r="I34">
        <v>3550</v>
      </c>
      <c r="J34">
        <v>709</v>
      </c>
      <c r="K34">
        <v>1478</v>
      </c>
      <c r="L34">
        <v>41</v>
      </c>
      <c r="M34">
        <v>108</v>
      </c>
      <c r="N34">
        <v>33</v>
      </c>
      <c r="O34">
        <v>43</v>
      </c>
      <c r="Q34">
        <v>792</v>
      </c>
      <c r="R34">
        <v>43</v>
      </c>
      <c r="S34" s="13">
        <f>IF(ISNUMBER(R33),data[[#This Row],[recuperados]]-R33,0)</f>
        <v>0</v>
      </c>
      <c r="T34" s="8">
        <f t="shared" si="1"/>
        <v>4.833333333333333</v>
      </c>
      <c r="U34">
        <v>119</v>
      </c>
      <c r="V34" s="9">
        <f>IF(ISNUMBER(U33),data[[#This Row],[obitos]]-U33,0)</f>
        <v>19</v>
      </c>
      <c r="W34" s="9">
        <f t="shared" si="2"/>
        <v>16</v>
      </c>
      <c r="X34">
        <v>486</v>
      </c>
      <c r="Y34" s="25">
        <f>IF(ISNUMBER(X33),(data[[#This Row],[internados]]-X33)/X33,0)</f>
        <v>0.16267942583732056</v>
      </c>
      <c r="Z34" s="77">
        <f t="shared" si="3"/>
        <v>0.20974311220734485</v>
      </c>
      <c r="AA34" s="13">
        <f>IF(ISNUMBER(X33),IF(data[[#This Row],[internados]]-X33&lt;0,0,data[[#This Row],[internados]]-X33),0)</f>
        <v>68</v>
      </c>
      <c r="AB34" s="8">
        <f t="shared" si="6"/>
        <v>61.666666666666664</v>
      </c>
      <c r="AC34">
        <v>138</v>
      </c>
      <c r="AD34" s="78">
        <f>IF(ISNUMBER(AC33),IF(AC33=0,0,(data[[#This Row],[internados_uci]]-AC33)/AC33),0)</f>
        <v>0.550561797752809</v>
      </c>
      <c r="AE34" s="24">
        <f t="shared" si="4"/>
        <v>0.21002121330348245</v>
      </c>
      <c r="AF34" s="13">
        <f>IF(ISNUMBER(AC33),IF(data[[#This Row],[internados_uci]]-AC33&lt;0,0,data[[#This Row],[internados_uci]]-AC33),0)</f>
        <v>49</v>
      </c>
      <c r="AG34" s="8">
        <f t="shared" si="7"/>
        <v>15.166666666666666</v>
      </c>
      <c r="AH34">
        <v>5508</v>
      </c>
      <c r="AI34">
        <v>38042</v>
      </c>
      <c r="AJ34">
        <v>17785</v>
      </c>
      <c r="AK34">
        <v>26572</v>
      </c>
      <c r="AM34">
        <v>427</v>
      </c>
      <c r="AN34">
        <v>40</v>
      </c>
      <c r="AO34">
        <v>24</v>
      </c>
      <c r="AP34">
        <v>75</v>
      </c>
      <c r="AQ34">
        <v>63</v>
      </c>
      <c r="AR34">
        <v>347</v>
      </c>
      <c r="AS34">
        <v>241</v>
      </c>
      <c r="AT34">
        <v>495</v>
      </c>
      <c r="AU34">
        <v>407</v>
      </c>
      <c r="AV34">
        <v>664</v>
      </c>
      <c r="AW34">
        <v>482</v>
      </c>
      <c r="AX34">
        <v>615</v>
      </c>
      <c r="AY34">
        <v>469</v>
      </c>
      <c r="AZ34">
        <v>412</v>
      </c>
      <c r="BA34">
        <v>438</v>
      </c>
      <c r="BB34">
        <v>275</v>
      </c>
      <c r="BC34">
        <v>336</v>
      </c>
      <c r="BD34">
        <v>334</v>
      </c>
      <c r="BE34">
        <v>245</v>
      </c>
      <c r="BF34">
        <v>0.62</v>
      </c>
      <c r="BG34">
        <v>0.52</v>
      </c>
      <c r="BH34">
        <v>0.2</v>
      </c>
      <c r="BI34">
        <v>0.28999999999999998</v>
      </c>
      <c r="BJ34">
        <v>0.35</v>
      </c>
      <c r="BK34">
        <v>0.24</v>
      </c>
      <c r="BL34">
        <v>3257</v>
      </c>
      <c r="BM34">
        <v>2705</v>
      </c>
      <c r="BN34">
        <v>61</v>
      </c>
      <c r="BO34">
        <v>28</v>
      </c>
      <c r="BP34">
        <v>28</v>
      </c>
      <c r="BQ34">
        <v>0</v>
      </c>
      <c r="BR34">
        <v>2</v>
      </c>
      <c r="BS34">
        <v>0</v>
      </c>
      <c r="BT34">
        <v>0</v>
      </c>
      <c r="BV34">
        <v>16</v>
      </c>
      <c r="BW34">
        <v>10</v>
      </c>
      <c r="BX34">
        <v>17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s="6">
        <f>data[[#This Row],[obitos_0_9_f]]-CD33</f>
        <v>0</v>
      </c>
      <c r="CF34">
        <v>0</v>
      </c>
      <c r="CG34" s="6">
        <f>data[[#This Row],[obitos_0_9_m]]-CF33</f>
        <v>0</v>
      </c>
      <c r="CH34">
        <v>0</v>
      </c>
      <c r="CI34" s="6">
        <f>data[[#This Row],[obitos_10_19_f]]-CH33</f>
        <v>0</v>
      </c>
      <c r="CJ34">
        <v>0</v>
      </c>
      <c r="CK34" s="6">
        <f>data[[#This Row],[obitos_10_19_m]]-CJ33</f>
        <v>0</v>
      </c>
      <c r="CL34">
        <v>0</v>
      </c>
      <c r="CM34" s="6">
        <f>data[[#This Row],[obitos_20_29_f]]-CL33</f>
        <v>0</v>
      </c>
      <c r="CN34">
        <v>0</v>
      </c>
      <c r="CO34" s="6">
        <f>data[[#This Row],[obitos_20_29_m]]-CN33</f>
        <v>0</v>
      </c>
      <c r="CP34">
        <v>0</v>
      </c>
      <c r="CQ34" s="6">
        <f>data[[#This Row],[obitos_30_39_f]]-CP33</f>
        <v>0</v>
      </c>
      <c r="CR34">
        <v>0</v>
      </c>
      <c r="CS34" s="6">
        <f>data[[#This Row],[obitos_30_39_m]]-CR33</f>
        <v>0</v>
      </c>
      <c r="CT34">
        <v>2</v>
      </c>
      <c r="CU34" s="6">
        <f>data[[#This Row],[obitos_40_49_f]]-CT33</f>
        <v>0</v>
      </c>
      <c r="CV34">
        <v>0</v>
      </c>
      <c r="CW34" s="6">
        <f>data[[#This Row],[obitos_40_49_m]]-CV33</f>
        <v>0</v>
      </c>
      <c r="CX34">
        <v>1</v>
      </c>
      <c r="CY34" s="6">
        <f>data[[#This Row],[obitos_50_59_f]]-CX33</f>
        <v>0</v>
      </c>
      <c r="CZ34">
        <v>4</v>
      </c>
      <c r="DA34" s="6">
        <f>data[[#This Row],[obitos_50_59_m]]-CZ33</f>
        <v>0</v>
      </c>
      <c r="DB34">
        <v>1</v>
      </c>
      <c r="DC34" s="6">
        <f>data[[#This Row],[obitos_60_69_f]]-DB33</f>
        <v>0</v>
      </c>
      <c r="DD34">
        <v>14</v>
      </c>
      <c r="DE34" s="6">
        <f>data[[#This Row],[obitos_60_69_m]]-DD33</f>
        <v>1</v>
      </c>
      <c r="DF34">
        <v>7</v>
      </c>
      <c r="DG34" s="6">
        <f>data[[#This Row],[obitos_70_79_f]]-DF33</f>
        <v>3</v>
      </c>
      <c r="DH34">
        <v>20</v>
      </c>
      <c r="DI34" s="6">
        <f>data[[#This Row],[obitos_70_79_m]]-DH33</f>
        <v>3</v>
      </c>
      <c r="DJ34">
        <v>32</v>
      </c>
      <c r="DK34" s="6">
        <f>data[[#This Row],[obitos_80_plus_f]]-DJ33</f>
        <v>5</v>
      </c>
      <c r="DL34">
        <v>38</v>
      </c>
      <c r="DM34" s="6">
        <f>data[[#This Row],[obitos_80_plus_m]]-DL33</f>
        <v>7</v>
      </c>
      <c r="DN34">
        <v>43</v>
      </c>
      <c r="DO34">
        <v>76</v>
      </c>
      <c r="DR34">
        <v>5800</v>
      </c>
    </row>
    <row r="35" spans="1:122" x14ac:dyDescent="0.25">
      <c r="A35" s="1">
        <v>43920</v>
      </c>
      <c r="B35" s="2">
        <v>43920</v>
      </c>
      <c r="C35" s="12">
        <f>data[[#This Row],[confirmados]]-R35</f>
        <v>6365</v>
      </c>
      <c r="D35" s="12">
        <f>IF(ISNUMBER(C34),data[[#This Row],[activos_1]]-C34,0)</f>
        <v>446</v>
      </c>
      <c r="E35" s="11">
        <f t="shared" si="0"/>
        <v>670.83333333333337</v>
      </c>
      <c r="F35">
        <v>6408</v>
      </c>
      <c r="G35" s="13">
        <f>IF(ISNUMBER(F34),data[[#This Row],[confirmados]]-F34,0)</f>
        <v>446</v>
      </c>
      <c r="H35" s="8">
        <f t="shared" si="5"/>
        <v>674.33333333333337</v>
      </c>
      <c r="I35">
        <v>3801</v>
      </c>
      <c r="J35">
        <v>784</v>
      </c>
      <c r="K35">
        <v>1577</v>
      </c>
      <c r="L35">
        <v>45</v>
      </c>
      <c r="M35">
        <v>116</v>
      </c>
      <c r="N35">
        <v>41</v>
      </c>
      <c r="O35">
        <v>44</v>
      </c>
      <c r="Q35">
        <v>446</v>
      </c>
      <c r="R35">
        <v>43</v>
      </c>
      <c r="S35" s="13">
        <f>IF(ISNUMBER(R34),data[[#This Row],[recuperados]]-R34,0)</f>
        <v>0</v>
      </c>
      <c r="T35" s="8">
        <f t="shared" si="1"/>
        <v>3.5</v>
      </c>
      <c r="U35">
        <v>140</v>
      </c>
      <c r="V35" s="9">
        <f>IF(ISNUMBER(U34),data[[#This Row],[obitos]]-U34,0)</f>
        <v>21</v>
      </c>
      <c r="W35" s="9">
        <f t="shared" si="2"/>
        <v>17.833333333333332</v>
      </c>
      <c r="X35">
        <v>571</v>
      </c>
      <c r="Y35" s="25">
        <f>IF(ISNUMBER(X34),(data[[#This Row],[internados]]-X34)/X34,0)</f>
        <v>0.17489711934156379</v>
      </c>
      <c r="Z35" s="77">
        <f t="shared" si="3"/>
        <v>0.23723425730490233</v>
      </c>
      <c r="AA35" s="13">
        <f>IF(ISNUMBER(X34),IF(data[[#This Row],[internados]]-X34&lt;0,0,data[[#This Row],[internados]]-X34),0)</f>
        <v>85</v>
      </c>
      <c r="AB35" s="8">
        <f t="shared" si="6"/>
        <v>75.5</v>
      </c>
      <c r="AC35">
        <v>164</v>
      </c>
      <c r="AD35" s="78">
        <f>IF(ISNUMBER(AC34),IF(AC34=0,0,(data[[#This Row],[internados_uci]]-AC34)/AC34),0)</f>
        <v>0.18840579710144928</v>
      </c>
      <c r="AE35" s="24">
        <f t="shared" si="4"/>
        <v>0.23787608019627718</v>
      </c>
      <c r="AF35" s="13">
        <f>IF(ISNUMBER(AC34),IF(data[[#This Row],[internados_uci]]-AC34&lt;0,0,data[[#This Row],[internados_uci]]-AC34),0)</f>
        <v>26</v>
      </c>
      <c r="AG35" s="8">
        <f t="shared" si="7"/>
        <v>19.333333333333332</v>
      </c>
      <c r="AH35">
        <v>4845</v>
      </c>
      <c r="AI35">
        <v>44206</v>
      </c>
      <c r="AJ35">
        <v>11482</v>
      </c>
      <c r="AK35">
        <v>32953</v>
      </c>
      <c r="AM35">
        <v>431</v>
      </c>
      <c r="AN35">
        <v>41</v>
      </c>
      <c r="AO35">
        <v>30</v>
      </c>
      <c r="AP35">
        <v>83</v>
      </c>
      <c r="AQ35">
        <v>66</v>
      </c>
      <c r="AR35">
        <v>373</v>
      </c>
      <c r="AS35">
        <v>264</v>
      </c>
      <c r="AT35">
        <v>529</v>
      </c>
      <c r="AU35">
        <v>436</v>
      </c>
      <c r="AV35">
        <v>700</v>
      </c>
      <c r="AW35">
        <v>510</v>
      </c>
      <c r="AX35">
        <v>647</v>
      </c>
      <c r="AY35">
        <v>503</v>
      </c>
      <c r="AZ35">
        <v>443</v>
      </c>
      <c r="BA35">
        <v>458</v>
      </c>
      <c r="BB35">
        <v>308</v>
      </c>
      <c r="BC35">
        <v>360</v>
      </c>
      <c r="BD35">
        <v>388</v>
      </c>
      <c r="BE35">
        <v>269</v>
      </c>
      <c r="BF35">
        <v>0.61</v>
      </c>
      <c r="BG35">
        <v>0.51</v>
      </c>
      <c r="BH35">
        <v>0.19</v>
      </c>
      <c r="BI35">
        <v>0.28999999999999998</v>
      </c>
      <c r="BJ35">
        <v>0.35</v>
      </c>
      <c r="BK35">
        <v>0.24</v>
      </c>
      <c r="BL35">
        <v>3512</v>
      </c>
      <c r="BM35">
        <v>2896</v>
      </c>
      <c r="BN35">
        <v>74</v>
      </c>
      <c r="BO35">
        <v>34</v>
      </c>
      <c r="BP35">
        <v>30</v>
      </c>
      <c r="BQ35">
        <v>0</v>
      </c>
      <c r="BR35">
        <v>2</v>
      </c>
      <c r="BS35">
        <v>0</v>
      </c>
      <c r="BT35">
        <v>0</v>
      </c>
      <c r="BV35">
        <v>16</v>
      </c>
      <c r="BW35">
        <v>10</v>
      </c>
      <c r="BX35">
        <v>17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s="6">
        <f>data[[#This Row],[obitos_0_9_f]]-CD34</f>
        <v>0</v>
      </c>
      <c r="CF35">
        <v>0</v>
      </c>
      <c r="CG35" s="6">
        <f>data[[#This Row],[obitos_0_9_m]]-CF34</f>
        <v>0</v>
      </c>
      <c r="CH35">
        <v>0</v>
      </c>
      <c r="CI35" s="6">
        <f>data[[#This Row],[obitos_10_19_f]]-CH34</f>
        <v>0</v>
      </c>
      <c r="CJ35">
        <v>0</v>
      </c>
      <c r="CK35" s="6">
        <f>data[[#This Row],[obitos_10_19_m]]-CJ34</f>
        <v>0</v>
      </c>
      <c r="CL35">
        <v>0</v>
      </c>
      <c r="CM35" s="6">
        <f>data[[#This Row],[obitos_20_29_f]]-CL34</f>
        <v>0</v>
      </c>
      <c r="CN35">
        <v>0</v>
      </c>
      <c r="CO35" s="6">
        <f>data[[#This Row],[obitos_20_29_m]]-CN34</f>
        <v>0</v>
      </c>
      <c r="CP35">
        <v>0</v>
      </c>
      <c r="CQ35" s="6">
        <f>data[[#This Row],[obitos_30_39_f]]-CP34</f>
        <v>0</v>
      </c>
      <c r="CR35">
        <v>0</v>
      </c>
      <c r="CS35" s="6">
        <f>data[[#This Row],[obitos_30_39_m]]-CR34</f>
        <v>0</v>
      </c>
      <c r="CT35">
        <v>2</v>
      </c>
      <c r="CU35" s="6">
        <f>data[[#This Row],[obitos_40_49_f]]-CT34</f>
        <v>0</v>
      </c>
      <c r="CV35">
        <v>0</v>
      </c>
      <c r="CW35" s="6">
        <f>data[[#This Row],[obitos_40_49_m]]-CV34</f>
        <v>0</v>
      </c>
      <c r="CX35">
        <v>1</v>
      </c>
      <c r="CY35" s="6">
        <f>data[[#This Row],[obitos_50_59_f]]-CX34</f>
        <v>0</v>
      </c>
      <c r="CZ35">
        <v>5</v>
      </c>
      <c r="DA35" s="6">
        <f>data[[#This Row],[obitos_50_59_m]]-CZ34</f>
        <v>1</v>
      </c>
      <c r="DB35">
        <v>1</v>
      </c>
      <c r="DC35" s="6">
        <f>data[[#This Row],[obitos_60_69_f]]-DB34</f>
        <v>0</v>
      </c>
      <c r="DD35">
        <v>15</v>
      </c>
      <c r="DE35" s="6">
        <f>data[[#This Row],[obitos_60_69_m]]-DD34</f>
        <v>1</v>
      </c>
      <c r="DF35">
        <v>8</v>
      </c>
      <c r="DG35" s="6">
        <f>data[[#This Row],[obitos_70_79_f]]-DF34</f>
        <v>1</v>
      </c>
      <c r="DH35">
        <v>23</v>
      </c>
      <c r="DI35" s="6">
        <f>data[[#This Row],[obitos_70_79_m]]-DH34</f>
        <v>3</v>
      </c>
      <c r="DJ35">
        <v>40</v>
      </c>
      <c r="DK35" s="6">
        <f>data[[#This Row],[obitos_80_plus_f]]-DJ34</f>
        <v>8</v>
      </c>
      <c r="DL35">
        <v>45</v>
      </c>
      <c r="DM35" s="6">
        <f>data[[#This Row],[obitos_80_plus_m]]-DL34</f>
        <v>7</v>
      </c>
      <c r="DN35">
        <v>52</v>
      </c>
      <c r="DO35">
        <v>88</v>
      </c>
      <c r="DR35">
        <v>6225</v>
      </c>
    </row>
    <row r="36" spans="1:122" x14ac:dyDescent="0.25">
      <c r="A36" s="1">
        <v>43921</v>
      </c>
      <c r="B36" s="2">
        <v>43921</v>
      </c>
      <c r="C36" s="12">
        <f>data[[#This Row],[confirmados]]-R36</f>
        <v>7400</v>
      </c>
      <c r="D36" s="12">
        <f>IF(ISNUMBER(C35),data[[#This Row],[activos_1]]-C35,0)</f>
        <v>1035</v>
      </c>
      <c r="E36" s="11">
        <f t="shared" si="0"/>
        <v>737.83333333333337</v>
      </c>
      <c r="F36">
        <v>7443</v>
      </c>
      <c r="G36" s="13">
        <f>IF(ISNUMBER(F35),data[[#This Row],[confirmados]]-F35,0)</f>
        <v>1035</v>
      </c>
      <c r="H36" s="8">
        <f t="shared" si="5"/>
        <v>741.33333333333337</v>
      </c>
      <c r="I36">
        <v>4452</v>
      </c>
      <c r="J36">
        <v>911</v>
      </c>
      <c r="K36">
        <v>1799</v>
      </c>
      <c r="L36">
        <v>50</v>
      </c>
      <c r="M36">
        <v>137</v>
      </c>
      <c r="N36">
        <v>48</v>
      </c>
      <c r="O36">
        <v>46</v>
      </c>
      <c r="Q36">
        <v>1035</v>
      </c>
      <c r="R36">
        <v>43</v>
      </c>
      <c r="S36" s="13">
        <f>IF(ISNUMBER(R35),data[[#This Row],[recuperados]]-R35,0)</f>
        <v>0</v>
      </c>
      <c r="T36" s="8">
        <f t="shared" si="1"/>
        <v>3.5</v>
      </c>
      <c r="U36">
        <v>160</v>
      </c>
      <c r="V36" s="9">
        <f>IF(ISNUMBER(U35),data[[#This Row],[obitos]]-U35,0)</f>
        <v>20</v>
      </c>
      <c r="W36" s="9">
        <f t="shared" si="2"/>
        <v>19.5</v>
      </c>
      <c r="X36">
        <v>627</v>
      </c>
      <c r="Y36" s="25">
        <f>IF(ISNUMBER(X35),(data[[#This Row],[internados]]-X35)/X35,0)</f>
        <v>9.8073555166374782E-2</v>
      </c>
      <c r="Z36" s="77">
        <f t="shared" si="3"/>
        <v>0.19364553127762321</v>
      </c>
      <c r="AA36" s="13">
        <f>IF(ISNUMBER(X35),IF(data[[#This Row],[internados]]-X35&lt;0,0,data[[#This Row],[internados]]-X35),0)</f>
        <v>56</v>
      </c>
      <c r="AB36" s="8">
        <f t="shared" si="6"/>
        <v>72.666666666666671</v>
      </c>
      <c r="AC36">
        <v>188</v>
      </c>
      <c r="AD36" s="78">
        <f>IF(ISNUMBER(AC35),IF(AC35=0,0,(data[[#This Row],[internados_uci]]-AC35)/AC35),0)</f>
        <v>0.14634146341463414</v>
      </c>
      <c r="AE36" s="24">
        <f t="shared" si="4"/>
        <v>0.21712743520982733</v>
      </c>
      <c r="AF36" s="13">
        <f>IF(ISNUMBER(AC35),IF(data[[#This Row],[internados_uci]]-AC35&lt;0,0,data[[#This Row],[internados_uci]]-AC35),0)</f>
        <v>24</v>
      </c>
      <c r="AG36" s="8">
        <f t="shared" si="7"/>
        <v>21.166666666666668</v>
      </c>
      <c r="AH36">
        <v>4610</v>
      </c>
      <c r="AI36">
        <v>52086</v>
      </c>
      <c r="AJ36">
        <v>19260</v>
      </c>
      <c r="AK36">
        <v>40033</v>
      </c>
      <c r="AM36">
        <v>504</v>
      </c>
      <c r="AN36">
        <v>50</v>
      </c>
      <c r="AO36">
        <v>44</v>
      </c>
      <c r="AP36">
        <v>104</v>
      </c>
      <c r="AQ36">
        <v>80</v>
      </c>
      <c r="AR36">
        <v>437</v>
      </c>
      <c r="AS36">
        <v>318</v>
      </c>
      <c r="AT36">
        <v>610</v>
      </c>
      <c r="AU36">
        <v>505</v>
      </c>
      <c r="AV36">
        <v>798</v>
      </c>
      <c r="AW36">
        <v>585</v>
      </c>
      <c r="AX36">
        <v>773</v>
      </c>
      <c r="AY36">
        <v>573</v>
      </c>
      <c r="AZ36">
        <v>513</v>
      </c>
      <c r="BA36">
        <v>515</v>
      </c>
      <c r="BB36">
        <v>342</v>
      </c>
      <c r="BC36">
        <v>416</v>
      </c>
      <c r="BD36">
        <v>462</v>
      </c>
      <c r="BE36">
        <v>318</v>
      </c>
      <c r="BF36">
        <v>0.62</v>
      </c>
      <c r="BG36">
        <v>0.5</v>
      </c>
      <c r="BH36">
        <v>0.19</v>
      </c>
      <c r="BI36">
        <v>0.28999999999999998</v>
      </c>
      <c r="BJ36">
        <v>0.34</v>
      </c>
      <c r="BK36">
        <v>0.24</v>
      </c>
      <c r="BL36">
        <v>4089</v>
      </c>
      <c r="BM36">
        <v>3354</v>
      </c>
      <c r="BN36">
        <v>83</v>
      </c>
      <c r="BO36">
        <v>40</v>
      </c>
      <c r="BP36">
        <v>35</v>
      </c>
      <c r="BQ36">
        <v>0</v>
      </c>
      <c r="BR36">
        <v>2</v>
      </c>
      <c r="BS36">
        <v>0</v>
      </c>
      <c r="BT36">
        <v>0</v>
      </c>
      <c r="BV36">
        <v>16</v>
      </c>
      <c r="BW36">
        <v>10</v>
      </c>
      <c r="BX36">
        <v>17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6">
        <f>data[[#This Row],[obitos_0_9_f]]-CD35</f>
        <v>0</v>
      </c>
      <c r="CF36">
        <v>0</v>
      </c>
      <c r="CG36" s="6">
        <f>data[[#This Row],[obitos_0_9_m]]-CF35</f>
        <v>0</v>
      </c>
      <c r="CH36">
        <v>0</v>
      </c>
      <c r="CI36" s="6">
        <f>data[[#This Row],[obitos_10_19_f]]-CH35</f>
        <v>0</v>
      </c>
      <c r="CJ36">
        <v>0</v>
      </c>
      <c r="CK36" s="6">
        <f>data[[#This Row],[obitos_10_19_m]]-CJ35</f>
        <v>0</v>
      </c>
      <c r="CL36">
        <v>0</v>
      </c>
      <c r="CM36" s="6">
        <f>data[[#This Row],[obitos_20_29_f]]-CL35</f>
        <v>0</v>
      </c>
      <c r="CN36">
        <v>0</v>
      </c>
      <c r="CO36" s="6">
        <f>data[[#This Row],[obitos_20_29_m]]-CN35</f>
        <v>0</v>
      </c>
      <c r="CP36">
        <v>0</v>
      </c>
      <c r="CQ36" s="6">
        <f>data[[#This Row],[obitos_30_39_f]]-CP35</f>
        <v>0</v>
      </c>
      <c r="CR36">
        <v>0</v>
      </c>
      <c r="CS36" s="6">
        <f>data[[#This Row],[obitos_30_39_m]]-CR35</f>
        <v>0</v>
      </c>
      <c r="CT36">
        <v>2</v>
      </c>
      <c r="CU36" s="6">
        <f>data[[#This Row],[obitos_40_49_f]]-CT35</f>
        <v>0</v>
      </c>
      <c r="CV36">
        <v>0</v>
      </c>
      <c r="CW36" s="6">
        <f>data[[#This Row],[obitos_40_49_m]]-CV35</f>
        <v>0</v>
      </c>
      <c r="CX36">
        <v>1</v>
      </c>
      <c r="CY36" s="6">
        <f>data[[#This Row],[obitos_50_59_f]]-CX35</f>
        <v>0</v>
      </c>
      <c r="CZ36">
        <v>5</v>
      </c>
      <c r="DA36" s="6">
        <f>data[[#This Row],[obitos_50_59_m]]-CZ35</f>
        <v>0</v>
      </c>
      <c r="DB36">
        <v>1</v>
      </c>
      <c r="DC36" s="6">
        <f>data[[#This Row],[obitos_60_69_f]]-DB35</f>
        <v>0</v>
      </c>
      <c r="DD36">
        <v>16</v>
      </c>
      <c r="DE36" s="6">
        <f>data[[#This Row],[obitos_60_69_m]]-DD35</f>
        <v>1</v>
      </c>
      <c r="DF36">
        <v>13</v>
      </c>
      <c r="DG36" s="6">
        <f>data[[#This Row],[obitos_70_79_f]]-DF35</f>
        <v>5</v>
      </c>
      <c r="DH36">
        <v>25</v>
      </c>
      <c r="DI36" s="6">
        <f>data[[#This Row],[obitos_70_79_m]]-DH35</f>
        <v>2</v>
      </c>
      <c r="DJ36">
        <v>47</v>
      </c>
      <c r="DK36" s="6">
        <f>data[[#This Row],[obitos_80_plus_f]]-DJ35</f>
        <v>7</v>
      </c>
      <c r="DL36">
        <v>50</v>
      </c>
      <c r="DM36" s="6">
        <f>data[[#This Row],[obitos_80_plus_m]]-DL35</f>
        <v>5</v>
      </c>
      <c r="DN36">
        <v>64</v>
      </c>
      <c r="DO36">
        <v>96</v>
      </c>
      <c r="DR36">
        <v>7240</v>
      </c>
    </row>
    <row r="37" spans="1:122" x14ac:dyDescent="0.25">
      <c r="A37" s="1">
        <v>43922</v>
      </c>
      <c r="B37" s="2">
        <v>43922</v>
      </c>
      <c r="C37" s="12">
        <f>data[[#This Row],[confirmados]]-R37</f>
        <v>8208</v>
      </c>
      <c r="D37" s="12">
        <f>IF(ISNUMBER(C36),data[[#This Row],[activos_1]]-C36,0)</f>
        <v>808</v>
      </c>
      <c r="E37" s="11">
        <f t="shared" si="0"/>
        <v>784.5</v>
      </c>
      <c r="F37">
        <v>8251</v>
      </c>
      <c r="G37" s="13">
        <f>IF(ISNUMBER(F36),data[[#This Row],[confirmados]]-F36,0)</f>
        <v>808</v>
      </c>
      <c r="H37" s="8">
        <f t="shared" si="5"/>
        <v>784.5</v>
      </c>
      <c r="I37">
        <v>4910</v>
      </c>
      <c r="J37">
        <v>1043</v>
      </c>
      <c r="K37">
        <v>1998</v>
      </c>
      <c r="L37">
        <v>54</v>
      </c>
      <c r="M37">
        <v>146</v>
      </c>
      <c r="N37">
        <v>52</v>
      </c>
      <c r="O37">
        <v>48</v>
      </c>
      <c r="Q37">
        <v>808</v>
      </c>
      <c r="R37">
        <v>43</v>
      </c>
      <c r="S37" s="13">
        <f>IF(ISNUMBER(R36),data[[#This Row],[recuperados]]-R36,0)</f>
        <v>0</v>
      </c>
      <c r="T37" s="8">
        <f t="shared" si="1"/>
        <v>0</v>
      </c>
      <c r="U37">
        <v>187</v>
      </c>
      <c r="V37" s="9">
        <f>IF(ISNUMBER(U36),data[[#This Row],[obitos]]-U36,0)</f>
        <v>27</v>
      </c>
      <c r="W37" s="9">
        <f t="shared" si="2"/>
        <v>21.166666666666668</v>
      </c>
      <c r="X37">
        <v>726</v>
      </c>
      <c r="Y37" s="25">
        <f>IF(ISNUMBER(X36),(data[[#This Row],[internados]]-X36)/X36,0)</f>
        <v>0.15789473684210525</v>
      </c>
      <c r="Z37" s="77">
        <f t="shared" si="3"/>
        <v>0.27128982316676636</v>
      </c>
      <c r="AA37" s="13">
        <f>IF(ISNUMBER(X36),IF(data[[#This Row],[internados]]-X36&lt;0,0,data[[#This Row],[internados]]-X36),0)</f>
        <v>99</v>
      </c>
      <c r="AB37" s="8">
        <f t="shared" si="6"/>
        <v>89.166666666666671</v>
      </c>
      <c r="AC37">
        <v>230</v>
      </c>
      <c r="AD37" s="78">
        <f>IF(ISNUMBER(AC36),IF(AC36=0,0,(data[[#This Row],[internados_uci]]-AC36)/AC36),0)</f>
        <v>0.22340425531914893</v>
      </c>
      <c r="AE37" s="24">
        <f t="shared" si="4"/>
        <v>0.25436147776301882</v>
      </c>
      <c r="AF37" s="13">
        <f>IF(ISNUMBER(AC36),IF(data[[#This Row],[internados_uci]]-AC36&lt;0,0,data[[#This Row],[internados_uci]]-AC36),0)</f>
        <v>42</v>
      </c>
      <c r="AG37" s="8">
        <f t="shared" si="7"/>
        <v>28.166666666666668</v>
      </c>
      <c r="AH37">
        <v>4957</v>
      </c>
      <c r="AI37">
        <v>59457</v>
      </c>
      <c r="AJ37">
        <v>20275</v>
      </c>
      <c r="AK37">
        <v>46249</v>
      </c>
      <c r="AM37">
        <v>532</v>
      </c>
      <c r="AN37">
        <v>55</v>
      </c>
      <c r="AO37">
        <v>49</v>
      </c>
      <c r="AP37">
        <v>116</v>
      </c>
      <c r="AQ37">
        <v>89</v>
      </c>
      <c r="AR37">
        <v>470</v>
      </c>
      <c r="AS37">
        <v>355</v>
      </c>
      <c r="AT37">
        <v>677</v>
      </c>
      <c r="AU37">
        <v>543</v>
      </c>
      <c r="AV37">
        <v>879</v>
      </c>
      <c r="AW37">
        <v>641</v>
      </c>
      <c r="AX37">
        <v>840</v>
      </c>
      <c r="AY37">
        <v>636</v>
      </c>
      <c r="AZ37">
        <v>569</v>
      </c>
      <c r="BA37">
        <v>564</v>
      </c>
      <c r="BB37">
        <v>378</v>
      </c>
      <c r="BC37">
        <v>455</v>
      </c>
      <c r="BD37">
        <v>554</v>
      </c>
      <c r="BE37">
        <v>381</v>
      </c>
      <c r="BF37">
        <v>0.61</v>
      </c>
      <c r="BG37">
        <v>0.49</v>
      </c>
      <c r="BH37">
        <v>0.19</v>
      </c>
      <c r="BI37">
        <v>0.28999999999999998</v>
      </c>
      <c r="BJ37">
        <v>0.33</v>
      </c>
      <c r="BK37">
        <v>0.24</v>
      </c>
      <c r="BL37">
        <v>4538</v>
      </c>
      <c r="BM37">
        <v>3713</v>
      </c>
      <c r="BN37">
        <v>95</v>
      </c>
      <c r="BO37">
        <v>52</v>
      </c>
      <c r="BP37">
        <v>38</v>
      </c>
      <c r="BQ37">
        <v>0</v>
      </c>
      <c r="BR37">
        <v>2</v>
      </c>
      <c r="BS37">
        <v>0</v>
      </c>
      <c r="BT37">
        <v>0</v>
      </c>
      <c r="BV37">
        <v>16</v>
      </c>
      <c r="BW37">
        <v>10</v>
      </c>
      <c r="BX37">
        <v>17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6">
        <f>data[[#This Row],[obitos_0_9_f]]-CD36</f>
        <v>0</v>
      </c>
      <c r="CF37">
        <v>0</v>
      </c>
      <c r="CG37" s="6">
        <f>data[[#This Row],[obitos_0_9_m]]-CF36</f>
        <v>0</v>
      </c>
      <c r="CH37">
        <v>0</v>
      </c>
      <c r="CI37" s="6">
        <f>data[[#This Row],[obitos_10_19_f]]-CH36</f>
        <v>0</v>
      </c>
      <c r="CJ37">
        <v>0</v>
      </c>
      <c r="CK37" s="6">
        <f>data[[#This Row],[obitos_10_19_m]]-CJ36</f>
        <v>0</v>
      </c>
      <c r="CL37">
        <v>0</v>
      </c>
      <c r="CM37" s="6">
        <f>data[[#This Row],[obitos_20_29_f]]-CL36</f>
        <v>0</v>
      </c>
      <c r="CN37">
        <v>0</v>
      </c>
      <c r="CO37" s="6">
        <f>data[[#This Row],[obitos_20_29_m]]-CN36</f>
        <v>0</v>
      </c>
      <c r="CP37">
        <v>0</v>
      </c>
      <c r="CQ37" s="6">
        <f>data[[#This Row],[obitos_30_39_f]]-CP36</f>
        <v>0</v>
      </c>
      <c r="CR37">
        <v>0</v>
      </c>
      <c r="CS37" s="6">
        <f>data[[#This Row],[obitos_30_39_m]]-CR36</f>
        <v>0</v>
      </c>
      <c r="CT37">
        <v>2</v>
      </c>
      <c r="CU37" s="6">
        <f>data[[#This Row],[obitos_40_49_f]]-CT36</f>
        <v>0</v>
      </c>
      <c r="CV37">
        <v>0</v>
      </c>
      <c r="CW37" s="6">
        <f>data[[#This Row],[obitos_40_49_m]]-CV36</f>
        <v>0</v>
      </c>
      <c r="CX37">
        <v>1</v>
      </c>
      <c r="CY37" s="6">
        <f>data[[#This Row],[obitos_50_59_f]]-CX36</f>
        <v>0</v>
      </c>
      <c r="CZ37">
        <v>6</v>
      </c>
      <c r="DA37" s="6">
        <f>data[[#This Row],[obitos_50_59_m]]-CZ36</f>
        <v>1</v>
      </c>
      <c r="DB37">
        <v>1</v>
      </c>
      <c r="DC37" s="6">
        <f>data[[#This Row],[obitos_60_69_f]]-DB36</f>
        <v>0</v>
      </c>
      <c r="DD37">
        <v>16</v>
      </c>
      <c r="DE37" s="6">
        <f>data[[#This Row],[obitos_60_69_m]]-DD36</f>
        <v>0</v>
      </c>
      <c r="DF37">
        <v>14</v>
      </c>
      <c r="DG37" s="6">
        <f>data[[#This Row],[obitos_70_79_f]]-DF36</f>
        <v>1</v>
      </c>
      <c r="DH37">
        <v>27</v>
      </c>
      <c r="DI37" s="6">
        <f>data[[#This Row],[obitos_70_79_m]]-DH36</f>
        <v>2</v>
      </c>
      <c r="DJ37">
        <v>58</v>
      </c>
      <c r="DK37" s="6">
        <f>data[[#This Row],[obitos_80_plus_f]]-DJ36</f>
        <v>11</v>
      </c>
      <c r="DL37">
        <v>62</v>
      </c>
      <c r="DM37" s="6">
        <f>data[[#This Row],[obitos_80_plus_m]]-DL36</f>
        <v>12</v>
      </c>
      <c r="DN37">
        <v>76</v>
      </c>
      <c r="DO37">
        <v>111</v>
      </c>
      <c r="DR37">
        <v>8021</v>
      </c>
    </row>
    <row r="38" spans="1:122" x14ac:dyDescent="0.25">
      <c r="A38" s="1">
        <v>43923</v>
      </c>
      <c r="B38" s="2">
        <v>43923</v>
      </c>
      <c r="C38" s="12">
        <f>data[[#This Row],[confirmados]]-R38</f>
        <v>8966</v>
      </c>
      <c r="D38" s="12">
        <f>IF(ISNUMBER(C37),data[[#This Row],[activos_1]]-C37,0)</f>
        <v>758</v>
      </c>
      <c r="E38" s="11">
        <f t="shared" si="0"/>
        <v>790.16666666666663</v>
      </c>
      <c r="F38">
        <v>9034</v>
      </c>
      <c r="G38" s="13">
        <f>IF(ISNUMBER(F37),data[[#This Row],[confirmados]]-F37,0)</f>
        <v>783</v>
      </c>
      <c r="H38" s="8">
        <f t="shared" si="5"/>
        <v>794.33333333333337</v>
      </c>
      <c r="I38">
        <v>5338</v>
      </c>
      <c r="J38">
        <v>1161</v>
      </c>
      <c r="K38">
        <v>2207</v>
      </c>
      <c r="L38">
        <v>59</v>
      </c>
      <c r="M38">
        <v>164</v>
      </c>
      <c r="N38">
        <v>57</v>
      </c>
      <c r="O38">
        <v>48</v>
      </c>
      <c r="Q38">
        <v>783</v>
      </c>
      <c r="R38">
        <v>68</v>
      </c>
      <c r="S38" s="13">
        <f>IF(ISNUMBER(R37),data[[#This Row],[recuperados]]-R37,0)</f>
        <v>25</v>
      </c>
      <c r="T38" s="8">
        <f t="shared" si="1"/>
        <v>4.166666666666667</v>
      </c>
      <c r="U38">
        <v>209</v>
      </c>
      <c r="V38" s="9">
        <f>IF(ISNUMBER(U37),data[[#This Row],[obitos]]-U37,0)</f>
        <v>22</v>
      </c>
      <c r="W38" s="9">
        <f t="shared" si="2"/>
        <v>22.166666666666668</v>
      </c>
      <c r="X38">
        <v>1042</v>
      </c>
      <c r="Y38" s="25">
        <f>IF(ISNUMBER(X37),(data[[#This Row],[internados]]-X37)/X37,0)</f>
        <v>0.43526170798898073</v>
      </c>
      <c r="Z38" s="77">
        <f t="shared" si="3"/>
        <v>0.20159958427138711</v>
      </c>
      <c r="AA38" s="13">
        <f>IF(ISNUMBER(X37),IF(data[[#This Row],[internados]]-X37&lt;0,0,data[[#This Row],[internados]]-X37),0)</f>
        <v>316</v>
      </c>
      <c r="AB38" s="8">
        <f t="shared" si="6"/>
        <v>114.66666666666667</v>
      </c>
      <c r="AC38">
        <v>240</v>
      </c>
      <c r="AD38" s="78">
        <f>IF(ISNUMBER(AC37),IF(AC37=0,0,(data[[#This Row],[internados_uci]]-AC37)/AC37),0)</f>
        <v>4.3478260869565216E-2</v>
      </c>
      <c r="AE38" s="24">
        <f t="shared" si="4"/>
        <v>0.23428545020302829</v>
      </c>
      <c r="AF38" s="13">
        <f>IF(ISNUMBER(AC37),IF(data[[#This Row],[internados_uci]]-AC37&lt;0,0,data[[#This Row],[internados_uci]]-AC37),0)</f>
        <v>10</v>
      </c>
      <c r="AG38" s="8">
        <f t="shared" si="7"/>
        <v>28.166666666666668</v>
      </c>
      <c r="AH38">
        <v>4958</v>
      </c>
      <c r="AI38">
        <v>66895</v>
      </c>
      <c r="AJ38">
        <v>21798</v>
      </c>
      <c r="AK38">
        <v>52903</v>
      </c>
      <c r="AM38">
        <v>550</v>
      </c>
      <c r="AN38">
        <v>63</v>
      </c>
      <c r="AO38">
        <v>52</v>
      </c>
      <c r="AP38">
        <v>122</v>
      </c>
      <c r="AQ38">
        <v>97</v>
      </c>
      <c r="AR38">
        <v>506</v>
      </c>
      <c r="AS38">
        <v>390</v>
      </c>
      <c r="AT38">
        <v>735</v>
      </c>
      <c r="AU38">
        <v>593</v>
      </c>
      <c r="AV38">
        <v>970</v>
      </c>
      <c r="AW38">
        <v>681</v>
      </c>
      <c r="AX38">
        <v>929</v>
      </c>
      <c r="AY38">
        <v>701</v>
      </c>
      <c r="AZ38">
        <v>622</v>
      </c>
      <c r="BA38">
        <v>605</v>
      </c>
      <c r="BB38">
        <v>402</v>
      </c>
      <c r="BC38">
        <v>490</v>
      </c>
      <c r="BD38">
        <v>641</v>
      </c>
      <c r="BE38">
        <v>435</v>
      </c>
      <c r="BF38">
        <v>0.6</v>
      </c>
      <c r="BG38">
        <v>0.49</v>
      </c>
      <c r="BH38">
        <v>0.19</v>
      </c>
      <c r="BI38">
        <v>0.28000000000000003</v>
      </c>
      <c r="BJ38">
        <v>0.33</v>
      </c>
      <c r="BK38">
        <v>0.25</v>
      </c>
      <c r="BL38">
        <v>4990</v>
      </c>
      <c r="BM38">
        <v>4044</v>
      </c>
      <c r="BN38">
        <v>107</v>
      </c>
      <c r="BO38">
        <v>55</v>
      </c>
      <c r="BP38">
        <v>44</v>
      </c>
      <c r="BQ38">
        <v>0</v>
      </c>
      <c r="BR38">
        <v>3</v>
      </c>
      <c r="BS38">
        <v>0</v>
      </c>
      <c r="BT38">
        <v>0</v>
      </c>
      <c r="CD38">
        <v>0</v>
      </c>
      <c r="CE38" s="6">
        <f>data[[#This Row],[obitos_0_9_f]]-CD37</f>
        <v>0</v>
      </c>
      <c r="CF38">
        <v>0</v>
      </c>
      <c r="CG38" s="6">
        <f>data[[#This Row],[obitos_0_9_m]]-CF37</f>
        <v>0</v>
      </c>
      <c r="CH38">
        <v>0</v>
      </c>
      <c r="CI38" s="6">
        <f>data[[#This Row],[obitos_10_19_f]]-CH37</f>
        <v>0</v>
      </c>
      <c r="CJ38">
        <v>0</v>
      </c>
      <c r="CK38" s="6">
        <f>data[[#This Row],[obitos_10_19_m]]-CJ37</f>
        <v>0</v>
      </c>
      <c r="CL38">
        <v>0</v>
      </c>
      <c r="CM38" s="6">
        <f>data[[#This Row],[obitos_20_29_f]]-CL37</f>
        <v>0</v>
      </c>
      <c r="CN38">
        <v>0</v>
      </c>
      <c r="CO38" s="6">
        <f>data[[#This Row],[obitos_20_29_m]]-CN37</f>
        <v>0</v>
      </c>
      <c r="CP38">
        <v>0</v>
      </c>
      <c r="CQ38" s="6">
        <f>data[[#This Row],[obitos_30_39_f]]-CP37</f>
        <v>0</v>
      </c>
      <c r="CR38">
        <v>0</v>
      </c>
      <c r="CS38" s="6">
        <f>data[[#This Row],[obitos_30_39_m]]-CR37</f>
        <v>0</v>
      </c>
      <c r="CT38">
        <v>2</v>
      </c>
      <c r="CU38" s="6">
        <f>data[[#This Row],[obitos_40_49_f]]-CT37</f>
        <v>0</v>
      </c>
      <c r="CV38">
        <v>0</v>
      </c>
      <c r="CW38" s="6">
        <f>data[[#This Row],[obitos_40_49_m]]-CV37</f>
        <v>0</v>
      </c>
      <c r="CX38">
        <v>2</v>
      </c>
      <c r="CY38" s="6">
        <f>data[[#This Row],[obitos_50_59_f]]-CX37</f>
        <v>1</v>
      </c>
      <c r="CZ38">
        <v>6</v>
      </c>
      <c r="DA38" s="6">
        <f>data[[#This Row],[obitos_50_59_m]]-CZ37</f>
        <v>0</v>
      </c>
      <c r="DB38">
        <v>2</v>
      </c>
      <c r="DC38" s="6">
        <f>data[[#This Row],[obitos_60_69_f]]-DB37</f>
        <v>1</v>
      </c>
      <c r="DD38">
        <v>16</v>
      </c>
      <c r="DE38" s="6">
        <f>data[[#This Row],[obitos_60_69_m]]-DD37</f>
        <v>0</v>
      </c>
      <c r="DF38">
        <v>15</v>
      </c>
      <c r="DG38" s="6">
        <f>data[[#This Row],[obitos_70_79_f]]-DF37</f>
        <v>1</v>
      </c>
      <c r="DH38">
        <v>30</v>
      </c>
      <c r="DI38" s="6">
        <f>data[[#This Row],[obitos_70_79_m]]-DH37</f>
        <v>3</v>
      </c>
      <c r="DJ38">
        <v>63</v>
      </c>
      <c r="DK38" s="6">
        <f>data[[#This Row],[obitos_80_plus_f]]-DJ37</f>
        <v>5</v>
      </c>
      <c r="DL38">
        <v>73</v>
      </c>
      <c r="DM38" s="6">
        <f>data[[#This Row],[obitos_80_plus_m]]-DL37</f>
        <v>11</v>
      </c>
      <c r="DN38">
        <v>84</v>
      </c>
      <c r="DO38">
        <v>125</v>
      </c>
      <c r="DR38">
        <v>8757</v>
      </c>
    </row>
    <row r="39" spans="1:122" x14ac:dyDescent="0.25">
      <c r="A39" s="1">
        <v>43924</v>
      </c>
      <c r="B39" s="2">
        <v>43924</v>
      </c>
      <c r="C39" s="12">
        <f>data[[#This Row],[confirmados]]-R39</f>
        <v>9818</v>
      </c>
      <c r="D39" s="12">
        <f>IF(ISNUMBER(C38),data[[#This Row],[activos_1]]-C38,0)</f>
        <v>852</v>
      </c>
      <c r="E39" s="11">
        <f t="shared" si="0"/>
        <v>781.83333333333337</v>
      </c>
      <c r="F39">
        <v>9886</v>
      </c>
      <c r="G39" s="13">
        <f>IF(ISNUMBER(F38),data[[#This Row],[confirmados]]-F38,0)</f>
        <v>852</v>
      </c>
      <c r="H39" s="8">
        <f t="shared" si="5"/>
        <v>786</v>
      </c>
      <c r="I39">
        <v>5899</v>
      </c>
      <c r="J39">
        <v>1286</v>
      </c>
      <c r="K39">
        <v>2347</v>
      </c>
      <c r="L39">
        <v>62</v>
      </c>
      <c r="M39">
        <v>179</v>
      </c>
      <c r="N39">
        <v>63</v>
      </c>
      <c r="O39">
        <v>50</v>
      </c>
      <c r="Q39">
        <v>852</v>
      </c>
      <c r="R39">
        <v>68</v>
      </c>
      <c r="S39" s="13">
        <f>IF(ISNUMBER(R38),data[[#This Row],[recuperados]]-R38,0)</f>
        <v>0</v>
      </c>
      <c r="T39" s="8">
        <f t="shared" si="1"/>
        <v>4.166666666666667</v>
      </c>
      <c r="U39">
        <v>246</v>
      </c>
      <c r="V39" s="9">
        <f>IF(ISNUMBER(U38),data[[#This Row],[obitos]]-U38,0)</f>
        <v>37</v>
      </c>
      <c r="W39" s="9">
        <f t="shared" si="2"/>
        <v>24.333333333333332</v>
      </c>
      <c r="X39">
        <v>1058</v>
      </c>
      <c r="Y39" s="25">
        <f>IF(ISNUMBER(X38),(data[[#This Row],[internados]]-X38)/X38,0)</f>
        <v>1.5355086372360844E-2</v>
      </c>
      <c r="Z39" s="77">
        <f t="shared" si="3"/>
        <v>0.17402693859145099</v>
      </c>
      <c r="AA39" s="13">
        <f>IF(ISNUMBER(X38),IF(data[[#This Row],[internados]]-X38&lt;0,0,data[[#This Row],[internados]]-X38),0)</f>
        <v>16</v>
      </c>
      <c r="AB39" s="8">
        <f t="shared" si="6"/>
        <v>106.66666666666667</v>
      </c>
      <c r="AC39">
        <v>245</v>
      </c>
      <c r="AD39" s="78">
        <f>IF(ISNUMBER(AC38),IF(AC38=0,0,(data[[#This Row],[internados_uci]]-AC38)/AC38),0)</f>
        <v>2.0833333333333332E-2</v>
      </c>
      <c r="AE39" s="24">
        <f t="shared" si="4"/>
        <v>0.19550415129848997</v>
      </c>
      <c r="AF39" s="13">
        <f>IF(ISNUMBER(AC38),IF(data[[#This Row],[internados_uci]]-AC38&lt;0,0,data[[#This Row],[internados_uci]]-AC38),0)</f>
        <v>5</v>
      </c>
      <c r="AG39" s="8">
        <f t="shared" si="7"/>
        <v>26</v>
      </c>
      <c r="AH39">
        <v>5392</v>
      </c>
      <c r="AI39">
        <v>74377</v>
      </c>
      <c r="AJ39">
        <v>22556</v>
      </c>
      <c r="AK39">
        <v>59099</v>
      </c>
      <c r="AM39">
        <v>576</v>
      </c>
      <c r="AN39">
        <v>65</v>
      </c>
      <c r="AO39">
        <v>68</v>
      </c>
      <c r="AP39">
        <v>132</v>
      </c>
      <c r="AQ39">
        <v>104</v>
      </c>
      <c r="AR39">
        <v>580</v>
      </c>
      <c r="AS39">
        <v>425</v>
      </c>
      <c r="AT39">
        <v>825</v>
      </c>
      <c r="AU39">
        <v>648</v>
      </c>
      <c r="AV39">
        <v>1093</v>
      </c>
      <c r="AW39">
        <v>734</v>
      </c>
      <c r="AX39">
        <v>1025</v>
      </c>
      <c r="AY39">
        <v>761</v>
      </c>
      <c r="AZ39">
        <v>679</v>
      </c>
      <c r="BA39">
        <v>646</v>
      </c>
      <c r="BB39">
        <v>420</v>
      </c>
      <c r="BC39">
        <v>525</v>
      </c>
      <c r="BD39">
        <v>690</v>
      </c>
      <c r="BE39">
        <v>466</v>
      </c>
      <c r="BF39">
        <v>0.6</v>
      </c>
      <c r="BG39">
        <v>0.48</v>
      </c>
      <c r="BH39">
        <v>0.18</v>
      </c>
      <c r="BI39">
        <v>0.28999999999999998</v>
      </c>
      <c r="BJ39">
        <v>0.33</v>
      </c>
      <c r="BK39">
        <v>0.25</v>
      </c>
      <c r="BL39">
        <v>5509</v>
      </c>
      <c r="BM39">
        <v>4377</v>
      </c>
      <c r="BN39">
        <v>130</v>
      </c>
      <c r="BO39">
        <v>61</v>
      </c>
      <c r="BP39">
        <v>51</v>
      </c>
      <c r="BQ39">
        <v>1</v>
      </c>
      <c r="BR39">
        <v>3</v>
      </c>
      <c r="BS39">
        <v>0</v>
      </c>
      <c r="BT39">
        <v>0</v>
      </c>
      <c r="CD39">
        <v>0</v>
      </c>
      <c r="CE39" s="6">
        <f>data[[#This Row],[obitos_0_9_f]]-CD38</f>
        <v>0</v>
      </c>
      <c r="CF39">
        <v>0</v>
      </c>
      <c r="CG39" s="6">
        <f>data[[#This Row],[obitos_0_9_m]]-CF38</f>
        <v>0</v>
      </c>
      <c r="CH39">
        <v>0</v>
      </c>
      <c r="CI39" s="6">
        <f>data[[#This Row],[obitos_10_19_f]]-CH38</f>
        <v>0</v>
      </c>
      <c r="CJ39">
        <v>0</v>
      </c>
      <c r="CK39" s="6">
        <f>data[[#This Row],[obitos_10_19_m]]-CJ38</f>
        <v>0</v>
      </c>
      <c r="CL39">
        <v>0</v>
      </c>
      <c r="CM39" s="6">
        <f>data[[#This Row],[obitos_20_29_f]]-CL38</f>
        <v>0</v>
      </c>
      <c r="CN39">
        <v>0</v>
      </c>
      <c r="CO39" s="6">
        <f>data[[#This Row],[obitos_20_29_m]]-CN38</f>
        <v>0</v>
      </c>
      <c r="CP39">
        <v>0</v>
      </c>
      <c r="CQ39" s="6">
        <f>data[[#This Row],[obitos_30_39_f]]-CP38</f>
        <v>0</v>
      </c>
      <c r="CR39">
        <v>0</v>
      </c>
      <c r="CS39" s="6">
        <f>data[[#This Row],[obitos_30_39_m]]-CR38</f>
        <v>0</v>
      </c>
      <c r="CT39">
        <v>2</v>
      </c>
      <c r="CU39" s="6">
        <f>data[[#This Row],[obitos_40_49_f]]-CT38</f>
        <v>0</v>
      </c>
      <c r="CV39">
        <v>0</v>
      </c>
      <c r="CW39" s="6">
        <f>data[[#This Row],[obitos_40_49_m]]-CV38</f>
        <v>0</v>
      </c>
      <c r="CX39">
        <v>2</v>
      </c>
      <c r="CY39" s="6">
        <f>data[[#This Row],[obitos_50_59_f]]-CX38</f>
        <v>0</v>
      </c>
      <c r="CZ39">
        <v>7</v>
      </c>
      <c r="DA39" s="6">
        <f>data[[#This Row],[obitos_50_59_m]]-CZ38</f>
        <v>1</v>
      </c>
      <c r="DB39">
        <v>3</v>
      </c>
      <c r="DC39" s="6">
        <f>data[[#This Row],[obitos_60_69_f]]-DB38</f>
        <v>1</v>
      </c>
      <c r="DD39">
        <v>18</v>
      </c>
      <c r="DE39" s="6">
        <f>data[[#This Row],[obitos_60_69_m]]-DD38</f>
        <v>2</v>
      </c>
      <c r="DF39">
        <v>23</v>
      </c>
      <c r="DG39" s="6">
        <f>data[[#This Row],[obitos_70_79_f]]-DF38</f>
        <v>8</v>
      </c>
      <c r="DH39">
        <v>35</v>
      </c>
      <c r="DI39" s="6">
        <f>data[[#This Row],[obitos_70_79_m]]-DH38</f>
        <v>5</v>
      </c>
      <c r="DJ39">
        <v>73</v>
      </c>
      <c r="DK39" s="6">
        <f>data[[#This Row],[obitos_80_plus_f]]-DJ38</f>
        <v>10</v>
      </c>
      <c r="DL39">
        <v>83</v>
      </c>
      <c r="DM39" s="6">
        <f>data[[#This Row],[obitos_80_plus_m]]-DL38</f>
        <v>10</v>
      </c>
      <c r="DN39">
        <v>103</v>
      </c>
      <c r="DO39">
        <v>143</v>
      </c>
      <c r="DR39">
        <v>9572</v>
      </c>
    </row>
    <row r="40" spans="1:122" x14ac:dyDescent="0.25">
      <c r="A40" s="1">
        <v>43925</v>
      </c>
      <c r="B40" s="2">
        <v>43925</v>
      </c>
      <c r="C40" s="12">
        <f>data[[#This Row],[confirmados]]-R40</f>
        <v>10449</v>
      </c>
      <c r="D40" s="12">
        <f>IF(ISNUMBER(C39),data[[#This Row],[activos_1]]-C39,0)</f>
        <v>631</v>
      </c>
      <c r="E40" s="11">
        <f t="shared" si="0"/>
        <v>755</v>
      </c>
      <c r="F40">
        <v>10524</v>
      </c>
      <c r="G40" s="13">
        <f>IF(ISNUMBER(F39),data[[#This Row],[confirmados]]-F39,0)</f>
        <v>638</v>
      </c>
      <c r="H40" s="8">
        <f t="shared" si="5"/>
        <v>760.33333333333337</v>
      </c>
      <c r="I40">
        <v>6280</v>
      </c>
      <c r="J40">
        <v>1372</v>
      </c>
      <c r="K40">
        <v>2513</v>
      </c>
      <c r="L40">
        <v>63</v>
      </c>
      <c r="M40">
        <v>182</v>
      </c>
      <c r="N40">
        <v>63</v>
      </c>
      <c r="O40">
        <v>51</v>
      </c>
      <c r="Q40">
        <v>638</v>
      </c>
      <c r="R40">
        <v>75</v>
      </c>
      <c r="S40" s="13">
        <f>IF(ISNUMBER(R39),data[[#This Row],[recuperados]]-R39,0)</f>
        <v>7</v>
      </c>
      <c r="T40" s="8">
        <f t="shared" si="1"/>
        <v>5.333333333333333</v>
      </c>
      <c r="U40">
        <v>266</v>
      </c>
      <c r="V40" s="9">
        <f>IF(ISNUMBER(U39),data[[#This Row],[obitos]]-U39,0)</f>
        <v>20</v>
      </c>
      <c r="W40" s="9">
        <f t="shared" si="2"/>
        <v>24.5</v>
      </c>
      <c r="X40">
        <v>1075</v>
      </c>
      <c r="Y40" s="25">
        <f>IF(ISNUMBER(X39),(data[[#This Row],[internados]]-X39)/X39,0)</f>
        <v>1.6068052930056712E-2</v>
      </c>
      <c r="Z40" s="77">
        <f t="shared" si="3"/>
        <v>0.14959170977357369</v>
      </c>
      <c r="AA40" s="13">
        <f>IF(ISNUMBER(X39),IF(data[[#This Row],[internados]]-X39&lt;0,0,data[[#This Row],[internados]]-X39),0)</f>
        <v>17</v>
      </c>
      <c r="AB40" s="8">
        <f t="shared" si="6"/>
        <v>98.166666666666671</v>
      </c>
      <c r="AC40">
        <v>251</v>
      </c>
      <c r="AD40" s="78">
        <f>IF(ISNUMBER(AC39),IF(AC39=0,0,(data[[#This Row],[internados_uci]]-AC39)/AC39),0)</f>
        <v>2.4489795918367346E-2</v>
      </c>
      <c r="AE40" s="24">
        <f t="shared" si="4"/>
        <v>0.10782548432608303</v>
      </c>
      <c r="AF40" s="13">
        <f>IF(ISNUMBER(AC39),IF(data[[#This Row],[internados_uci]]-AC39&lt;0,0,data[[#This Row],[internados_uci]]-AC39),0)</f>
        <v>6</v>
      </c>
      <c r="AG40" s="8">
        <f t="shared" si="7"/>
        <v>18.833333333333332</v>
      </c>
      <c r="AH40">
        <v>5518</v>
      </c>
      <c r="AI40">
        <v>81087</v>
      </c>
      <c r="AJ40">
        <v>22858</v>
      </c>
      <c r="AK40">
        <v>65045</v>
      </c>
      <c r="AM40">
        <v>603</v>
      </c>
      <c r="AN40">
        <v>74</v>
      </c>
      <c r="AO40">
        <v>76</v>
      </c>
      <c r="AP40">
        <v>137</v>
      </c>
      <c r="AQ40">
        <v>115</v>
      </c>
      <c r="AR40">
        <v>632</v>
      </c>
      <c r="AS40">
        <v>450</v>
      </c>
      <c r="AT40">
        <v>877</v>
      </c>
      <c r="AU40">
        <v>690</v>
      </c>
      <c r="AV40">
        <v>1157</v>
      </c>
      <c r="AW40">
        <v>771</v>
      </c>
      <c r="AX40">
        <v>1095</v>
      </c>
      <c r="AY40">
        <v>813</v>
      </c>
      <c r="AZ40">
        <v>723</v>
      </c>
      <c r="BA40">
        <v>673</v>
      </c>
      <c r="BB40">
        <v>450</v>
      </c>
      <c r="BC40">
        <v>549</v>
      </c>
      <c r="BD40">
        <v>747</v>
      </c>
      <c r="BE40">
        <v>495</v>
      </c>
      <c r="BF40">
        <v>0.6</v>
      </c>
      <c r="BG40">
        <v>0.47</v>
      </c>
      <c r="BH40">
        <v>0.18</v>
      </c>
      <c r="BI40">
        <v>0.28000000000000003</v>
      </c>
      <c r="BJ40">
        <v>0.32</v>
      </c>
      <c r="BK40">
        <v>0.25</v>
      </c>
      <c r="BL40">
        <v>5892</v>
      </c>
      <c r="BM40">
        <v>4632</v>
      </c>
      <c r="BN40">
        <v>141</v>
      </c>
      <c r="BO40">
        <v>66</v>
      </c>
      <c r="BP40">
        <v>54</v>
      </c>
      <c r="BQ40">
        <v>0</v>
      </c>
      <c r="BR40">
        <v>5</v>
      </c>
      <c r="BS40">
        <v>0</v>
      </c>
      <c r="BT40">
        <v>0</v>
      </c>
      <c r="CD40">
        <v>0</v>
      </c>
      <c r="CE40" s="6">
        <f>data[[#This Row],[obitos_0_9_f]]-CD39</f>
        <v>0</v>
      </c>
      <c r="CF40">
        <v>0</v>
      </c>
      <c r="CG40" s="6">
        <f>data[[#This Row],[obitos_0_9_m]]-CF39</f>
        <v>0</v>
      </c>
      <c r="CH40">
        <v>0</v>
      </c>
      <c r="CI40" s="6">
        <f>data[[#This Row],[obitos_10_19_f]]-CH39</f>
        <v>0</v>
      </c>
      <c r="CJ40">
        <v>0</v>
      </c>
      <c r="CK40" s="6">
        <f>data[[#This Row],[obitos_10_19_m]]-CJ39</f>
        <v>0</v>
      </c>
      <c r="CL40">
        <v>0</v>
      </c>
      <c r="CM40" s="6">
        <f>data[[#This Row],[obitos_20_29_f]]-CL39</f>
        <v>0</v>
      </c>
      <c r="CN40">
        <v>0</v>
      </c>
      <c r="CO40" s="6">
        <f>data[[#This Row],[obitos_20_29_m]]-CN39</f>
        <v>0</v>
      </c>
      <c r="CP40">
        <v>0</v>
      </c>
      <c r="CQ40" s="6">
        <f>data[[#This Row],[obitos_30_39_f]]-CP39</f>
        <v>0</v>
      </c>
      <c r="CR40">
        <v>0</v>
      </c>
      <c r="CS40" s="6">
        <f>data[[#This Row],[obitos_30_39_m]]-CR39</f>
        <v>0</v>
      </c>
      <c r="CT40">
        <v>3</v>
      </c>
      <c r="CU40" s="6">
        <f>data[[#This Row],[obitos_40_49_f]]-CT39</f>
        <v>1</v>
      </c>
      <c r="CV40">
        <v>1</v>
      </c>
      <c r="CW40" s="6">
        <f>data[[#This Row],[obitos_40_49_m]]-CV39</f>
        <v>1</v>
      </c>
      <c r="CX40">
        <v>2</v>
      </c>
      <c r="CY40" s="6">
        <f>data[[#This Row],[obitos_50_59_f]]-CX39</f>
        <v>0</v>
      </c>
      <c r="CZ40">
        <v>6</v>
      </c>
      <c r="DA40" s="6">
        <f>data[[#This Row],[obitos_50_59_m]]-CZ39</f>
        <v>-1</v>
      </c>
      <c r="DB40">
        <v>4</v>
      </c>
      <c r="DC40" s="6">
        <f>data[[#This Row],[obitos_60_69_f]]-DB39</f>
        <v>1</v>
      </c>
      <c r="DD40">
        <v>20</v>
      </c>
      <c r="DE40" s="6">
        <f>data[[#This Row],[obitos_60_69_m]]-DD39</f>
        <v>2</v>
      </c>
      <c r="DF40">
        <v>22</v>
      </c>
      <c r="DG40" s="6">
        <f>data[[#This Row],[obitos_70_79_f]]-DF39</f>
        <v>-1</v>
      </c>
      <c r="DH40">
        <v>38</v>
      </c>
      <c r="DI40" s="6">
        <f>data[[#This Row],[obitos_70_79_m]]-DH39</f>
        <v>3</v>
      </c>
      <c r="DJ40">
        <v>86</v>
      </c>
      <c r="DK40" s="6">
        <f>data[[#This Row],[obitos_80_plus_f]]-DJ39</f>
        <v>13</v>
      </c>
      <c r="DL40">
        <v>84</v>
      </c>
      <c r="DM40" s="6">
        <f>data[[#This Row],[obitos_80_plus_m]]-DL39</f>
        <v>1</v>
      </c>
      <c r="DN40">
        <v>117</v>
      </c>
      <c r="DO40">
        <v>149</v>
      </c>
      <c r="DR40">
        <v>10183</v>
      </c>
    </row>
    <row r="41" spans="1:122" x14ac:dyDescent="0.25">
      <c r="A41" s="1">
        <v>43926</v>
      </c>
      <c r="B41" s="2">
        <v>43926</v>
      </c>
      <c r="C41" s="12">
        <f>data[[#This Row],[confirmados]]-R41</f>
        <v>11203</v>
      </c>
      <c r="D41" s="12">
        <f>IF(ISNUMBER(C40),data[[#This Row],[activos_1]]-C40,0)</f>
        <v>754</v>
      </c>
      <c r="E41" s="11">
        <f t="shared" si="0"/>
        <v>806.33333333333337</v>
      </c>
      <c r="F41">
        <v>11278</v>
      </c>
      <c r="G41" s="13">
        <f>IF(ISNUMBER(F40),data[[#This Row],[confirmados]]-F40,0)</f>
        <v>754</v>
      </c>
      <c r="H41" s="8">
        <f t="shared" si="5"/>
        <v>811.66666666666663</v>
      </c>
      <c r="I41">
        <v>6530</v>
      </c>
      <c r="J41">
        <v>1442</v>
      </c>
      <c r="K41">
        <v>2904</v>
      </c>
      <c r="L41">
        <v>82</v>
      </c>
      <c r="M41">
        <v>201</v>
      </c>
      <c r="N41">
        <v>67</v>
      </c>
      <c r="O41">
        <v>52</v>
      </c>
      <c r="Q41">
        <v>754</v>
      </c>
      <c r="R41">
        <v>75</v>
      </c>
      <c r="S41" s="13">
        <f>IF(ISNUMBER(R40),data[[#This Row],[recuperados]]-R40,0)</f>
        <v>0</v>
      </c>
      <c r="T41" s="8">
        <f t="shared" si="1"/>
        <v>5.333333333333333</v>
      </c>
      <c r="U41">
        <v>295</v>
      </c>
      <c r="V41" s="9">
        <f>IF(ISNUMBER(U40),data[[#This Row],[obitos]]-U40,0)</f>
        <v>29</v>
      </c>
      <c r="W41" s="9">
        <f t="shared" si="2"/>
        <v>25.833333333333332</v>
      </c>
      <c r="X41">
        <v>1084</v>
      </c>
      <c r="Y41" s="25">
        <f>IF(ISNUMBER(X40),(data[[#This Row],[internados]]-X40)/X40,0)</f>
        <v>8.3720930232558145E-3</v>
      </c>
      <c r="Z41" s="77">
        <f t="shared" si="3"/>
        <v>0.12183753872052235</v>
      </c>
      <c r="AA41" s="13">
        <f>IF(ISNUMBER(X40),IF(data[[#This Row],[internados]]-X40&lt;0,0,data[[#This Row],[internados]]-X40),0)</f>
        <v>9</v>
      </c>
      <c r="AB41" s="8">
        <f t="shared" si="6"/>
        <v>85.5</v>
      </c>
      <c r="AC41">
        <v>267</v>
      </c>
      <c r="AD41" s="78">
        <f>IF(ISNUMBER(AC40),IF(AC40=0,0,(data[[#This Row],[internados_uci]]-AC40)/AC40),0)</f>
        <v>6.3745019920318724E-2</v>
      </c>
      <c r="AE41" s="24">
        <f t="shared" si="4"/>
        <v>8.7048688129227947E-2</v>
      </c>
      <c r="AF41" s="13">
        <f>IF(ISNUMBER(AC40),IF(data[[#This Row],[internados_uci]]-AC40&lt;0,0,data[[#This Row],[internados_uci]]-AC40),0)</f>
        <v>16</v>
      </c>
      <c r="AG41" s="8">
        <f t="shared" si="7"/>
        <v>17.166666666666668</v>
      </c>
      <c r="AH41">
        <v>4962</v>
      </c>
      <c r="AI41">
        <v>86370</v>
      </c>
      <c r="AJ41">
        <v>23209</v>
      </c>
      <c r="AK41">
        <v>70130</v>
      </c>
      <c r="AM41">
        <v>619</v>
      </c>
      <c r="AN41">
        <v>81</v>
      </c>
      <c r="AO41">
        <v>81</v>
      </c>
      <c r="AP41">
        <v>153</v>
      </c>
      <c r="AQ41">
        <v>123</v>
      </c>
      <c r="AR41">
        <v>692</v>
      </c>
      <c r="AS41">
        <v>487</v>
      </c>
      <c r="AT41">
        <v>933</v>
      </c>
      <c r="AU41">
        <v>738</v>
      </c>
      <c r="AV41">
        <v>1232</v>
      </c>
      <c r="AW41">
        <v>826</v>
      </c>
      <c r="AX41">
        <v>1170</v>
      </c>
      <c r="AY41">
        <v>863</v>
      </c>
      <c r="AZ41">
        <v>777</v>
      </c>
      <c r="BA41">
        <v>714</v>
      </c>
      <c r="BB41">
        <v>479</v>
      </c>
      <c r="BC41">
        <v>580</v>
      </c>
      <c r="BD41">
        <v>817</v>
      </c>
      <c r="BE41">
        <v>532</v>
      </c>
      <c r="BF41">
        <v>0.6</v>
      </c>
      <c r="BG41">
        <v>0.46</v>
      </c>
      <c r="BH41">
        <v>0.17</v>
      </c>
      <c r="BI41">
        <v>0.28999999999999998</v>
      </c>
      <c r="BJ41">
        <v>0.32</v>
      </c>
      <c r="BK41">
        <v>0.25</v>
      </c>
      <c r="BL41">
        <v>6334</v>
      </c>
      <c r="BM41">
        <v>4944</v>
      </c>
      <c r="BN41">
        <v>158</v>
      </c>
      <c r="BO41">
        <v>72</v>
      </c>
      <c r="BP41">
        <v>58</v>
      </c>
      <c r="BQ41">
        <v>0</v>
      </c>
      <c r="BR41">
        <v>7</v>
      </c>
      <c r="BS41">
        <v>0</v>
      </c>
      <c r="BT41">
        <v>0</v>
      </c>
      <c r="CD41">
        <v>0</v>
      </c>
      <c r="CE41" s="6">
        <f>data[[#This Row],[obitos_0_9_f]]-CD40</f>
        <v>0</v>
      </c>
      <c r="CF41">
        <v>0</v>
      </c>
      <c r="CG41" s="6">
        <f>data[[#This Row],[obitos_0_9_m]]-CF40</f>
        <v>0</v>
      </c>
      <c r="CH41">
        <v>0</v>
      </c>
      <c r="CI41" s="6">
        <f>data[[#This Row],[obitos_10_19_f]]-CH40</f>
        <v>0</v>
      </c>
      <c r="CJ41">
        <v>0</v>
      </c>
      <c r="CK41" s="6">
        <f>data[[#This Row],[obitos_10_19_m]]-CJ40</f>
        <v>0</v>
      </c>
      <c r="CL41">
        <v>0</v>
      </c>
      <c r="CM41" s="6">
        <f>data[[#This Row],[obitos_20_29_f]]-CL40</f>
        <v>0</v>
      </c>
      <c r="CN41">
        <v>0</v>
      </c>
      <c r="CO41" s="6">
        <f>data[[#This Row],[obitos_20_29_m]]-CN40</f>
        <v>0</v>
      </c>
      <c r="CP41">
        <v>0</v>
      </c>
      <c r="CQ41" s="6">
        <f>data[[#This Row],[obitos_30_39_f]]-CP40</f>
        <v>0</v>
      </c>
      <c r="CR41">
        <v>0</v>
      </c>
      <c r="CS41" s="6">
        <f>data[[#This Row],[obitos_30_39_m]]-CR40</f>
        <v>0</v>
      </c>
      <c r="CT41">
        <v>3</v>
      </c>
      <c r="CU41" s="6">
        <f>data[[#This Row],[obitos_40_49_f]]-CT40</f>
        <v>0</v>
      </c>
      <c r="CV41">
        <v>1</v>
      </c>
      <c r="CW41" s="6">
        <f>data[[#This Row],[obitos_40_49_m]]-CV40</f>
        <v>0</v>
      </c>
      <c r="CX41">
        <v>2</v>
      </c>
      <c r="CY41" s="6">
        <f>data[[#This Row],[obitos_50_59_f]]-CX40</f>
        <v>0</v>
      </c>
      <c r="CZ41">
        <v>6</v>
      </c>
      <c r="DA41" s="6">
        <f>data[[#This Row],[obitos_50_59_m]]-CZ40</f>
        <v>0</v>
      </c>
      <c r="DB41">
        <v>6</v>
      </c>
      <c r="DC41" s="6">
        <f>data[[#This Row],[obitos_60_69_f]]-DB40</f>
        <v>2</v>
      </c>
      <c r="DD41">
        <v>21</v>
      </c>
      <c r="DE41" s="6">
        <f>data[[#This Row],[obitos_60_69_m]]-DD40</f>
        <v>1</v>
      </c>
      <c r="DF41">
        <v>24</v>
      </c>
      <c r="DG41" s="6">
        <f>data[[#This Row],[obitos_70_79_f]]-DF40</f>
        <v>2</v>
      </c>
      <c r="DH41">
        <v>42</v>
      </c>
      <c r="DI41" s="6">
        <f>data[[#This Row],[obitos_70_79_m]]-DH40</f>
        <v>4</v>
      </c>
      <c r="DJ41">
        <v>92</v>
      </c>
      <c r="DK41" s="6">
        <f>data[[#This Row],[obitos_80_plus_f]]-DJ40</f>
        <v>6</v>
      </c>
      <c r="DL41">
        <v>98</v>
      </c>
      <c r="DM41" s="6">
        <f>data[[#This Row],[obitos_80_plus_m]]-DL40</f>
        <v>14</v>
      </c>
      <c r="DN41">
        <v>127</v>
      </c>
      <c r="DO41">
        <v>168</v>
      </c>
      <c r="DR41">
        <v>10908</v>
      </c>
    </row>
    <row r="42" spans="1:122" x14ac:dyDescent="0.25">
      <c r="A42" s="1">
        <v>43927</v>
      </c>
      <c r="B42" s="2">
        <v>43927</v>
      </c>
      <c r="C42" s="12">
        <f>data[[#This Row],[confirmados]]-R42</f>
        <v>11590</v>
      </c>
      <c r="D42" s="12">
        <f>IF(ISNUMBER(C41),data[[#This Row],[activos_1]]-C41,0)</f>
        <v>387</v>
      </c>
      <c r="E42" s="11">
        <f t="shared" si="0"/>
        <v>698.33333333333337</v>
      </c>
      <c r="F42">
        <v>11730</v>
      </c>
      <c r="G42" s="13">
        <f>IF(ISNUMBER(F41),data[[#This Row],[confirmados]]-F41,0)</f>
        <v>452</v>
      </c>
      <c r="H42" s="8">
        <f t="shared" si="5"/>
        <v>714.5</v>
      </c>
      <c r="I42">
        <v>6706</v>
      </c>
      <c r="J42">
        <v>1521</v>
      </c>
      <c r="K42">
        <v>3070</v>
      </c>
      <c r="L42">
        <v>84</v>
      </c>
      <c r="M42">
        <v>229</v>
      </c>
      <c r="N42">
        <v>68</v>
      </c>
      <c r="O42">
        <v>52</v>
      </c>
      <c r="Q42">
        <v>452</v>
      </c>
      <c r="R42">
        <v>140</v>
      </c>
      <c r="S42" s="13">
        <f>IF(ISNUMBER(R41),data[[#This Row],[recuperados]]-R41,0)</f>
        <v>65</v>
      </c>
      <c r="T42" s="8">
        <f t="shared" si="1"/>
        <v>16.166666666666668</v>
      </c>
      <c r="U42">
        <v>311</v>
      </c>
      <c r="V42" s="9">
        <f>IF(ISNUMBER(U41),data[[#This Row],[obitos]]-U41,0)</f>
        <v>16</v>
      </c>
      <c r="W42" s="9">
        <f t="shared" si="2"/>
        <v>25.166666666666668</v>
      </c>
      <c r="X42">
        <v>1099</v>
      </c>
      <c r="Y42" s="25">
        <f>IF(ISNUMBER(X41),(data[[#This Row],[internados]]-X41)/X41,0)</f>
        <v>1.3837638376383764E-2</v>
      </c>
      <c r="Z42" s="77">
        <f t="shared" si="3"/>
        <v>0.10779821925552385</v>
      </c>
      <c r="AA42" s="13">
        <f>IF(ISNUMBER(X41),IF(data[[#This Row],[internados]]-X41&lt;0,0,data[[#This Row],[internados]]-X41),0)</f>
        <v>15</v>
      </c>
      <c r="AB42" s="8">
        <f t="shared" si="6"/>
        <v>78.666666666666671</v>
      </c>
      <c r="AC42">
        <v>270</v>
      </c>
      <c r="AD42" s="78">
        <f>IF(ISNUMBER(AC41),IF(AC41=0,0,(data[[#This Row],[internados_uci]]-AC41)/AC41),0)</f>
        <v>1.1235955056179775E-2</v>
      </c>
      <c r="AE42" s="24">
        <f t="shared" si="4"/>
        <v>6.4531103402818882E-2</v>
      </c>
      <c r="AF42" s="13">
        <f>IF(ISNUMBER(AC41),IF(data[[#This Row],[internados_uci]]-AC41&lt;0,0,data[[#This Row],[internados_uci]]-AC41),0)</f>
        <v>3</v>
      </c>
      <c r="AG42" s="8">
        <f t="shared" si="7"/>
        <v>13.666666666666666</v>
      </c>
      <c r="AH42">
        <v>4500</v>
      </c>
      <c r="AI42">
        <v>91794</v>
      </c>
      <c r="AJ42">
        <v>23470</v>
      </c>
      <c r="AK42">
        <v>75564</v>
      </c>
      <c r="AM42">
        <v>623</v>
      </c>
      <c r="AN42">
        <v>87</v>
      </c>
      <c r="AO42">
        <v>87</v>
      </c>
      <c r="AP42">
        <v>155</v>
      </c>
      <c r="AQ42">
        <v>130</v>
      </c>
      <c r="AR42">
        <v>708</v>
      </c>
      <c r="AS42">
        <v>507</v>
      </c>
      <c r="AT42">
        <v>963</v>
      </c>
      <c r="AU42">
        <v>768</v>
      </c>
      <c r="AV42">
        <v>1269</v>
      </c>
      <c r="AW42">
        <v>860</v>
      </c>
      <c r="AX42">
        <v>1217</v>
      </c>
      <c r="AY42">
        <v>883</v>
      </c>
      <c r="AZ42">
        <v>802</v>
      </c>
      <c r="BA42">
        <v>733</v>
      </c>
      <c r="BB42">
        <v>503</v>
      </c>
      <c r="BC42">
        <v>599</v>
      </c>
      <c r="BD42">
        <v>897</v>
      </c>
      <c r="BE42">
        <v>562</v>
      </c>
      <c r="BF42">
        <v>0.6</v>
      </c>
      <c r="BG42">
        <v>0.46</v>
      </c>
      <c r="BH42">
        <v>0.17</v>
      </c>
      <c r="BI42">
        <v>0.28000000000000003</v>
      </c>
      <c r="BJ42">
        <v>0.32</v>
      </c>
      <c r="BK42">
        <v>0.24</v>
      </c>
      <c r="BL42">
        <v>6601</v>
      </c>
      <c r="BM42">
        <v>5129</v>
      </c>
      <c r="BN42">
        <v>168</v>
      </c>
      <c r="BO42">
        <v>76</v>
      </c>
      <c r="BP42">
        <v>60</v>
      </c>
      <c r="BQ42">
        <v>0</v>
      </c>
      <c r="BR42">
        <v>7</v>
      </c>
      <c r="BS42">
        <v>0</v>
      </c>
      <c r="BT42">
        <v>0</v>
      </c>
      <c r="CD42">
        <v>0</v>
      </c>
      <c r="CE42" s="6">
        <f>data[[#This Row],[obitos_0_9_f]]-CD41</f>
        <v>0</v>
      </c>
      <c r="CF42">
        <v>0</v>
      </c>
      <c r="CG42" s="6">
        <f>data[[#This Row],[obitos_0_9_m]]-CF41</f>
        <v>0</v>
      </c>
      <c r="CH42">
        <v>0</v>
      </c>
      <c r="CI42" s="6">
        <f>data[[#This Row],[obitos_10_19_f]]-CH41</f>
        <v>0</v>
      </c>
      <c r="CJ42">
        <v>0</v>
      </c>
      <c r="CK42" s="6">
        <f>data[[#This Row],[obitos_10_19_m]]-CJ41</f>
        <v>0</v>
      </c>
      <c r="CL42">
        <v>0</v>
      </c>
      <c r="CM42" s="6">
        <f>data[[#This Row],[obitos_20_29_f]]-CL41</f>
        <v>0</v>
      </c>
      <c r="CN42">
        <v>0</v>
      </c>
      <c r="CO42" s="6">
        <f>data[[#This Row],[obitos_20_29_m]]-CN41</f>
        <v>0</v>
      </c>
      <c r="CP42">
        <v>0</v>
      </c>
      <c r="CQ42" s="6">
        <f>data[[#This Row],[obitos_30_39_f]]-CP41</f>
        <v>0</v>
      </c>
      <c r="CR42">
        <v>0</v>
      </c>
      <c r="CS42" s="6">
        <f>data[[#This Row],[obitos_30_39_m]]-CR41</f>
        <v>0</v>
      </c>
      <c r="CT42">
        <v>3</v>
      </c>
      <c r="CU42" s="6">
        <f>data[[#This Row],[obitos_40_49_f]]-CT41</f>
        <v>0</v>
      </c>
      <c r="CV42">
        <v>1</v>
      </c>
      <c r="CW42" s="6">
        <f>data[[#This Row],[obitos_40_49_m]]-CV41</f>
        <v>0</v>
      </c>
      <c r="CX42">
        <v>2</v>
      </c>
      <c r="CY42" s="6">
        <f>data[[#This Row],[obitos_50_59_f]]-CX41</f>
        <v>0</v>
      </c>
      <c r="CZ42">
        <v>6</v>
      </c>
      <c r="DA42" s="6">
        <f>data[[#This Row],[obitos_50_59_m]]-CZ41</f>
        <v>0</v>
      </c>
      <c r="DB42">
        <v>7</v>
      </c>
      <c r="DC42" s="6">
        <f>data[[#This Row],[obitos_60_69_f]]-DB41</f>
        <v>1</v>
      </c>
      <c r="DD42">
        <v>22</v>
      </c>
      <c r="DE42" s="6">
        <f>data[[#This Row],[obitos_60_69_m]]-DD41</f>
        <v>1</v>
      </c>
      <c r="DF42">
        <v>26</v>
      </c>
      <c r="DG42" s="6">
        <f>data[[#This Row],[obitos_70_79_f]]-DF41</f>
        <v>2</v>
      </c>
      <c r="DH42">
        <v>45</v>
      </c>
      <c r="DI42" s="6">
        <f>data[[#This Row],[obitos_70_79_m]]-DH41</f>
        <v>3</v>
      </c>
      <c r="DJ42">
        <v>99</v>
      </c>
      <c r="DK42" s="6">
        <f>data[[#This Row],[obitos_80_plus_f]]-DJ41</f>
        <v>7</v>
      </c>
      <c r="DL42">
        <v>100</v>
      </c>
      <c r="DM42" s="6">
        <f>data[[#This Row],[obitos_80_plus_m]]-DL41</f>
        <v>2</v>
      </c>
      <c r="DN42">
        <v>137</v>
      </c>
      <c r="DO42">
        <v>174</v>
      </c>
      <c r="DR42">
        <v>11279</v>
      </c>
    </row>
    <row r="43" spans="1:122" x14ac:dyDescent="0.25">
      <c r="A43" s="1">
        <v>43928</v>
      </c>
      <c r="B43" s="2">
        <v>43928</v>
      </c>
      <c r="C43" s="12">
        <f>data[[#This Row],[confirmados]]-R43</f>
        <v>12258</v>
      </c>
      <c r="D43" s="12">
        <f>IF(ISNUMBER(C42),data[[#This Row],[activos_1]]-C42,0)</f>
        <v>668</v>
      </c>
      <c r="E43" s="11">
        <f t="shared" si="0"/>
        <v>675</v>
      </c>
      <c r="F43">
        <v>12442</v>
      </c>
      <c r="G43" s="13">
        <f>IF(ISNUMBER(F42),data[[#This Row],[confirmados]]-F42,0)</f>
        <v>712</v>
      </c>
      <c r="H43" s="8">
        <f t="shared" si="5"/>
        <v>698.5</v>
      </c>
      <c r="I43">
        <v>7052</v>
      </c>
      <c r="J43">
        <v>1766</v>
      </c>
      <c r="K43">
        <v>3185</v>
      </c>
      <c r="L43">
        <v>85</v>
      </c>
      <c r="M43">
        <v>234</v>
      </c>
      <c r="N43">
        <v>68</v>
      </c>
      <c r="O43">
        <v>52</v>
      </c>
      <c r="Q43">
        <v>712</v>
      </c>
      <c r="R43">
        <v>184</v>
      </c>
      <c r="S43" s="13">
        <f>IF(ISNUMBER(R42),data[[#This Row],[recuperados]]-R42,0)</f>
        <v>44</v>
      </c>
      <c r="T43" s="8">
        <f t="shared" si="1"/>
        <v>23.5</v>
      </c>
      <c r="U43">
        <v>345</v>
      </c>
      <c r="V43" s="9">
        <f>IF(ISNUMBER(U42),data[[#This Row],[obitos]]-U42,0)</f>
        <v>34</v>
      </c>
      <c r="W43" s="9">
        <f t="shared" si="2"/>
        <v>26.333333333333332</v>
      </c>
      <c r="X43">
        <v>1180</v>
      </c>
      <c r="Y43" s="25">
        <f>IF(ISNUMBER(X42),(data[[#This Row],[internados]]-X42)/X42,0)</f>
        <v>7.3703366696997272E-2</v>
      </c>
      <c r="Z43" s="77">
        <f t="shared" si="3"/>
        <v>9.3766324231339182E-2</v>
      </c>
      <c r="AA43" s="13">
        <f>IF(ISNUMBER(X42),IF(data[[#This Row],[internados]]-X42&lt;0,0,data[[#This Row],[internados]]-X42),0)</f>
        <v>81</v>
      </c>
      <c r="AB43" s="8">
        <f t="shared" si="6"/>
        <v>75.666666666666671</v>
      </c>
      <c r="AC43">
        <v>271</v>
      </c>
      <c r="AD43" s="78">
        <f>IF(ISNUMBER(AC42),IF(AC42=0,0,(data[[#This Row],[internados_uci]]-AC42)/AC42),0)</f>
        <v>3.7037037037037038E-3</v>
      </c>
      <c r="AE43" s="24">
        <f t="shared" si="4"/>
        <v>2.7914344800244684E-2</v>
      </c>
      <c r="AF43" s="13">
        <f>IF(ISNUMBER(AC42),IF(data[[#This Row],[internados_uci]]-AC42&lt;0,0,data[[#This Row],[internados_uci]]-AC42),0)</f>
        <v>1</v>
      </c>
      <c r="AG43" s="8">
        <f t="shared" si="7"/>
        <v>6.833333333333333</v>
      </c>
      <c r="AH43">
        <v>4442</v>
      </c>
      <c r="AI43">
        <v>99730</v>
      </c>
      <c r="AJ43">
        <v>25070</v>
      </c>
      <c r="AK43">
        <v>82846</v>
      </c>
      <c r="AM43">
        <v>637</v>
      </c>
      <c r="AN43">
        <v>87</v>
      </c>
      <c r="AO43">
        <v>92</v>
      </c>
      <c r="AP43">
        <v>166</v>
      </c>
      <c r="AQ43">
        <v>140</v>
      </c>
      <c r="AR43">
        <v>756</v>
      </c>
      <c r="AS43">
        <v>538</v>
      </c>
      <c r="AT43">
        <v>1021</v>
      </c>
      <c r="AU43">
        <v>797</v>
      </c>
      <c r="AV43">
        <v>1338</v>
      </c>
      <c r="AW43">
        <v>901</v>
      </c>
      <c r="AX43">
        <v>1296</v>
      </c>
      <c r="AY43">
        <v>920</v>
      </c>
      <c r="AZ43">
        <v>845</v>
      </c>
      <c r="BA43">
        <v>769</v>
      </c>
      <c r="BB43">
        <v>530</v>
      </c>
      <c r="BC43">
        <v>629</v>
      </c>
      <c r="BD43">
        <v>1012</v>
      </c>
      <c r="BE43">
        <v>605</v>
      </c>
      <c r="BF43">
        <v>0.59</v>
      </c>
      <c r="BG43">
        <v>0.46</v>
      </c>
      <c r="BH43">
        <v>0.17</v>
      </c>
      <c r="BI43">
        <v>0.28000000000000003</v>
      </c>
      <c r="BJ43">
        <v>0.31</v>
      </c>
      <c r="BK43">
        <v>0.24</v>
      </c>
      <c r="BL43">
        <v>7051</v>
      </c>
      <c r="BM43">
        <v>5391</v>
      </c>
      <c r="BN43">
        <v>186</v>
      </c>
      <c r="BO43">
        <v>88</v>
      </c>
      <c r="BP43">
        <v>64</v>
      </c>
      <c r="BQ43">
        <v>0</v>
      </c>
      <c r="BR43">
        <v>7</v>
      </c>
      <c r="BS43">
        <v>0</v>
      </c>
      <c r="BT43">
        <v>0</v>
      </c>
      <c r="CD43">
        <v>0</v>
      </c>
      <c r="CE43" s="6">
        <f>data[[#This Row],[obitos_0_9_f]]-CD42</f>
        <v>0</v>
      </c>
      <c r="CF43">
        <v>0</v>
      </c>
      <c r="CG43" s="6">
        <f>data[[#This Row],[obitos_0_9_m]]-CF42</f>
        <v>0</v>
      </c>
      <c r="CH43">
        <v>0</v>
      </c>
      <c r="CI43" s="6">
        <f>data[[#This Row],[obitos_10_19_f]]-CH42</f>
        <v>0</v>
      </c>
      <c r="CJ43">
        <v>0</v>
      </c>
      <c r="CK43" s="6">
        <f>data[[#This Row],[obitos_10_19_m]]-CJ42</f>
        <v>0</v>
      </c>
      <c r="CL43">
        <v>0</v>
      </c>
      <c r="CM43" s="6">
        <f>data[[#This Row],[obitos_20_29_f]]-CL42</f>
        <v>0</v>
      </c>
      <c r="CN43">
        <v>0</v>
      </c>
      <c r="CO43" s="6">
        <f>data[[#This Row],[obitos_20_29_m]]-CN42</f>
        <v>0</v>
      </c>
      <c r="CP43">
        <v>0</v>
      </c>
      <c r="CQ43" s="6">
        <f>data[[#This Row],[obitos_30_39_f]]-CP42</f>
        <v>0</v>
      </c>
      <c r="CR43">
        <v>0</v>
      </c>
      <c r="CS43" s="6">
        <f>data[[#This Row],[obitos_30_39_m]]-CR42</f>
        <v>0</v>
      </c>
      <c r="CT43">
        <v>3</v>
      </c>
      <c r="CU43" s="6">
        <f>data[[#This Row],[obitos_40_49_f]]-CT42</f>
        <v>0</v>
      </c>
      <c r="CV43">
        <v>1</v>
      </c>
      <c r="CW43" s="6">
        <f>data[[#This Row],[obitos_40_49_m]]-CV42</f>
        <v>0</v>
      </c>
      <c r="CX43">
        <v>2</v>
      </c>
      <c r="CY43" s="6">
        <f>data[[#This Row],[obitos_50_59_f]]-CX42</f>
        <v>0</v>
      </c>
      <c r="CZ43">
        <v>7</v>
      </c>
      <c r="DA43" s="6">
        <f>data[[#This Row],[obitos_50_59_m]]-CZ42</f>
        <v>1</v>
      </c>
      <c r="DB43">
        <v>10</v>
      </c>
      <c r="DC43" s="6">
        <f>data[[#This Row],[obitos_60_69_f]]-DB42</f>
        <v>3</v>
      </c>
      <c r="DD43">
        <v>25</v>
      </c>
      <c r="DE43" s="6">
        <f>data[[#This Row],[obitos_60_69_m]]-DD42</f>
        <v>3</v>
      </c>
      <c r="DF43">
        <v>28</v>
      </c>
      <c r="DG43" s="6">
        <f>data[[#This Row],[obitos_70_79_f]]-DF42</f>
        <v>2</v>
      </c>
      <c r="DH43">
        <v>50</v>
      </c>
      <c r="DI43" s="6">
        <f>data[[#This Row],[obitos_70_79_m]]-DH42</f>
        <v>5</v>
      </c>
      <c r="DJ43">
        <v>114</v>
      </c>
      <c r="DK43" s="6">
        <f>data[[#This Row],[obitos_80_plus_f]]-DJ42</f>
        <v>15</v>
      </c>
      <c r="DL43">
        <v>105</v>
      </c>
      <c r="DM43" s="6">
        <f>data[[#This Row],[obitos_80_plus_m]]-DL42</f>
        <v>5</v>
      </c>
      <c r="DN43">
        <v>157</v>
      </c>
      <c r="DO43">
        <v>188</v>
      </c>
      <c r="DR43">
        <v>11913</v>
      </c>
    </row>
    <row r="44" spans="1:122" x14ac:dyDescent="0.25">
      <c r="A44" s="1">
        <v>43929</v>
      </c>
      <c r="B44" s="2">
        <v>43929</v>
      </c>
      <c r="C44" s="12">
        <f>data[[#This Row],[confirmados]]-R44</f>
        <v>12945</v>
      </c>
      <c r="D44" s="12">
        <f>IF(ISNUMBER(C43),data[[#This Row],[activos_1]]-C43,0)</f>
        <v>687</v>
      </c>
      <c r="E44" s="11">
        <f t="shared" si="0"/>
        <v>663.16666666666663</v>
      </c>
      <c r="F44">
        <v>13141</v>
      </c>
      <c r="G44" s="13">
        <f>IF(ISNUMBER(F43),data[[#This Row],[confirmados]]-F43,0)</f>
        <v>699</v>
      </c>
      <c r="H44" s="8">
        <f t="shared" si="5"/>
        <v>684.5</v>
      </c>
      <c r="I44">
        <v>7386</v>
      </c>
      <c r="J44">
        <v>1865</v>
      </c>
      <c r="K44">
        <v>3424</v>
      </c>
      <c r="L44">
        <v>93</v>
      </c>
      <c r="M44">
        <v>251</v>
      </c>
      <c r="N44">
        <v>70</v>
      </c>
      <c r="O44">
        <v>52</v>
      </c>
      <c r="Q44">
        <v>699</v>
      </c>
      <c r="R44">
        <v>196</v>
      </c>
      <c r="S44" s="13">
        <f>IF(ISNUMBER(R43),data[[#This Row],[recuperados]]-R43,0)</f>
        <v>12</v>
      </c>
      <c r="T44" s="8">
        <f t="shared" si="1"/>
        <v>21.333333333333332</v>
      </c>
      <c r="U44">
        <v>380</v>
      </c>
      <c r="V44" s="9">
        <f>IF(ISNUMBER(U43),data[[#This Row],[obitos]]-U43,0)</f>
        <v>35</v>
      </c>
      <c r="W44" s="9">
        <f t="shared" si="2"/>
        <v>28.5</v>
      </c>
      <c r="X44">
        <v>1211</v>
      </c>
      <c r="Y44" s="25">
        <f>IF(ISNUMBER(X43),(data[[#This Row],[internados]]-X43)/X43,0)</f>
        <v>2.6271186440677965E-2</v>
      </c>
      <c r="Z44" s="77">
        <f t="shared" si="3"/>
        <v>2.560123730662206E-2</v>
      </c>
      <c r="AA44" s="13">
        <f>IF(ISNUMBER(X43),IF(data[[#This Row],[internados]]-X43&lt;0,0,data[[#This Row],[internados]]-X43),0)</f>
        <v>31</v>
      </c>
      <c r="AB44" s="8">
        <f t="shared" si="6"/>
        <v>28.166666666666668</v>
      </c>
      <c r="AC44">
        <v>245</v>
      </c>
      <c r="AD44" s="78">
        <f>IF(ISNUMBER(AC43),IF(AC43=0,0,(data[[#This Row],[internados_uci]]-AC43)/AC43),0)</f>
        <v>-9.5940959409594101E-2</v>
      </c>
      <c r="AE44" s="24">
        <f t="shared" si="4"/>
        <v>4.6778080870514644E-3</v>
      </c>
      <c r="AF44" s="13">
        <f>IF(ISNUMBER(AC43),IF(data[[#This Row],[internados_uci]]-AC43&lt;0,0,data[[#This Row],[internados_uci]]-AC43),0)</f>
        <v>0</v>
      </c>
      <c r="AG44" s="8">
        <f t="shared" si="7"/>
        <v>5.166666666666667</v>
      </c>
      <c r="AH44">
        <v>5903</v>
      </c>
      <c r="AI44">
        <v>104886</v>
      </c>
      <c r="AJ44">
        <v>24481</v>
      </c>
      <c r="AK44">
        <v>85842</v>
      </c>
      <c r="AM44">
        <v>637</v>
      </c>
      <c r="AN44">
        <v>95</v>
      </c>
      <c r="AO44">
        <v>97</v>
      </c>
      <c r="AP44">
        <v>175</v>
      </c>
      <c r="AQ44">
        <v>148</v>
      </c>
      <c r="AR44">
        <v>796</v>
      </c>
      <c r="AS44">
        <v>567</v>
      </c>
      <c r="AT44">
        <v>1093</v>
      </c>
      <c r="AU44">
        <v>831</v>
      </c>
      <c r="AV44">
        <v>1423</v>
      </c>
      <c r="AW44">
        <v>957</v>
      </c>
      <c r="AX44">
        <v>1386</v>
      </c>
      <c r="AY44">
        <v>966</v>
      </c>
      <c r="AZ44">
        <v>896</v>
      </c>
      <c r="BA44">
        <v>814</v>
      </c>
      <c r="BB44">
        <v>568</v>
      </c>
      <c r="BC44">
        <v>658</v>
      </c>
      <c r="BD44">
        <v>1052</v>
      </c>
      <c r="BE44">
        <v>619</v>
      </c>
      <c r="BF44">
        <v>0.59</v>
      </c>
      <c r="BG44">
        <v>0.46</v>
      </c>
      <c r="BH44">
        <v>0.17</v>
      </c>
      <c r="BI44">
        <v>0.28000000000000003</v>
      </c>
      <c r="BJ44">
        <v>0.31</v>
      </c>
      <c r="BK44">
        <v>0.24</v>
      </c>
      <c r="BL44">
        <v>7484</v>
      </c>
      <c r="BM44">
        <v>5657</v>
      </c>
      <c r="BN44">
        <v>208</v>
      </c>
      <c r="BO44">
        <v>96</v>
      </c>
      <c r="BP44">
        <v>68</v>
      </c>
      <c r="BQ44">
        <v>0</v>
      </c>
      <c r="BR44">
        <v>8</v>
      </c>
      <c r="BS44">
        <v>0</v>
      </c>
      <c r="BT44">
        <v>0</v>
      </c>
      <c r="CD44">
        <v>0</v>
      </c>
      <c r="CE44" s="6">
        <f>data[[#This Row],[obitos_0_9_f]]-CD43</f>
        <v>0</v>
      </c>
      <c r="CF44">
        <v>0</v>
      </c>
      <c r="CG44" s="6">
        <f>data[[#This Row],[obitos_0_9_m]]-CF43</f>
        <v>0</v>
      </c>
      <c r="CH44">
        <v>0</v>
      </c>
      <c r="CI44" s="6">
        <f>data[[#This Row],[obitos_10_19_f]]-CH43</f>
        <v>0</v>
      </c>
      <c r="CJ44">
        <v>0</v>
      </c>
      <c r="CK44" s="6">
        <f>data[[#This Row],[obitos_10_19_m]]-CJ43</f>
        <v>0</v>
      </c>
      <c r="CL44">
        <v>0</v>
      </c>
      <c r="CM44" s="6">
        <f>data[[#This Row],[obitos_20_29_f]]-CL43</f>
        <v>0</v>
      </c>
      <c r="CN44">
        <v>0</v>
      </c>
      <c r="CO44" s="6">
        <f>data[[#This Row],[obitos_20_29_m]]-CN43</f>
        <v>0</v>
      </c>
      <c r="CP44">
        <v>0</v>
      </c>
      <c r="CQ44" s="6">
        <f>data[[#This Row],[obitos_30_39_f]]-CP43</f>
        <v>0</v>
      </c>
      <c r="CR44">
        <v>0</v>
      </c>
      <c r="CS44" s="6">
        <f>data[[#This Row],[obitos_30_39_m]]-CR43</f>
        <v>0</v>
      </c>
      <c r="CT44">
        <v>3</v>
      </c>
      <c r="CU44" s="6">
        <f>data[[#This Row],[obitos_40_49_f]]-CT43</f>
        <v>0</v>
      </c>
      <c r="CV44">
        <v>1</v>
      </c>
      <c r="CW44" s="6">
        <f>data[[#This Row],[obitos_40_49_m]]-CV43</f>
        <v>0</v>
      </c>
      <c r="CX44">
        <v>2</v>
      </c>
      <c r="CY44" s="6">
        <f>data[[#This Row],[obitos_50_59_f]]-CX43</f>
        <v>0</v>
      </c>
      <c r="CZ44">
        <v>8</v>
      </c>
      <c r="DA44" s="6">
        <f>data[[#This Row],[obitos_50_59_m]]-CZ43</f>
        <v>1</v>
      </c>
      <c r="DB44">
        <v>12</v>
      </c>
      <c r="DC44" s="6">
        <f>data[[#This Row],[obitos_60_69_f]]-DB43</f>
        <v>2</v>
      </c>
      <c r="DD44">
        <v>26</v>
      </c>
      <c r="DE44" s="6">
        <f>data[[#This Row],[obitos_60_69_m]]-DD43</f>
        <v>1</v>
      </c>
      <c r="DF44">
        <v>34</v>
      </c>
      <c r="DG44" s="6">
        <f>data[[#This Row],[obitos_70_79_f]]-DF43</f>
        <v>6</v>
      </c>
      <c r="DH44">
        <v>53</v>
      </c>
      <c r="DI44" s="6">
        <f>data[[#This Row],[obitos_70_79_m]]-DH43</f>
        <v>3</v>
      </c>
      <c r="DJ44">
        <v>125</v>
      </c>
      <c r="DK44" s="6">
        <f>data[[#This Row],[obitos_80_plus_f]]-DJ43</f>
        <v>11</v>
      </c>
      <c r="DL44">
        <v>116</v>
      </c>
      <c r="DM44" s="6">
        <f>data[[#This Row],[obitos_80_plus_m]]-DL43</f>
        <v>11</v>
      </c>
      <c r="DN44">
        <v>176</v>
      </c>
      <c r="DO44">
        <v>204</v>
      </c>
      <c r="DR44">
        <v>12565</v>
      </c>
    </row>
    <row r="45" spans="1:122" x14ac:dyDescent="0.25">
      <c r="A45" s="1">
        <v>43930</v>
      </c>
      <c r="B45" s="2">
        <v>43930</v>
      </c>
      <c r="C45" s="12">
        <f>data[[#This Row],[confirmados]]-R45</f>
        <v>13751</v>
      </c>
      <c r="D45" s="12">
        <f>IF(ISNUMBER(C44),data[[#This Row],[activos_1]]-C44,0)</f>
        <v>806</v>
      </c>
      <c r="E45" s="11">
        <f t="shared" si="0"/>
        <v>655.5</v>
      </c>
      <c r="F45">
        <v>13956</v>
      </c>
      <c r="G45" s="13">
        <f>IF(ISNUMBER(F44),data[[#This Row],[confirmados]]-F44,0)</f>
        <v>815</v>
      </c>
      <c r="H45" s="8">
        <f t="shared" si="5"/>
        <v>678.33333333333337</v>
      </c>
      <c r="I45">
        <v>8102</v>
      </c>
      <c r="J45">
        <v>1905</v>
      </c>
      <c r="K45">
        <v>3451</v>
      </c>
      <c r="L45">
        <v>94</v>
      </c>
      <c r="M45">
        <v>260</v>
      </c>
      <c r="N45">
        <v>91</v>
      </c>
      <c r="O45">
        <v>53</v>
      </c>
      <c r="Q45">
        <v>815</v>
      </c>
      <c r="R45">
        <v>205</v>
      </c>
      <c r="S45" s="13">
        <f>IF(ISNUMBER(R44),data[[#This Row],[recuperados]]-R44,0)</f>
        <v>9</v>
      </c>
      <c r="T45" s="8">
        <f t="shared" si="1"/>
        <v>22.833333333333332</v>
      </c>
      <c r="U45">
        <v>409</v>
      </c>
      <c r="V45" s="9">
        <f>IF(ISNUMBER(U44),data[[#This Row],[obitos]]-U44,0)</f>
        <v>29</v>
      </c>
      <c r="W45" s="9">
        <f t="shared" si="2"/>
        <v>27.166666666666668</v>
      </c>
      <c r="X45">
        <v>1173</v>
      </c>
      <c r="Y45" s="25">
        <f>IF(ISNUMBER(X44),(data[[#This Row],[internados]]-X44)/X44,0)</f>
        <v>-3.1379025598678778E-2</v>
      </c>
      <c r="Z45" s="77">
        <f t="shared" si="3"/>
        <v>1.7812218644782125E-2</v>
      </c>
      <c r="AA45" s="13">
        <f>IF(ISNUMBER(X44),IF(data[[#This Row],[internados]]-X44&lt;0,0,data[[#This Row],[internados]]-X44),0)</f>
        <v>0</v>
      </c>
      <c r="AB45" s="8">
        <f t="shared" si="6"/>
        <v>25.5</v>
      </c>
      <c r="AC45">
        <v>241</v>
      </c>
      <c r="AD45" s="78">
        <f>IF(ISNUMBER(AC44),IF(AC44=0,0,(data[[#This Row],[internados_uci]]-AC44)/AC44),0)</f>
        <v>-1.6326530612244899E-2</v>
      </c>
      <c r="AE45" s="24">
        <f t="shared" si="4"/>
        <v>-1.5155025705449073E-3</v>
      </c>
      <c r="AF45" s="13">
        <f>IF(ISNUMBER(AC44),IF(data[[#This Row],[internados_uci]]-AC44&lt;0,0,data[[#This Row],[internados_uci]]-AC44),0)</f>
        <v>0</v>
      </c>
      <c r="AG45" s="8">
        <f t="shared" si="7"/>
        <v>4.333333333333333</v>
      </c>
      <c r="AH45">
        <v>3801</v>
      </c>
      <c r="AI45">
        <v>115158</v>
      </c>
      <c r="AJ45">
        <v>24708</v>
      </c>
      <c r="AK45">
        <v>97401</v>
      </c>
      <c r="AM45">
        <v>642</v>
      </c>
      <c r="AN45">
        <v>101</v>
      </c>
      <c r="AO45">
        <v>105</v>
      </c>
      <c r="AP45">
        <v>190</v>
      </c>
      <c r="AQ45">
        <v>161</v>
      </c>
      <c r="AR45">
        <v>846</v>
      </c>
      <c r="AS45">
        <v>598</v>
      </c>
      <c r="AT45">
        <v>1141</v>
      </c>
      <c r="AU45">
        <v>872</v>
      </c>
      <c r="AV45">
        <v>1483</v>
      </c>
      <c r="AW45">
        <v>1000</v>
      </c>
      <c r="AX45">
        <v>1452</v>
      </c>
      <c r="AY45">
        <v>1005</v>
      </c>
      <c r="AZ45">
        <v>938</v>
      </c>
      <c r="BA45">
        <v>842</v>
      </c>
      <c r="BB45">
        <v>608</v>
      </c>
      <c r="BC45">
        <v>676</v>
      </c>
      <c r="BD45">
        <v>1235</v>
      </c>
      <c r="BE45">
        <v>703</v>
      </c>
      <c r="BF45">
        <v>0.57999999999999996</v>
      </c>
      <c r="BG45">
        <v>0.45</v>
      </c>
      <c r="BH45">
        <v>0.17</v>
      </c>
      <c r="BI45">
        <v>0.28000000000000003</v>
      </c>
      <c r="BJ45">
        <v>0.31</v>
      </c>
      <c r="BK45">
        <v>0.23</v>
      </c>
      <c r="BL45">
        <v>7994</v>
      </c>
      <c r="BM45">
        <v>5962</v>
      </c>
      <c r="BN45">
        <v>224</v>
      </c>
      <c r="BO45">
        <v>104</v>
      </c>
      <c r="BP45">
        <v>72</v>
      </c>
      <c r="BQ45">
        <v>0</v>
      </c>
      <c r="BR45">
        <v>8</v>
      </c>
      <c r="BS45">
        <v>1</v>
      </c>
      <c r="BT45">
        <v>0</v>
      </c>
      <c r="CD45">
        <v>0</v>
      </c>
      <c r="CE45" s="6">
        <f>data[[#This Row],[obitos_0_9_f]]-CD44</f>
        <v>0</v>
      </c>
      <c r="CF45">
        <v>0</v>
      </c>
      <c r="CG45" s="6">
        <f>data[[#This Row],[obitos_0_9_m]]-CF44</f>
        <v>0</v>
      </c>
      <c r="CH45">
        <v>0</v>
      </c>
      <c r="CI45" s="6">
        <f>data[[#This Row],[obitos_10_19_f]]-CH44</f>
        <v>0</v>
      </c>
      <c r="CJ45">
        <v>0</v>
      </c>
      <c r="CK45" s="6">
        <f>data[[#This Row],[obitos_10_19_m]]-CJ44</f>
        <v>0</v>
      </c>
      <c r="CL45">
        <v>0</v>
      </c>
      <c r="CM45" s="6">
        <f>data[[#This Row],[obitos_20_29_f]]-CL44</f>
        <v>0</v>
      </c>
      <c r="CN45">
        <v>0</v>
      </c>
      <c r="CO45" s="6">
        <f>data[[#This Row],[obitos_20_29_m]]-CN44</f>
        <v>0</v>
      </c>
      <c r="CP45">
        <v>0</v>
      </c>
      <c r="CQ45" s="6">
        <f>data[[#This Row],[obitos_30_39_f]]-CP44</f>
        <v>0</v>
      </c>
      <c r="CR45">
        <v>0</v>
      </c>
      <c r="CS45" s="6">
        <f>data[[#This Row],[obitos_30_39_m]]-CR44</f>
        <v>0</v>
      </c>
      <c r="CT45">
        <v>3</v>
      </c>
      <c r="CU45" s="6">
        <f>data[[#This Row],[obitos_40_49_f]]-CT44</f>
        <v>0</v>
      </c>
      <c r="CV45">
        <v>1</v>
      </c>
      <c r="CW45" s="6">
        <f>data[[#This Row],[obitos_40_49_m]]-CV44</f>
        <v>0</v>
      </c>
      <c r="CX45">
        <v>2</v>
      </c>
      <c r="CY45" s="6">
        <f>data[[#This Row],[obitos_50_59_f]]-CX44</f>
        <v>0</v>
      </c>
      <c r="CZ45">
        <v>8</v>
      </c>
      <c r="DA45" s="6">
        <f>data[[#This Row],[obitos_50_59_m]]-CZ44</f>
        <v>0</v>
      </c>
      <c r="DB45">
        <v>12</v>
      </c>
      <c r="DC45" s="6">
        <f>data[[#This Row],[obitos_60_69_f]]-DB44</f>
        <v>0</v>
      </c>
      <c r="DD45">
        <v>30</v>
      </c>
      <c r="DE45" s="6">
        <f>data[[#This Row],[obitos_60_69_m]]-DD44</f>
        <v>4</v>
      </c>
      <c r="DF45">
        <v>34</v>
      </c>
      <c r="DG45" s="6">
        <f>data[[#This Row],[obitos_70_79_f]]-DF44</f>
        <v>0</v>
      </c>
      <c r="DH45">
        <v>54</v>
      </c>
      <c r="DI45" s="6">
        <f>data[[#This Row],[obitos_70_79_m]]-DH44</f>
        <v>1</v>
      </c>
      <c r="DJ45">
        <v>139</v>
      </c>
      <c r="DK45" s="6">
        <f>data[[#This Row],[obitos_80_plus_f]]-DJ44</f>
        <v>14</v>
      </c>
      <c r="DL45">
        <v>126</v>
      </c>
      <c r="DM45" s="6">
        <f>data[[#This Row],[obitos_80_plus_m]]-DL44</f>
        <v>10</v>
      </c>
      <c r="DN45">
        <v>190</v>
      </c>
      <c r="DO45">
        <v>219</v>
      </c>
      <c r="DR45">
        <v>13342</v>
      </c>
    </row>
    <row r="46" spans="1:122" x14ac:dyDescent="0.25">
      <c r="A46" s="1">
        <v>43931</v>
      </c>
      <c r="B46" s="2">
        <v>43931</v>
      </c>
      <c r="C46" s="12">
        <f>data[[#This Row],[confirmados]]-R46</f>
        <v>15239</v>
      </c>
      <c r="D46" s="12">
        <f>IF(ISNUMBER(C45),data[[#This Row],[activos_1]]-C45,0)</f>
        <v>1488</v>
      </c>
      <c r="E46" s="11">
        <f t="shared" si="0"/>
        <v>798.33333333333337</v>
      </c>
      <c r="F46">
        <v>15472</v>
      </c>
      <c r="G46" s="13">
        <f>IF(ISNUMBER(F45),data[[#This Row],[confirmados]]-F45,0)</f>
        <v>1516</v>
      </c>
      <c r="H46" s="8">
        <f t="shared" si="5"/>
        <v>824.66666666666663</v>
      </c>
      <c r="I46">
        <v>8897</v>
      </c>
      <c r="J46">
        <v>2197</v>
      </c>
      <c r="K46">
        <v>3821</v>
      </c>
      <c r="L46">
        <v>125</v>
      </c>
      <c r="M46">
        <v>279</v>
      </c>
      <c r="N46">
        <v>94</v>
      </c>
      <c r="O46">
        <v>59</v>
      </c>
      <c r="Q46">
        <v>1516</v>
      </c>
      <c r="R46">
        <v>233</v>
      </c>
      <c r="S46" s="13">
        <f>IF(ISNUMBER(R45),data[[#This Row],[recuperados]]-R45,0)</f>
        <v>28</v>
      </c>
      <c r="T46" s="8">
        <f t="shared" si="1"/>
        <v>26.333333333333332</v>
      </c>
      <c r="U46">
        <v>435</v>
      </c>
      <c r="V46" s="9">
        <f>IF(ISNUMBER(U45),data[[#This Row],[obitos]]-U45,0)</f>
        <v>26</v>
      </c>
      <c r="W46" s="9">
        <f t="shared" si="2"/>
        <v>28.166666666666668</v>
      </c>
      <c r="X46">
        <v>1179</v>
      </c>
      <c r="Y46" s="25">
        <f>IF(ISNUMBER(X45),(data[[#This Row],[internados]]-X45)/X45,0)</f>
        <v>5.1150895140664966E-3</v>
      </c>
      <c r="Z46" s="77">
        <f t="shared" si="3"/>
        <v>1.5986724742117091E-2</v>
      </c>
      <c r="AA46" s="13">
        <f>IF(ISNUMBER(X45),IF(data[[#This Row],[internados]]-X45&lt;0,0,data[[#This Row],[internados]]-X45),0)</f>
        <v>6</v>
      </c>
      <c r="AB46" s="8">
        <f t="shared" si="6"/>
        <v>23.666666666666668</v>
      </c>
      <c r="AC46">
        <v>226</v>
      </c>
      <c r="AD46" s="78">
        <f>IF(ISNUMBER(AC45),IF(AC45=0,0,(data[[#This Row],[internados_uci]]-AC45)/AC45),0)</f>
        <v>-6.2240663900414939E-2</v>
      </c>
      <c r="AE46" s="24">
        <f t="shared" si="4"/>
        <v>-1.5970579207008621E-2</v>
      </c>
      <c r="AF46" s="13">
        <f>IF(ISNUMBER(AC45),IF(data[[#This Row],[internados_uci]]-AC45&lt;0,0,data[[#This Row],[internados_uci]]-AC45),0)</f>
        <v>0</v>
      </c>
      <c r="AG46" s="8">
        <f t="shared" si="7"/>
        <v>3.3333333333333335</v>
      </c>
      <c r="AH46">
        <v>4509</v>
      </c>
      <c r="AI46">
        <v>123564</v>
      </c>
      <c r="AJ46">
        <v>25914</v>
      </c>
      <c r="AK46">
        <v>103583</v>
      </c>
      <c r="AM46">
        <v>660</v>
      </c>
      <c r="AN46">
        <v>119</v>
      </c>
      <c r="AO46">
        <v>126</v>
      </c>
      <c r="AP46">
        <v>214</v>
      </c>
      <c r="AQ46">
        <v>186</v>
      </c>
      <c r="AR46">
        <v>959</v>
      </c>
      <c r="AS46">
        <v>649</v>
      </c>
      <c r="AT46">
        <v>1261</v>
      </c>
      <c r="AU46">
        <v>954</v>
      </c>
      <c r="AV46">
        <v>1641</v>
      </c>
      <c r="AW46">
        <v>1094</v>
      </c>
      <c r="AX46">
        <v>1619</v>
      </c>
      <c r="AY46">
        <v>1093</v>
      </c>
      <c r="AZ46">
        <v>1035</v>
      </c>
      <c r="BA46">
        <v>924</v>
      </c>
      <c r="BB46">
        <v>682</v>
      </c>
      <c r="BC46">
        <v>724</v>
      </c>
      <c r="BD46">
        <v>1415</v>
      </c>
      <c r="BE46">
        <v>777</v>
      </c>
      <c r="BF46">
        <v>0.56999999999999995</v>
      </c>
      <c r="BG46">
        <v>0.43</v>
      </c>
      <c r="BH46">
        <v>0.17</v>
      </c>
      <c r="BI46">
        <v>0.27</v>
      </c>
      <c r="BJ46">
        <v>0.3</v>
      </c>
      <c r="BK46">
        <v>0.23</v>
      </c>
      <c r="BL46">
        <v>8945</v>
      </c>
      <c r="BM46">
        <v>6527</v>
      </c>
      <c r="BN46">
        <v>240</v>
      </c>
      <c r="BO46">
        <v>107</v>
      </c>
      <c r="BP46">
        <v>78</v>
      </c>
      <c r="BQ46">
        <v>0</v>
      </c>
      <c r="BR46">
        <v>8</v>
      </c>
      <c r="BS46">
        <v>2</v>
      </c>
      <c r="BT46">
        <v>0</v>
      </c>
      <c r="CD46">
        <v>0</v>
      </c>
      <c r="CE46" s="6">
        <f>data[[#This Row],[obitos_0_9_f]]-CD45</f>
        <v>0</v>
      </c>
      <c r="CF46">
        <v>0</v>
      </c>
      <c r="CG46" s="6">
        <f>data[[#This Row],[obitos_0_9_m]]-CF45</f>
        <v>0</v>
      </c>
      <c r="CH46">
        <v>0</v>
      </c>
      <c r="CI46" s="6">
        <f>data[[#This Row],[obitos_10_19_f]]-CH45</f>
        <v>0</v>
      </c>
      <c r="CJ46">
        <v>0</v>
      </c>
      <c r="CK46" s="6">
        <f>data[[#This Row],[obitos_10_19_m]]-CJ45</f>
        <v>0</v>
      </c>
      <c r="CL46">
        <v>0</v>
      </c>
      <c r="CM46" s="6">
        <f>data[[#This Row],[obitos_20_29_f]]-CL45</f>
        <v>0</v>
      </c>
      <c r="CN46">
        <v>0</v>
      </c>
      <c r="CO46" s="6">
        <f>data[[#This Row],[obitos_20_29_m]]-CN45</f>
        <v>0</v>
      </c>
      <c r="CP46">
        <v>0</v>
      </c>
      <c r="CQ46" s="6">
        <f>data[[#This Row],[obitos_30_39_f]]-CP45</f>
        <v>0</v>
      </c>
      <c r="CR46">
        <v>0</v>
      </c>
      <c r="CS46" s="6">
        <f>data[[#This Row],[obitos_30_39_m]]-CR45</f>
        <v>0</v>
      </c>
      <c r="CT46">
        <v>3</v>
      </c>
      <c r="CU46" s="6">
        <f>data[[#This Row],[obitos_40_49_f]]-CT45</f>
        <v>0</v>
      </c>
      <c r="CV46">
        <v>1</v>
      </c>
      <c r="CW46" s="6">
        <f>data[[#This Row],[obitos_40_49_m]]-CV45</f>
        <v>0</v>
      </c>
      <c r="CX46">
        <v>2</v>
      </c>
      <c r="CY46" s="6">
        <f>data[[#This Row],[obitos_50_59_f]]-CX45</f>
        <v>0</v>
      </c>
      <c r="CZ46">
        <v>10</v>
      </c>
      <c r="DA46" s="6">
        <f>data[[#This Row],[obitos_50_59_m]]-CZ45</f>
        <v>2</v>
      </c>
      <c r="DB46">
        <v>12</v>
      </c>
      <c r="DC46" s="6">
        <f>data[[#This Row],[obitos_60_69_f]]-DB45</f>
        <v>0</v>
      </c>
      <c r="DD46">
        <v>31</v>
      </c>
      <c r="DE46" s="6">
        <f>data[[#This Row],[obitos_60_69_m]]-DD45</f>
        <v>1</v>
      </c>
      <c r="DF46">
        <v>35</v>
      </c>
      <c r="DG46" s="6">
        <f>data[[#This Row],[obitos_70_79_f]]-DF45</f>
        <v>1</v>
      </c>
      <c r="DH46">
        <v>57</v>
      </c>
      <c r="DI46" s="6">
        <f>data[[#This Row],[obitos_70_79_m]]-DH45</f>
        <v>3</v>
      </c>
      <c r="DJ46">
        <v>151</v>
      </c>
      <c r="DK46" s="6">
        <f>data[[#This Row],[obitos_80_plus_f]]-DJ45</f>
        <v>12</v>
      </c>
      <c r="DL46">
        <v>133</v>
      </c>
      <c r="DM46" s="6">
        <f>data[[#This Row],[obitos_80_plus_m]]-DL45</f>
        <v>7</v>
      </c>
      <c r="DN46">
        <v>203</v>
      </c>
      <c r="DO46">
        <v>232</v>
      </c>
      <c r="DR46">
        <v>14804</v>
      </c>
    </row>
    <row r="47" spans="1:122" x14ac:dyDescent="0.25">
      <c r="A47" s="1">
        <v>43932</v>
      </c>
      <c r="B47" s="2">
        <v>43932</v>
      </c>
      <c r="C47" s="12">
        <f>data[[#This Row],[confirmados]]-R47</f>
        <v>15721</v>
      </c>
      <c r="D47" s="12">
        <f>IF(ISNUMBER(C46),data[[#This Row],[activos_1]]-C46,0)</f>
        <v>482</v>
      </c>
      <c r="E47" s="11">
        <f t="shared" si="0"/>
        <v>753</v>
      </c>
      <c r="F47">
        <v>15987</v>
      </c>
      <c r="G47" s="13">
        <f>IF(ISNUMBER(F46),data[[#This Row],[confirmados]]-F46,0)</f>
        <v>515</v>
      </c>
      <c r="H47" s="8">
        <f t="shared" si="5"/>
        <v>784.83333333333337</v>
      </c>
      <c r="I47">
        <v>9264</v>
      </c>
      <c r="J47">
        <v>2327</v>
      </c>
      <c r="K47">
        <v>3834</v>
      </c>
      <c r="L47">
        <v>130</v>
      </c>
      <c r="M47">
        <v>279</v>
      </c>
      <c r="N47">
        <v>94</v>
      </c>
      <c r="O47">
        <v>59</v>
      </c>
      <c r="Q47">
        <v>515</v>
      </c>
      <c r="R47">
        <v>266</v>
      </c>
      <c r="S47" s="13">
        <f>IF(ISNUMBER(R46),data[[#This Row],[recuperados]]-R46,0)</f>
        <v>33</v>
      </c>
      <c r="T47" s="8">
        <f t="shared" si="1"/>
        <v>31.833333333333332</v>
      </c>
      <c r="U47">
        <v>470</v>
      </c>
      <c r="V47" s="9">
        <f>IF(ISNUMBER(U46),data[[#This Row],[obitos]]-U46,0)</f>
        <v>35</v>
      </c>
      <c r="W47" s="9">
        <f t="shared" si="2"/>
        <v>29.166666666666668</v>
      </c>
      <c r="X47">
        <v>1175</v>
      </c>
      <c r="Y47" s="25">
        <f>IF(ISNUMBER(X46),(data[[#This Row],[internados]]-X46)/X46,0)</f>
        <v>-3.3927056827820186E-3</v>
      </c>
      <c r="Z47" s="77">
        <f t="shared" si="3"/>
        <v>1.402592495777745E-2</v>
      </c>
      <c r="AA47" s="13">
        <f>IF(ISNUMBER(X46),IF(data[[#This Row],[internados]]-X46&lt;0,0,data[[#This Row],[internados]]-X46),0)</f>
        <v>0</v>
      </c>
      <c r="AB47" s="8">
        <f t="shared" si="6"/>
        <v>22.166666666666668</v>
      </c>
      <c r="AC47">
        <v>233</v>
      </c>
      <c r="AD47" s="78">
        <f>IF(ISNUMBER(AC46),IF(AC46=0,0,(data[[#This Row],[internados_uci]]-AC46)/AC46),0)</f>
        <v>3.0973451327433628E-2</v>
      </c>
      <c r="AE47" s="24">
        <f t="shared" si="4"/>
        <v>-2.1432507305822805E-2</v>
      </c>
      <c r="AF47" s="13">
        <f>IF(ISNUMBER(AC46),IF(data[[#This Row],[internados_uci]]-AC46&lt;0,0,data[[#This Row],[internados_uci]]-AC46),0)</f>
        <v>7</v>
      </c>
      <c r="AG47" s="8">
        <f t="shared" si="7"/>
        <v>1.8333333333333333</v>
      </c>
      <c r="AH47">
        <v>3961</v>
      </c>
      <c r="AI47">
        <v>130300</v>
      </c>
      <c r="AJ47">
        <v>25432</v>
      </c>
      <c r="AK47">
        <v>110352</v>
      </c>
      <c r="AM47">
        <v>660</v>
      </c>
      <c r="AN47">
        <v>132</v>
      </c>
      <c r="AO47">
        <v>133</v>
      </c>
      <c r="AP47">
        <v>224</v>
      </c>
      <c r="AQ47">
        <v>191</v>
      </c>
      <c r="AR47">
        <v>982</v>
      </c>
      <c r="AS47">
        <v>657</v>
      </c>
      <c r="AT47">
        <v>1290</v>
      </c>
      <c r="AU47">
        <v>966</v>
      </c>
      <c r="AV47">
        <v>1701</v>
      </c>
      <c r="AW47">
        <v>1116</v>
      </c>
      <c r="AX47">
        <v>1665</v>
      </c>
      <c r="AY47">
        <v>1127</v>
      </c>
      <c r="AZ47">
        <v>1065</v>
      </c>
      <c r="BA47">
        <v>945</v>
      </c>
      <c r="BB47">
        <v>714</v>
      </c>
      <c r="BC47">
        <v>746</v>
      </c>
      <c r="BD47">
        <v>1517</v>
      </c>
      <c r="BE47">
        <v>816</v>
      </c>
      <c r="BF47">
        <v>0.56000000000000005</v>
      </c>
      <c r="BG47">
        <v>0.42</v>
      </c>
      <c r="BH47">
        <v>0.17</v>
      </c>
      <c r="BI47">
        <v>0.26</v>
      </c>
      <c r="BJ47">
        <v>0.28999999999999998</v>
      </c>
      <c r="BK47">
        <v>0.23</v>
      </c>
      <c r="BL47">
        <v>9290</v>
      </c>
      <c r="BM47">
        <v>6697</v>
      </c>
      <c r="BN47">
        <v>258</v>
      </c>
      <c r="BO47">
        <v>113</v>
      </c>
      <c r="BP47">
        <v>87</v>
      </c>
      <c r="BQ47">
        <v>0</v>
      </c>
      <c r="BR47">
        <v>9</v>
      </c>
      <c r="BS47">
        <v>3</v>
      </c>
      <c r="BT47">
        <v>0</v>
      </c>
      <c r="CD47">
        <v>0</v>
      </c>
      <c r="CE47" s="6">
        <f>data[[#This Row],[obitos_0_9_f]]-CD46</f>
        <v>0</v>
      </c>
      <c r="CF47">
        <v>0</v>
      </c>
      <c r="CG47" s="6">
        <f>data[[#This Row],[obitos_0_9_m]]-CF46</f>
        <v>0</v>
      </c>
      <c r="CH47">
        <v>0</v>
      </c>
      <c r="CI47" s="6">
        <f>data[[#This Row],[obitos_10_19_f]]-CH46</f>
        <v>0</v>
      </c>
      <c r="CJ47">
        <v>0</v>
      </c>
      <c r="CK47" s="6">
        <f>data[[#This Row],[obitos_10_19_m]]-CJ46</f>
        <v>0</v>
      </c>
      <c r="CL47">
        <v>0</v>
      </c>
      <c r="CM47" s="6">
        <f>data[[#This Row],[obitos_20_29_f]]-CL46</f>
        <v>0</v>
      </c>
      <c r="CN47">
        <v>0</v>
      </c>
      <c r="CO47" s="6">
        <f>data[[#This Row],[obitos_20_29_m]]-CN46</f>
        <v>0</v>
      </c>
      <c r="CP47">
        <v>0</v>
      </c>
      <c r="CQ47" s="6">
        <f>data[[#This Row],[obitos_30_39_f]]-CP46</f>
        <v>0</v>
      </c>
      <c r="CR47">
        <v>0</v>
      </c>
      <c r="CS47" s="6">
        <f>data[[#This Row],[obitos_30_39_m]]-CR46</f>
        <v>0</v>
      </c>
      <c r="CT47">
        <v>3</v>
      </c>
      <c r="CU47" s="6">
        <f>data[[#This Row],[obitos_40_49_f]]-CT46</f>
        <v>0</v>
      </c>
      <c r="CV47">
        <v>1</v>
      </c>
      <c r="CW47" s="6">
        <f>data[[#This Row],[obitos_40_49_m]]-CV46</f>
        <v>0</v>
      </c>
      <c r="CX47">
        <v>3</v>
      </c>
      <c r="CY47" s="6">
        <f>data[[#This Row],[obitos_50_59_f]]-CX46</f>
        <v>1</v>
      </c>
      <c r="CZ47">
        <v>13</v>
      </c>
      <c r="DA47" s="6">
        <f>data[[#This Row],[obitos_50_59_m]]-CZ46</f>
        <v>3</v>
      </c>
      <c r="DB47">
        <v>13</v>
      </c>
      <c r="DC47" s="6">
        <f>data[[#This Row],[obitos_60_69_f]]-DB46</f>
        <v>1</v>
      </c>
      <c r="DD47">
        <v>35</v>
      </c>
      <c r="DE47" s="6">
        <f>data[[#This Row],[obitos_60_69_m]]-DD46</f>
        <v>4</v>
      </c>
      <c r="DF47">
        <v>38</v>
      </c>
      <c r="DG47" s="6">
        <f>data[[#This Row],[obitos_70_79_f]]-DF46</f>
        <v>3</v>
      </c>
      <c r="DH47">
        <v>62</v>
      </c>
      <c r="DI47" s="6">
        <f>data[[#This Row],[obitos_70_79_m]]-DH46</f>
        <v>5</v>
      </c>
      <c r="DJ47">
        <v>161</v>
      </c>
      <c r="DK47" s="6">
        <f>data[[#This Row],[obitos_80_plus_f]]-DJ46</f>
        <v>10</v>
      </c>
      <c r="DL47">
        <v>141</v>
      </c>
      <c r="DM47" s="6">
        <f>data[[#This Row],[obitos_80_plus_m]]-DL46</f>
        <v>8</v>
      </c>
      <c r="DN47">
        <v>218</v>
      </c>
      <c r="DO47">
        <v>252</v>
      </c>
      <c r="DR47">
        <v>15251</v>
      </c>
    </row>
    <row r="48" spans="1:122" x14ac:dyDescent="0.25">
      <c r="A48" s="1">
        <v>43933</v>
      </c>
      <c r="B48" s="2">
        <v>43933</v>
      </c>
      <c r="C48" s="12">
        <f>data[[#This Row],[confirmados]]-R48</f>
        <v>16308</v>
      </c>
      <c r="D48" s="12">
        <f>IF(ISNUMBER(C47),data[[#This Row],[activos_1]]-C47,0)</f>
        <v>587</v>
      </c>
      <c r="E48" s="11">
        <f t="shared" si="0"/>
        <v>786.33333333333337</v>
      </c>
      <c r="F48">
        <v>16585</v>
      </c>
      <c r="G48" s="13">
        <f>IF(ISNUMBER(F47),data[[#This Row],[confirmados]]-F47,0)</f>
        <v>598</v>
      </c>
      <c r="H48" s="8">
        <f t="shared" si="5"/>
        <v>809.16666666666663</v>
      </c>
      <c r="I48">
        <v>9747</v>
      </c>
      <c r="J48">
        <v>2426</v>
      </c>
      <c r="K48">
        <v>3841</v>
      </c>
      <c r="L48">
        <v>139</v>
      </c>
      <c r="M48">
        <v>279</v>
      </c>
      <c r="N48">
        <v>94</v>
      </c>
      <c r="O48">
        <v>59</v>
      </c>
      <c r="Q48">
        <v>598</v>
      </c>
      <c r="R48">
        <v>277</v>
      </c>
      <c r="S48" s="13">
        <f>IF(ISNUMBER(R47),data[[#This Row],[recuperados]]-R47,0)</f>
        <v>11</v>
      </c>
      <c r="T48" s="8">
        <f t="shared" si="1"/>
        <v>22.833333333333332</v>
      </c>
      <c r="U48">
        <v>504</v>
      </c>
      <c r="V48" s="9">
        <f>IF(ISNUMBER(U47),data[[#This Row],[obitos]]-U47,0)</f>
        <v>34</v>
      </c>
      <c r="W48" s="9">
        <f t="shared" si="2"/>
        <v>32.166666666666664</v>
      </c>
      <c r="X48">
        <v>1177</v>
      </c>
      <c r="Y48" s="25">
        <f>IF(ISNUMBER(X47),(data[[#This Row],[internados]]-X47)/X47,0)</f>
        <v>1.7021276595744681E-3</v>
      </c>
      <c r="Z48" s="77">
        <f t="shared" si="3"/>
        <v>1.2003339838309235E-2</v>
      </c>
      <c r="AA48" s="13">
        <f>IF(ISNUMBER(X47),IF(data[[#This Row],[internados]]-X47&lt;0,0,data[[#This Row],[internados]]-X47),0)</f>
        <v>2</v>
      </c>
      <c r="AB48" s="8">
        <f t="shared" si="6"/>
        <v>20</v>
      </c>
      <c r="AC48">
        <v>228</v>
      </c>
      <c r="AD48" s="78">
        <f>IF(ISNUMBER(AC47),IF(AC47=0,0,(data[[#This Row],[internados_uci]]-AC47)/AC47),0)</f>
        <v>-2.1459227467811159E-2</v>
      </c>
      <c r="AE48" s="24">
        <f t="shared" si="4"/>
        <v>-2.6881704393154626E-2</v>
      </c>
      <c r="AF48" s="13">
        <f>IF(ISNUMBER(AC47),IF(data[[#This Row],[internados_uci]]-AC47&lt;0,0,data[[#This Row],[internados_uci]]-AC47),0)</f>
        <v>0</v>
      </c>
      <c r="AG48" s="8">
        <f t="shared" si="7"/>
        <v>1.3333333333333333</v>
      </c>
      <c r="AH48">
        <v>3611</v>
      </c>
      <c r="AI48">
        <v>136243</v>
      </c>
      <c r="AJ48">
        <v>25041</v>
      </c>
      <c r="AK48">
        <v>116047</v>
      </c>
      <c r="AM48">
        <v>697</v>
      </c>
      <c r="AN48">
        <v>147</v>
      </c>
      <c r="AO48">
        <v>136</v>
      </c>
      <c r="AP48">
        <v>229</v>
      </c>
      <c r="AQ48">
        <v>201</v>
      </c>
      <c r="AR48">
        <v>1030</v>
      </c>
      <c r="AS48">
        <v>681</v>
      </c>
      <c r="AT48">
        <v>1329</v>
      </c>
      <c r="AU48">
        <v>995</v>
      </c>
      <c r="AV48">
        <v>1752</v>
      </c>
      <c r="AW48">
        <v>1143</v>
      </c>
      <c r="AX48">
        <v>1728</v>
      </c>
      <c r="AY48">
        <v>1163</v>
      </c>
      <c r="AZ48">
        <v>1101</v>
      </c>
      <c r="BA48">
        <v>972</v>
      </c>
      <c r="BB48">
        <v>750</v>
      </c>
      <c r="BC48">
        <v>767</v>
      </c>
      <c r="BD48">
        <v>1616</v>
      </c>
      <c r="BE48">
        <v>845</v>
      </c>
      <c r="BF48">
        <v>0.56000000000000005</v>
      </c>
      <c r="BG48">
        <v>0.42</v>
      </c>
      <c r="BH48">
        <v>0.17</v>
      </c>
      <c r="BI48">
        <v>0.26</v>
      </c>
      <c r="BJ48">
        <v>0.28999999999999998</v>
      </c>
      <c r="BK48">
        <v>0.23</v>
      </c>
      <c r="BL48">
        <v>9682</v>
      </c>
      <c r="BM48">
        <v>6903</v>
      </c>
      <c r="BN48">
        <v>280</v>
      </c>
      <c r="BO48">
        <v>120</v>
      </c>
      <c r="BP48">
        <v>91</v>
      </c>
      <c r="BQ48">
        <v>0</v>
      </c>
      <c r="BR48">
        <v>9</v>
      </c>
      <c r="BS48">
        <v>4</v>
      </c>
      <c r="BT48">
        <v>0</v>
      </c>
      <c r="CD48">
        <v>0</v>
      </c>
      <c r="CE48" s="6">
        <f>data[[#This Row],[obitos_0_9_f]]-CD47</f>
        <v>0</v>
      </c>
      <c r="CF48">
        <v>0</v>
      </c>
      <c r="CG48" s="6">
        <f>data[[#This Row],[obitos_0_9_m]]-CF47</f>
        <v>0</v>
      </c>
      <c r="CH48">
        <v>0</v>
      </c>
      <c r="CI48" s="6">
        <f>data[[#This Row],[obitos_10_19_f]]-CH47</f>
        <v>0</v>
      </c>
      <c r="CJ48">
        <v>0</v>
      </c>
      <c r="CK48" s="6">
        <f>data[[#This Row],[obitos_10_19_m]]-CJ47</f>
        <v>0</v>
      </c>
      <c r="CL48">
        <v>0</v>
      </c>
      <c r="CM48" s="6">
        <f>data[[#This Row],[obitos_20_29_f]]-CL47</f>
        <v>0</v>
      </c>
      <c r="CN48">
        <v>0</v>
      </c>
      <c r="CO48" s="6">
        <f>data[[#This Row],[obitos_20_29_m]]-CN47</f>
        <v>0</v>
      </c>
      <c r="CP48">
        <v>0</v>
      </c>
      <c r="CQ48" s="6">
        <f>data[[#This Row],[obitos_30_39_f]]-CP47</f>
        <v>0</v>
      </c>
      <c r="CR48">
        <v>0</v>
      </c>
      <c r="CS48" s="6">
        <f>data[[#This Row],[obitos_30_39_m]]-CR47</f>
        <v>0</v>
      </c>
      <c r="CT48">
        <v>4</v>
      </c>
      <c r="CU48" s="6">
        <f>data[[#This Row],[obitos_40_49_f]]-CT47</f>
        <v>1</v>
      </c>
      <c r="CV48">
        <v>1</v>
      </c>
      <c r="CW48" s="6">
        <f>data[[#This Row],[obitos_40_49_m]]-CV47</f>
        <v>0</v>
      </c>
      <c r="CX48">
        <v>3</v>
      </c>
      <c r="CY48" s="6">
        <f>data[[#This Row],[obitos_50_59_f]]-CX47</f>
        <v>0</v>
      </c>
      <c r="CZ48">
        <v>13</v>
      </c>
      <c r="DA48" s="6">
        <f>data[[#This Row],[obitos_50_59_m]]-CZ47</f>
        <v>0</v>
      </c>
      <c r="DB48">
        <v>13</v>
      </c>
      <c r="DC48" s="6">
        <f>data[[#This Row],[obitos_60_69_f]]-DB47</f>
        <v>0</v>
      </c>
      <c r="DD48">
        <v>35</v>
      </c>
      <c r="DE48" s="6">
        <f>data[[#This Row],[obitos_60_69_m]]-DD47</f>
        <v>0</v>
      </c>
      <c r="DF48">
        <v>40</v>
      </c>
      <c r="DG48" s="6">
        <f>data[[#This Row],[obitos_70_79_f]]-DF47</f>
        <v>2</v>
      </c>
      <c r="DH48">
        <v>68</v>
      </c>
      <c r="DI48" s="6">
        <f>data[[#This Row],[obitos_70_79_m]]-DH47</f>
        <v>6</v>
      </c>
      <c r="DJ48">
        <v>180</v>
      </c>
      <c r="DK48" s="6">
        <f>data[[#This Row],[obitos_80_plus_f]]-DJ47</f>
        <v>19</v>
      </c>
      <c r="DL48">
        <v>147</v>
      </c>
      <c r="DM48" s="6">
        <f>data[[#This Row],[obitos_80_plus_m]]-DL47</f>
        <v>6</v>
      </c>
      <c r="DN48">
        <v>240</v>
      </c>
      <c r="DO48">
        <v>264</v>
      </c>
      <c r="DR48">
        <v>15804</v>
      </c>
    </row>
    <row r="49" spans="1:122" x14ac:dyDescent="0.25">
      <c r="A49" s="1">
        <v>43934</v>
      </c>
      <c r="B49" s="2">
        <v>43934</v>
      </c>
      <c r="C49" s="12">
        <f>data[[#This Row],[confirmados]]-R49</f>
        <v>16657</v>
      </c>
      <c r="D49" s="12">
        <f>IF(ISNUMBER(C48),data[[#This Row],[activos_1]]-C48,0)</f>
        <v>349</v>
      </c>
      <c r="E49" s="11">
        <f t="shared" si="0"/>
        <v>733.16666666666663</v>
      </c>
      <c r="F49">
        <v>16934</v>
      </c>
      <c r="G49" s="13">
        <f>IF(ISNUMBER(F48),data[[#This Row],[confirmados]]-F48,0)</f>
        <v>349</v>
      </c>
      <c r="H49" s="8">
        <f t="shared" si="5"/>
        <v>748.66666666666663</v>
      </c>
      <c r="I49">
        <v>9984</v>
      </c>
      <c r="J49">
        <v>2477</v>
      </c>
      <c r="K49">
        <v>3896</v>
      </c>
      <c r="L49">
        <v>140</v>
      </c>
      <c r="M49">
        <v>284</v>
      </c>
      <c r="N49">
        <v>94</v>
      </c>
      <c r="O49">
        <v>59</v>
      </c>
      <c r="Q49">
        <v>349</v>
      </c>
      <c r="R49">
        <v>277</v>
      </c>
      <c r="S49" s="13">
        <f>IF(ISNUMBER(R48),data[[#This Row],[recuperados]]-R48,0)</f>
        <v>0</v>
      </c>
      <c r="T49" s="8">
        <f t="shared" si="1"/>
        <v>15.5</v>
      </c>
      <c r="U49">
        <v>535</v>
      </c>
      <c r="V49" s="9">
        <f>IF(ISNUMBER(U48),data[[#This Row],[obitos]]-U48,0)</f>
        <v>31</v>
      </c>
      <c r="W49" s="9">
        <f t="shared" si="2"/>
        <v>31.666666666666668</v>
      </c>
      <c r="X49">
        <v>1187</v>
      </c>
      <c r="Y49" s="25">
        <f>IF(ISNUMBER(X48),(data[[#This Row],[internados]]-X48)/X48,0)</f>
        <v>8.4961767204757861E-3</v>
      </c>
      <c r="Z49" s="77">
        <f t="shared" si="3"/>
        <v>1.1354748422223199E-3</v>
      </c>
      <c r="AA49" s="13">
        <f>IF(ISNUMBER(X48),IF(data[[#This Row],[internados]]-X48&lt;0,0,data[[#This Row],[internados]]-X48),0)</f>
        <v>10</v>
      </c>
      <c r="AB49" s="8">
        <f t="shared" si="6"/>
        <v>8.1666666666666661</v>
      </c>
      <c r="AC49">
        <v>188</v>
      </c>
      <c r="AD49" s="78">
        <f>IF(ISNUMBER(AC48),IF(AC48=0,0,(data[[#This Row],[internados_uci]]-AC48)/AC48),0)</f>
        <v>-0.17543859649122806</v>
      </c>
      <c r="AE49" s="24">
        <f t="shared" si="4"/>
        <v>-5.6738754425643252E-2</v>
      </c>
      <c r="AF49" s="13">
        <f>IF(ISNUMBER(AC48),IF(data[[#This Row],[internados_uci]]-AC48&lt;0,0,data[[#This Row],[internados_uci]]-AC48),0)</f>
        <v>0</v>
      </c>
      <c r="AG49" s="8">
        <f t="shared" si="7"/>
        <v>1.1666666666666667</v>
      </c>
      <c r="AH49">
        <v>3264</v>
      </c>
      <c r="AI49">
        <v>139184</v>
      </c>
      <c r="AJ49">
        <v>26989</v>
      </c>
      <c r="AK49">
        <v>118986</v>
      </c>
      <c r="AM49">
        <v>707</v>
      </c>
      <c r="AN49">
        <v>147</v>
      </c>
      <c r="AO49">
        <v>137</v>
      </c>
      <c r="AP49">
        <v>229</v>
      </c>
      <c r="AQ49">
        <v>206</v>
      </c>
      <c r="AR49">
        <v>1059</v>
      </c>
      <c r="AS49">
        <v>704</v>
      </c>
      <c r="AT49">
        <v>1362</v>
      </c>
      <c r="AU49">
        <v>1010</v>
      </c>
      <c r="AV49">
        <v>1773</v>
      </c>
      <c r="AW49">
        <v>1159</v>
      </c>
      <c r="AX49">
        <v>1762</v>
      </c>
      <c r="AY49">
        <v>1180</v>
      </c>
      <c r="AZ49">
        <v>1120</v>
      </c>
      <c r="BA49">
        <v>986</v>
      </c>
      <c r="BB49">
        <v>781</v>
      </c>
      <c r="BC49">
        <v>784</v>
      </c>
      <c r="BD49">
        <v>1676</v>
      </c>
      <c r="BE49">
        <v>859</v>
      </c>
      <c r="BF49">
        <v>0.55000000000000004</v>
      </c>
      <c r="BG49">
        <v>0.41</v>
      </c>
      <c r="BH49">
        <v>0.16</v>
      </c>
      <c r="BI49">
        <v>0.26</v>
      </c>
      <c r="BJ49">
        <v>0.28999999999999998</v>
      </c>
      <c r="BK49">
        <v>0.23</v>
      </c>
      <c r="BL49">
        <v>9909</v>
      </c>
      <c r="BM49">
        <v>7025</v>
      </c>
      <c r="BN49">
        <v>303</v>
      </c>
      <c r="BO49">
        <v>123</v>
      </c>
      <c r="BP49">
        <v>96</v>
      </c>
      <c r="BQ49">
        <v>0</v>
      </c>
      <c r="BR49">
        <v>9</v>
      </c>
      <c r="BS49">
        <v>4</v>
      </c>
      <c r="BT49">
        <v>0</v>
      </c>
      <c r="CD49">
        <v>0</v>
      </c>
      <c r="CE49" s="6">
        <f>data[[#This Row],[obitos_0_9_f]]-CD48</f>
        <v>0</v>
      </c>
      <c r="CF49">
        <v>0</v>
      </c>
      <c r="CG49" s="6">
        <f>data[[#This Row],[obitos_0_9_m]]-CF48</f>
        <v>0</v>
      </c>
      <c r="CH49">
        <v>0</v>
      </c>
      <c r="CI49" s="6">
        <f>data[[#This Row],[obitos_10_19_f]]-CH48</f>
        <v>0</v>
      </c>
      <c r="CJ49">
        <v>0</v>
      </c>
      <c r="CK49" s="6">
        <f>data[[#This Row],[obitos_10_19_m]]-CJ48</f>
        <v>0</v>
      </c>
      <c r="CL49">
        <v>0</v>
      </c>
      <c r="CM49" s="6">
        <f>data[[#This Row],[obitos_20_29_f]]-CL48</f>
        <v>0</v>
      </c>
      <c r="CN49">
        <v>0</v>
      </c>
      <c r="CO49" s="6">
        <f>data[[#This Row],[obitos_20_29_m]]-CN48</f>
        <v>0</v>
      </c>
      <c r="CP49">
        <v>0</v>
      </c>
      <c r="CQ49" s="6">
        <f>data[[#This Row],[obitos_30_39_f]]-CP48</f>
        <v>0</v>
      </c>
      <c r="CR49">
        <v>0</v>
      </c>
      <c r="CS49" s="6">
        <f>data[[#This Row],[obitos_30_39_m]]-CR48</f>
        <v>0</v>
      </c>
      <c r="CT49">
        <v>5</v>
      </c>
      <c r="CU49" s="6">
        <f>data[[#This Row],[obitos_40_49_f]]-CT48</f>
        <v>1</v>
      </c>
      <c r="CV49">
        <v>1</v>
      </c>
      <c r="CW49" s="6">
        <f>data[[#This Row],[obitos_40_49_m]]-CV48</f>
        <v>0</v>
      </c>
      <c r="CX49">
        <v>4</v>
      </c>
      <c r="CY49" s="6">
        <f>data[[#This Row],[obitos_50_59_f]]-CX48</f>
        <v>1</v>
      </c>
      <c r="CZ49">
        <v>13</v>
      </c>
      <c r="DA49" s="6">
        <f>data[[#This Row],[obitos_50_59_m]]-CZ48</f>
        <v>0</v>
      </c>
      <c r="DB49">
        <v>16</v>
      </c>
      <c r="DC49" s="6">
        <f>data[[#This Row],[obitos_60_69_f]]-DB48</f>
        <v>3</v>
      </c>
      <c r="DD49">
        <v>37</v>
      </c>
      <c r="DE49" s="6">
        <f>data[[#This Row],[obitos_60_69_m]]-DD48</f>
        <v>2</v>
      </c>
      <c r="DF49">
        <v>43</v>
      </c>
      <c r="DG49" s="6">
        <f>data[[#This Row],[obitos_70_79_f]]-DF48</f>
        <v>3</v>
      </c>
      <c r="DH49">
        <v>68</v>
      </c>
      <c r="DI49" s="6">
        <f>data[[#This Row],[obitos_70_79_m]]-DH48</f>
        <v>0</v>
      </c>
      <c r="DJ49">
        <v>194</v>
      </c>
      <c r="DK49" s="6">
        <f>data[[#This Row],[obitos_80_plus_f]]-DJ48</f>
        <v>14</v>
      </c>
      <c r="DL49">
        <v>154</v>
      </c>
      <c r="DM49" s="6">
        <f>data[[#This Row],[obitos_80_plus_m]]-DL48</f>
        <v>7</v>
      </c>
      <c r="DN49">
        <v>262</v>
      </c>
      <c r="DO49">
        <v>273</v>
      </c>
      <c r="DR49">
        <v>16122</v>
      </c>
    </row>
    <row r="50" spans="1:122" x14ac:dyDescent="0.25">
      <c r="A50" s="1">
        <v>43935</v>
      </c>
      <c r="B50" s="2">
        <v>43935</v>
      </c>
      <c r="C50" s="12">
        <f>data[[#This Row],[confirmados]]-R50</f>
        <v>17101</v>
      </c>
      <c r="D50" s="12">
        <f>IF(ISNUMBER(C49),data[[#This Row],[activos_1]]-C49,0)</f>
        <v>444</v>
      </c>
      <c r="E50" s="11">
        <f t="shared" si="0"/>
        <v>692.66666666666663</v>
      </c>
      <c r="F50">
        <v>17448</v>
      </c>
      <c r="G50" s="13">
        <f>IF(ISNUMBER(F49),data[[#This Row],[confirmados]]-F49,0)</f>
        <v>514</v>
      </c>
      <c r="H50" s="8">
        <f t="shared" si="5"/>
        <v>717.83333333333337</v>
      </c>
      <c r="I50">
        <v>10302</v>
      </c>
      <c r="J50">
        <v>2549</v>
      </c>
      <c r="K50">
        <v>3994</v>
      </c>
      <c r="L50">
        <v>155</v>
      </c>
      <c r="M50">
        <v>289</v>
      </c>
      <c r="N50">
        <v>100</v>
      </c>
      <c r="O50">
        <v>59</v>
      </c>
      <c r="Q50">
        <v>514</v>
      </c>
      <c r="R50">
        <v>347</v>
      </c>
      <c r="S50" s="13">
        <f>IF(ISNUMBER(R49),data[[#This Row],[recuperados]]-R49,0)</f>
        <v>70</v>
      </c>
      <c r="T50" s="8">
        <f t="shared" si="1"/>
        <v>25.166666666666668</v>
      </c>
      <c r="U50">
        <v>567</v>
      </c>
      <c r="V50" s="9">
        <f>IF(ISNUMBER(U49),data[[#This Row],[obitos]]-U49,0)</f>
        <v>32</v>
      </c>
      <c r="W50" s="9">
        <f t="shared" si="2"/>
        <v>31.166666666666668</v>
      </c>
      <c r="X50">
        <v>1227</v>
      </c>
      <c r="Y50" s="25">
        <f>IF(ISNUMBER(X49),(data[[#This Row],[internados]]-X49)/X49,0)</f>
        <v>3.3698399326032011E-2</v>
      </c>
      <c r="Z50" s="77">
        <f t="shared" si="3"/>
        <v>2.3733436564479945E-3</v>
      </c>
      <c r="AA50" s="13">
        <f>IF(ISNUMBER(X49),IF(data[[#This Row],[internados]]-X49&lt;0,0,data[[#This Row],[internados]]-X49),0)</f>
        <v>40</v>
      </c>
      <c r="AB50" s="8">
        <f t="shared" si="6"/>
        <v>9.6666666666666661</v>
      </c>
      <c r="AC50">
        <v>218</v>
      </c>
      <c r="AD50" s="78">
        <f>IF(ISNUMBER(AC49),IF(AC49=0,0,(data[[#This Row],[internados_uci]]-AC49)/AC49),0)</f>
        <v>0.15957446808510639</v>
      </c>
      <c r="AE50" s="24">
        <f t="shared" si="4"/>
        <v>-1.4152849843193172E-2</v>
      </c>
      <c r="AF50" s="13">
        <f>IF(ISNUMBER(AC49),IF(data[[#This Row],[internados_uci]]-AC49&lt;0,0,data[[#This Row],[internados_uci]]-AC49),0)</f>
        <v>30</v>
      </c>
      <c r="AG50" s="8">
        <f t="shared" si="7"/>
        <v>6.166666666666667</v>
      </c>
      <c r="AH50">
        <v>2474</v>
      </c>
      <c r="AI50">
        <v>142514</v>
      </c>
      <c r="AJ50">
        <v>23265</v>
      </c>
      <c r="AK50">
        <v>122592</v>
      </c>
      <c r="AM50">
        <v>707</v>
      </c>
      <c r="AN50">
        <v>147</v>
      </c>
      <c r="AO50">
        <v>143</v>
      </c>
      <c r="AP50">
        <v>241</v>
      </c>
      <c r="AQ50">
        <v>210</v>
      </c>
      <c r="AR50">
        <v>1094</v>
      </c>
      <c r="AS50">
        <v>726</v>
      </c>
      <c r="AT50">
        <v>1397</v>
      </c>
      <c r="AU50">
        <v>1025</v>
      </c>
      <c r="AV50">
        <v>1829</v>
      </c>
      <c r="AW50">
        <v>1176</v>
      </c>
      <c r="AX50">
        <v>1817</v>
      </c>
      <c r="AY50">
        <v>1211</v>
      </c>
      <c r="AZ50">
        <v>1173</v>
      </c>
      <c r="BA50">
        <v>995</v>
      </c>
      <c r="BB50">
        <v>824</v>
      </c>
      <c r="BC50">
        <v>802</v>
      </c>
      <c r="BD50">
        <v>1754</v>
      </c>
      <c r="BE50">
        <v>884</v>
      </c>
      <c r="BF50">
        <v>0.54</v>
      </c>
      <c r="BG50">
        <v>0.41</v>
      </c>
      <c r="BH50">
        <v>0.16</v>
      </c>
      <c r="BI50">
        <v>0.26</v>
      </c>
      <c r="BJ50">
        <v>0.28000000000000003</v>
      </c>
      <c r="BK50">
        <v>0.23</v>
      </c>
      <c r="BL50">
        <v>10276</v>
      </c>
      <c r="BM50">
        <v>7172</v>
      </c>
      <c r="BN50">
        <v>321</v>
      </c>
      <c r="BO50">
        <v>131</v>
      </c>
      <c r="BP50">
        <v>102</v>
      </c>
      <c r="BQ50">
        <v>0</v>
      </c>
      <c r="BR50">
        <v>9</v>
      </c>
      <c r="BS50">
        <v>4</v>
      </c>
      <c r="BT50">
        <v>0</v>
      </c>
      <c r="CD50">
        <v>0</v>
      </c>
      <c r="CE50" s="6">
        <f>data[[#This Row],[obitos_0_9_f]]-CD49</f>
        <v>0</v>
      </c>
      <c r="CF50">
        <v>0</v>
      </c>
      <c r="CG50" s="6">
        <f>data[[#This Row],[obitos_0_9_m]]-CF49</f>
        <v>0</v>
      </c>
      <c r="CH50">
        <v>0</v>
      </c>
      <c r="CI50" s="6">
        <f>data[[#This Row],[obitos_10_19_f]]-CH49</f>
        <v>0</v>
      </c>
      <c r="CJ50">
        <v>0</v>
      </c>
      <c r="CK50" s="6">
        <f>data[[#This Row],[obitos_10_19_m]]-CJ49</f>
        <v>0</v>
      </c>
      <c r="CL50">
        <v>0</v>
      </c>
      <c r="CM50" s="6">
        <f>data[[#This Row],[obitos_20_29_f]]-CL49</f>
        <v>0</v>
      </c>
      <c r="CN50">
        <v>0</v>
      </c>
      <c r="CO50" s="6">
        <f>data[[#This Row],[obitos_20_29_m]]-CN49</f>
        <v>0</v>
      </c>
      <c r="CP50">
        <v>0</v>
      </c>
      <c r="CQ50" s="6">
        <f>data[[#This Row],[obitos_30_39_f]]-CP49</f>
        <v>0</v>
      </c>
      <c r="CR50">
        <v>0</v>
      </c>
      <c r="CS50" s="6">
        <f>data[[#This Row],[obitos_30_39_m]]-CR49</f>
        <v>0</v>
      </c>
      <c r="CT50">
        <v>5</v>
      </c>
      <c r="CU50" s="6">
        <f>data[[#This Row],[obitos_40_49_f]]-CT49</f>
        <v>0</v>
      </c>
      <c r="CV50">
        <v>2</v>
      </c>
      <c r="CW50" s="6">
        <f>data[[#This Row],[obitos_40_49_m]]-CV49</f>
        <v>1</v>
      </c>
      <c r="CX50">
        <v>5</v>
      </c>
      <c r="CY50" s="6">
        <f>data[[#This Row],[obitos_50_59_f]]-CX49</f>
        <v>1</v>
      </c>
      <c r="CZ50">
        <v>13</v>
      </c>
      <c r="DA50" s="6">
        <f>data[[#This Row],[obitos_50_59_m]]-CZ49</f>
        <v>0</v>
      </c>
      <c r="DB50">
        <v>17</v>
      </c>
      <c r="DC50" s="6">
        <f>data[[#This Row],[obitos_60_69_f]]-DB49</f>
        <v>1</v>
      </c>
      <c r="DD50">
        <v>39</v>
      </c>
      <c r="DE50" s="6">
        <f>data[[#This Row],[obitos_60_69_m]]-DD49</f>
        <v>2</v>
      </c>
      <c r="DF50">
        <v>45</v>
      </c>
      <c r="DG50" s="6">
        <f>data[[#This Row],[obitos_70_79_f]]-DF49</f>
        <v>2</v>
      </c>
      <c r="DH50">
        <v>71</v>
      </c>
      <c r="DI50" s="6">
        <f>data[[#This Row],[obitos_70_79_m]]-DH49</f>
        <v>3</v>
      </c>
      <c r="DJ50">
        <v>208</v>
      </c>
      <c r="DK50" s="6">
        <f>data[[#This Row],[obitos_80_plus_f]]-DJ49</f>
        <v>14</v>
      </c>
      <c r="DL50">
        <v>162</v>
      </c>
      <c r="DM50" s="6">
        <f>data[[#This Row],[obitos_80_plus_m]]-DL49</f>
        <v>8</v>
      </c>
      <c r="DN50">
        <v>280</v>
      </c>
      <c r="DO50">
        <v>287</v>
      </c>
      <c r="DR50">
        <v>16534</v>
      </c>
    </row>
    <row r="51" spans="1:122" x14ac:dyDescent="0.25">
      <c r="A51" s="1">
        <v>43936</v>
      </c>
      <c r="B51" s="2">
        <v>43936</v>
      </c>
      <c r="C51" s="12">
        <f>data[[#This Row],[confirmados]]-R51</f>
        <v>17708</v>
      </c>
      <c r="D51" s="12">
        <f>IF(ISNUMBER(C50),data[[#This Row],[activos_1]]-C50,0)</f>
        <v>607</v>
      </c>
      <c r="E51" s="11">
        <f t="shared" si="0"/>
        <v>659.5</v>
      </c>
      <c r="F51">
        <v>18091</v>
      </c>
      <c r="G51" s="13">
        <f>IF(ISNUMBER(F50),data[[#This Row],[confirmados]]-F50,0)</f>
        <v>643</v>
      </c>
      <c r="H51" s="8">
        <f t="shared" si="5"/>
        <v>689.16666666666663</v>
      </c>
      <c r="I51">
        <v>10751</v>
      </c>
      <c r="J51">
        <v>2629</v>
      </c>
      <c r="K51">
        <v>4102</v>
      </c>
      <c r="L51">
        <v>155</v>
      </c>
      <c r="M51">
        <v>295</v>
      </c>
      <c r="N51">
        <v>100</v>
      </c>
      <c r="O51">
        <v>59</v>
      </c>
      <c r="Q51">
        <v>643</v>
      </c>
      <c r="R51">
        <v>383</v>
      </c>
      <c r="S51" s="13">
        <f>IF(ISNUMBER(R50),data[[#This Row],[recuperados]]-R50,0)</f>
        <v>36</v>
      </c>
      <c r="T51" s="8">
        <f t="shared" si="1"/>
        <v>29.666666666666668</v>
      </c>
      <c r="U51">
        <v>599</v>
      </c>
      <c r="V51" s="9">
        <f>IF(ISNUMBER(U50),data[[#This Row],[obitos]]-U50,0)</f>
        <v>32</v>
      </c>
      <c r="W51" s="9">
        <f t="shared" si="2"/>
        <v>31.666666666666668</v>
      </c>
      <c r="X51">
        <v>1200</v>
      </c>
      <c r="Y51" s="25">
        <f>IF(ISNUMBER(X50),(data[[#This Row],[internados]]-X50)/X50,0)</f>
        <v>-2.2004889975550123E-2</v>
      </c>
      <c r="Z51" s="77">
        <f t="shared" si="3"/>
        <v>3.9356995936361038E-3</v>
      </c>
      <c r="AA51" s="13">
        <f>IF(ISNUMBER(X50),IF(data[[#This Row],[internados]]-X50&lt;0,0,data[[#This Row],[internados]]-X50),0)</f>
        <v>0</v>
      </c>
      <c r="AB51" s="8">
        <f t="shared" si="6"/>
        <v>9.6666666666666661</v>
      </c>
      <c r="AC51">
        <v>208</v>
      </c>
      <c r="AD51" s="78">
        <f>IF(ISNUMBER(AC50),IF(AC50=0,0,(data[[#This Row],[internados_uci]]-AC50)/AC50),0)</f>
        <v>-4.5871559633027525E-2</v>
      </c>
      <c r="AE51" s="24">
        <f t="shared" si="4"/>
        <v>-1.9077021346656942E-2</v>
      </c>
      <c r="AF51" s="13">
        <f>IF(ISNUMBER(AC50),IF(data[[#This Row],[internados_uci]]-AC50&lt;0,0,data[[#This Row],[internados_uci]]-AC50),0)</f>
        <v>0</v>
      </c>
      <c r="AG51" s="8">
        <f t="shared" si="7"/>
        <v>6.166666666666667</v>
      </c>
      <c r="AH51">
        <v>4060</v>
      </c>
      <c r="AI51">
        <v>150804</v>
      </c>
      <c r="AJ51">
        <v>26144</v>
      </c>
      <c r="AK51">
        <v>128653</v>
      </c>
      <c r="AM51">
        <v>723</v>
      </c>
      <c r="AN51">
        <v>153</v>
      </c>
      <c r="AO51">
        <v>151</v>
      </c>
      <c r="AP51">
        <v>250</v>
      </c>
      <c r="AQ51">
        <v>220</v>
      </c>
      <c r="AR51">
        <v>1144</v>
      </c>
      <c r="AS51">
        <v>754</v>
      </c>
      <c r="AT51">
        <v>1457</v>
      </c>
      <c r="AU51">
        <v>1049</v>
      </c>
      <c r="AV51">
        <v>1903</v>
      </c>
      <c r="AW51">
        <v>1221</v>
      </c>
      <c r="AX51">
        <v>1890</v>
      </c>
      <c r="AY51">
        <v>1243</v>
      </c>
      <c r="AZ51">
        <v>1212</v>
      </c>
      <c r="BA51">
        <v>1030</v>
      </c>
      <c r="BB51">
        <v>840</v>
      </c>
      <c r="BC51">
        <v>833</v>
      </c>
      <c r="BD51">
        <v>1821</v>
      </c>
      <c r="BE51">
        <v>920</v>
      </c>
      <c r="BF51">
        <v>0.54</v>
      </c>
      <c r="BG51">
        <v>0.4</v>
      </c>
      <c r="BH51">
        <v>0.16</v>
      </c>
      <c r="BI51">
        <v>0.25</v>
      </c>
      <c r="BJ51">
        <v>0.28000000000000003</v>
      </c>
      <c r="BK51">
        <v>0.23</v>
      </c>
      <c r="BL51">
        <v>10670</v>
      </c>
      <c r="BM51">
        <v>7421</v>
      </c>
      <c r="BN51">
        <v>339</v>
      </c>
      <c r="BO51">
        <v>136</v>
      </c>
      <c r="BP51">
        <v>111</v>
      </c>
      <c r="BQ51">
        <v>0</v>
      </c>
      <c r="BR51">
        <v>9</v>
      </c>
      <c r="BS51">
        <v>4</v>
      </c>
      <c r="BT51">
        <v>0</v>
      </c>
      <c r="CD51">
        <v>0</v>
      </c>
      <c r="CE51" s="6">
        <f>data[[#This Row],[obitos_0_9_f]]-CD50</f>
        <v>0</v>
      </c>
      <c r="CF51">
        <v>0</v>
      </c>
      <c r="CG51" s="6">
        <f>data[[#This Row],[obitos_0_9_m]]-CF50</f>
        <v>0</v>
      </c>
      <c r="CH51">
        <v>0</v>
      </c>
      <c r="CI51" s="6">
        <f>data[[#This Row],[obitos_10_19_f]]-CH50</f>
        <v>0</v>
      </c>
      <c r="CJ51">
        <v>0</v>
      </c>
      <c r="CK51" s="6">
        <f>data[[#This Row],[obitos_10_19_m]]-CJ50</f>
        <v>0</v>
      </c>
      <c r="CL51">
        <v>0</v>
      </c>
      <c r="CM51" s="6">
        <f>data[[#This Row],[obitos_20_29_f]]-CL50</f>
        <v>0</v>
      </c>
      <c r="CN51">
        <v>0</v>
      </c>
      <c r="CO51" s="6">
        <f>data[[#This Row],[obitos_20_29_m]]-CN50</f>
        <v>0</v>
      </c>
      <c r="CP51">
        <v>0</v>
      </c>
      <c r="CQ51" s="6">
        <f>data[[#This Row],[obitos_30_39_f]]-CP50</f>
        <v>0</v>
      </c>
      <c r="CR51">
        <v>0</v>
      </c>
      <c r="CS51" s="6">
        <f>data[[#This Row],[obitos_30_39_m]]-CR50</f>
        <v>0</v>
      </c>
      <c r="CT51">
        <v>5</v>
      </c>
      <c r="CU51" s="6">
        <f>data[[#This Row],[obitos_40_49_f]]-CT50</f>
        <v>0</v>
      </c>
      <c r="CV51">
        <v>2</v>
      </c>
      <c r="CW51" s="6">
        <f>data[[#This Row],[obitos_40_49_m]]-CV50</f>
        <v>0</v>
      </c>
      <c r="CX51">
        <v>5</v>
      </c>
      <c r="CY51" s="6">
        <f>data[[#This Row],[obitos_50_59_f]]-CX50</f>
        <v>0</v>
      </c>
      <c r="CZ51">
        <v>13</v>
      </c>
      <c r="DA51" s="6">
        <f>data[[#This Row],[obitos_50_59_m]]-CZ50</f>
        <v>0</v>
      </c>
      <c r="DB51">
        <v>19</v>
      </c>
      <c r="DC51" s="6">
        <f>data[[#This Row],[obitos_60_69_f]]-DB50</f>
        <v>2</v>
      </c>
      <c r="DD51">
        <v>39</v>
      </c>
      <c r="DE51" s="6">
        <f>data[[#This Row],[obitos_60_69_m]]-DD50</f>
        <v>0</v>
      </c>
      <c r="DF51">
        <v>49</v>
      </c>
      <c r="DG51" s="6">
        <f>data[[#This Row],[obitos_70_79_f]]-DF50</f>
        <v>4</v>
      </c>
      <c r="DH51">
        <v>76</v>
      </c>
      <c r="DI51" s="6">
        <f>data[[#This Row],[obitos_70_79_m]]-DH50</f>
        <v>5</v>
      </c>
      <c r="DJ51">
        <v>218</v>
      </c>
      <c r="DK51" s="6">
        <f>data[[#This Row],[obitos_80_plus_f]]-DJ50</f>
        <v>10</v>
      </c>
      <c r="DL51">
        <v>173</v>
      </c>
      <c r="DM51" s="6">
        <f>data[[#This Row],[obitos_80_plus_m]]-DL50</f>
        <v>11</v>
      </c>
      <c r="DN51">
        <v>296</v>
      </c>
      <c r="DO51">
        <v>303</v>
      </c>
      <c r="DR51">
        <v>17109</v>
      </c>
    </row>
    <row r="52" spans="1:122" x14ac:dyDescent="0.25">
      <c r="A52" s="1">
        <v>43937</v>
      </c>
      <c r="B52" s="2">
        <v>43937</v>
      </c>
      <c r="C52" s="12">
        <f>data[[#This Row],[confirmados]]-R52</f>
        <v>18348</v>
      </c>
      <c r="D52" s="12">
        <f>IF(ISNUMBER(C51),data[[#This Row],[activos_1]]-C51,0)</f>
        <v>640</v>
      </c>
      <c r="E52" s="11">
        <f t="shared" si="0"/>
        <v>518.16666666666663</v>
      </c>
      <c r="F52">
        <v>18841</v>
      </c>
      <c r="G52" s="13">
        <f>IF(ISNUMBER(F51),data[[#This Row],[confirmados]]-F51,0)</f>
        <v>750</v>
      </c>
      <c r="H52" s="8">
        <f t="shared" si="5"/>
        <v>561.5</v>
      </c>
      <c r="I52">
        <v>11237</v>
      </c>
      <c r="J52">
        <v>2756</v>
      </c>
      <c r="K52">
        <v>4237</v>
      </c>
      <c r="L52">
        <v>156</v>
      </c>
      <c r="M52">
        <v>300</v>
      </c>
      <c r="N52">
        <v>102</v>
      </c>
      <c r="O52">
        <v>53</v>
      </c>
      <c r="Q52">
        <v>750</v>
      </c>
      <c r="R52">
        <v>493</v>
      </c>
      <c r="S52" s="13">
        <f>IF(ISNUMBER(R51),data[[#This Row],[recuperados]]-R51,0)</f>
        <v>110</v>
      </c>
      <c r="T52" s="8">
        <f t="shared" si="1"/>
        <v>43.333333333333336</v>
      </c>
      <c r="U52">
        <v>629</v>
      </c>
      <c r="V52" s="9">
        <f>IF(ISNUMBER(U51),data[[#This Row],[obitos]]-U51,0)</f>
        <v>30</v>
      </c>
      <c r="W52" s="9">
        <f t="shared" si="2"/>
        <v>32.333333333333336</v>
      </c>
      <c r="X52">
        <v>1302</v>
      </c>
      <c r="Y52" s="25">
        <f>IF(ISNUMBER(X51),(data[[#This Row],[internados]]-X51)/X51,0)</f>
        <v>8.5000000000000006E-2</v>
      </c>
      <c r="Z52" s="77">
        <f t="shared" si="3"/>
        <v>1.7249851341291689E-2</v>
      </c>
      <c r="AA52" s="13">
        <f>IF(ISNUMBER(X51),IF(data[[#This Row],[internados]]-X51&lt;0,0,data[[#This Row],[internados]]-X51),0)</f>
        <v>102</v>
      </c>
      <c r="AB52" s="8">
        <f t="shared" si="6"/>
        <v>25.666666666666668</v>
      </c>
      <c r="AC52">
        <v>229</v>
      </c>
      <c r="AD52" s="78">
        <f>IF(ISNUMBER(AC51),IF(AC51=0,0,(data[[#This Row],[internados_uci]]-AC51)/AC51),0)</f>
        <v>0.10096153846153846</v>
      </c>
      <c r="AE52" s="24">
        <f t="shared" si="4"/>
        <v>8.123345713668623E-3</v>
      </c>
      <c r="AF52" s="13">
        <f>IF(ISNUMBER(AC51),IF(data[[#This Row],[internados_uci]]-AC51&lt;0,0,data[[#This Row],[internados_uci]]-AC51),0)</f>
        <v>21</v>
      </c>
      <c r="AG52" s="8">
        <f t="shared" si="7"/>
        <v>9.6666666666666661</v>
      </c>
      <c r="AH52">
        <v>3910</v>
      </c>
      <c r="AI52">
        <v>154727</v>
      </c>
      <c r="AJ52">
        <v>26065</v>
      </c>
      <c r="AK52">
        <v>131976</v>
      </c>
      <c r="AM52">
        <v>729</v>
      </c>
      <c r="AN52">
        <v>164</v>
      </c>
      <c r="AO52">
        <v>157</v>
      </c>
      <c r="AP52">
        <v>259</v>
      </c>
      <c r="AQ52">
        <v>226</v>
      </c>
      <c r="AR52">
        <v>1205</v>
      </c>
      <c r="AS52">
        <v>789</v>
      </c>
      <c r="AT52">
        <v>1530</v>
      </c>
      <c r="AU52">
        <v>1094</v>
      </c>
      <c r="AV52">
        <v>1982</v>
      </c>
      <c r="AW52">
        <v>1285</v>
      </c>
      <c r="AX52">
        <v>1977</v>
      </c>
      <c r="AY52">
        <v>1302</v>
      </c>
      <c r="AZ52">
        <v>1251</v>
      </c>
      <c r="BA52">
        <v>1068</v>
      </c>
      <c r="BB52">
        <v>867</v>
      </c>
      <c r="BC52">
        <v>848</v>
      </c>
      <c r="BD52">
        <v>1887</v>
      </c>
      <c r="BE52">
        <v>950</v>
      </c>
      <c r="BF52">
        <v>0.56000000000000005</v>
      </c>
      <c r="BG52">
        <v>0.41</v>
      </c>
      <c r="BH52">
        <v>0.17</v>
      </c>
      <c r="BI52">
        <v>0.25</v>
      </c>
      <c r="BJ52">
        <v>0.28999999999999998</v>
      </c>
      <c r="BK52">
        <v>0.24</v>
      </c>
      <c r="BL52">
        <v>11122</v>
      </c>
      <c r="BM52">
        <v>7719</v>
      </c>
      <c r="BN52">
        <v>355</v>
      </c>
      <c r="BO52">
        <v>146</v>
      </c>
      <c r="BP52">
        <v>115</v>
      </c>
      <c r="BQ52">
        <v>0</v>
      </c>
      <c r="BR52">
        <v>9</v>
      </c>
      <c r="BS52">
        <v>4</v>
      </c>
      <c r="BT52">
        <v>0</v>
      </c>
      <c r="CD52">
        <v>0</v>
      </c>
      <c r="CE52" s="6">
        <f>data[[#This Row],[obitos_0_9_f]]-CD51</f>
        <v>0</v>
      </c>
      <c r="CF52">
        <v>0</v>
      </c>
      <c r="CG52" s="6">
        <f>data[[#This Row],[obitos_0_9_m]]-CF51</f>
        <v>0</v>
      </c>
      <c r="CH52">
        <v>0</v>
      </c>
      <c r="CI52" s="6">
        <f>data[[#This Row],[obitos_10_19_f]]-CH51</f>
        <v>0</v>
      </c>
      <c r="CJ52">
        <v>0</v>
      </c>
      <c r="CK52" s="6">
        <f>data[[#This Row],[obitos_10_19_m]]-CJ51</f>
        <v>0</v>
      </c>
      <c r="CL52">
        <v>0</v>
      </c>
      <c r="CM52" s="6">
        <f>data[[#This Row],[obitos_20_29_f]]-CL51</f>
        <v>0</v>
      </c>
      <c r="CN52">
        <v>0</v>
      </c>
      <c r="CO52" s="6">
        <f>data[[#This Row],[obitos_20_29_m]]-CN51</f>
        <v>0</v>
      </c>
      <c r="CP52">
        <v>0</v>
      </c>
      <c r="CQ52" s="6">
        <f>data[[#This Row],[obitos_30_39_f]]-CP51</f>
        <v>0</v>
      </c>
      <c r="CR52">
        <v>0</v>
      </c>
      <c r="CS52" s="6">
        <f>data[[#This Row],[obitos_30_39_m]]-CR51</f>
        <v>0</v>
      </c>
      <c r="CT52">
        <v>5</v>
      </c>
      <c r="CU52" s="6">
        <f>data[[#This Row],[obitos_40_49_f]]-CT51</f>
        <v>0</v>
      </c>
      <c r="CV52">
        <v>3</v>
      </c>
      <c r="CW52" s="6">
        <f>data[[#This Row],[obitos_40_49_m]]-CV51</f>
        <v>1</v>
      </c>
      <c r="CX52">
        <v>5</v>
      </c>
      <c r="CY52" s="6">
        <f>data[[#This Row],[obitos_50_59_f]]-CX51</f>
        <v>0</v>
      </c>
      <c r="CZ52">
        <v>13</v>
      </c>
      <c r="DA52" s="6">
        <f>data[[#This Row],[obitos_50_59_m]]-CZ51</f>
        <v>0</v>
      </c>
      <c r="DB52">
        <v>19</v>
      </c>
      <c r="DC52" s="6">
        <f>data[[#This Row],[obitos_60_69_f]]-DB51</f>
        <v>0</v>
      </c>
      <c r="DD52">
        <v>40</v>
      </c>
      <c r="DE52" s="6">
        <f>data[[#This Row],[obitos_60_69_m]]-DD51</f>
        <v>1</v>
      </c>
      <c r="DF52">
        <v>52</v>
      </c>
      <c r="DG52" s="6">
        <f>data[[#This Row],[obitos_70_79_f]]-DF51</f>
        <v>3</v>
      </c>
      <c r="DH52">
        <v>79</v>
      </c>
      <c r="DI52" s="6">
        <f>data[[#This Row],[obitos_70_79_m]]-DH51</f>
        <v>3</v>
      </c>
      <c r="DJ52">
        <v>230</v>
      </c>
      <c r="DK52" s="6">
        <f>data[[#This Row],[obitos_80_plus_f]]-DJ51</f>
        <v>12</v>
      </c>
      <c r="DL52">
        <v>183</v>
      </c>
      <c r="DM52" s="6">
        <f>data[[#This Row],[obitos_80_plus_m]]-DL51</f>
        <v>10</v>
      </c>
      <c r="DN52">
        <v>311</v>
      </c>
      <c r="DO52">
        <v>318</v>
      </c>
      <c r="DR52">
        <v>17719</v>
      </c>
    </row>
    <row r="53" spans="1:122" x14ac:dyDescent="0.25">
      <c r="A53" s="1">
        <v>43938</v>
      </c>
      <c r="B53" s="2">
        <v>43938</v>
      </c>
      <c r="C53" s="12">
        <f>data[[#This Row],[confirmados]]-R53</f>
        <v>18503</v>
      </c>
      <c r="D53" s="12">
        <f>IF(ISNUMBER(C52),data[[#This Row],[activos_1]]-C52,0)</f>
        <v>155</v>
      </c>
      <c r="E53" s="11">
        <f t="shared" si="0"/>
        <v>463.66666666666669</v>
      </c>
      <c r="F53">
        <v>19022</v>
      </c>
      <c r="G53" s="13">
        <f>IF(ISNUMBER(F52),data[[#This Row],[confirmados]]-F52,0)</f>
        <v>181</v>
      </c>
      <c r="H53" s="8">
        <f t="shared" si="5"/>
        <v>505.83333333333331</v>
      </c>
      <c r="I53">
        <v>11324</v>
      </c>
      <c r="J53">
        <v>2778</v>
      </c>
      <c r="K53">
        <v>4302</v>
      </c>
      <c r="L53">
        <v>158</v>
      </c>
      <c r="M53">
        <v>305</v>
      </c>
      <c r="N53">
        <v>102</v>
      </c>
      <c r="O53">
        <v>53</v>
      </c>
      <c r="Q53">
        <v>181</v>
      </c>
      <c r="R53">
        <v>519</v>
      </c>
      <c r="S53" s="13">
        <f>IF(ISNUMBER(R52),data[[#This Row],[recuperados]]-R52,0)</f>
        <v>26</v>
      </c>
      <c r="T53" s="8">
        <f t="shared" si="1"/>
        <v>42.166666666666664</v>
      </c>
      <c r="U53">
        <v>657</v>
      </c>
      <c r="V53" s="9">
        <f>IF(ISNUMBER(U52),data[[#This Row],[obitos]]-U52,0)</f>
        <v>28</v>
      </c>
      <c r="W53" s="9">
        <f t="shared" si="2"/>
        <v>31.166666666666668</v>
      </c>
      <c r="X53">
        <v>1284</v>
      </c>
      <c r="Y53" s="25">
        <f>IF(ISNUMBER(X52),(data[[#This Row],[internados]]-X52)/X52,0)</f>
        <v>-1.3824884792626729E-2</v>
      </c>
      <c r="Z53" s="77">
        <f t="shared" si="3"/>
        <v>1.5511154822984237E-2</v>
      </c>
      <c r="AA53" s="13">
        <f>IF(ISNUMBER(X52),IF(data[[#This Row],[internados]]-X52&lt;0,0,data[[#This Row],[internados]]-X52),0)</f>
        <v>0</v>
      </c>
      <c r="AB53" s="8">
        <f t="shared" si="6"/>
        <v>25.666666666666668</v>
      </c>
      <c r="AC53">
        <v>222</v>
      </c>
      <c r="AD53" s="78">
        <f>IF(ISNUMBER(AC52),IF(AC52=0,0,(data[[#This Row],[internados_uci]]-AC52)/AC52),0)</f>
        <v>-3.0567685589519649E-2</v>
      </c>
      <c r="AE53" s="24">
        <f t="shared" si="4"/>
        <v>-2.1335104391569213E-3</v>
      </c>
      <c r="AF53" s="13">
        <f>IF(ISNUMBER(AC52),IF(data[[#This Row],[internados_uci]]-AC52&lt;0,0,data[[#This Row],[internados_uci]]-AC52),0)</f>
        <v>0</v>
      </c>
      <c r="AG53" s="8">
        <f t="shared" si="7"/>
        <v>8.5</v>
      </c>
      <c r="AH53">
        <v>4805</v>
      </c>
      <c r="AI53">
        <v>158940</v>
      </c>
      <c r="AJ53">
        <v>25456</v>
      </c>
      <c r="AK53">
        <v>135113</v>
      </c>
      <c r="AM53">
        <v>731</v>
      </c>
      <c r="AN53">
        <v>165</v>
      </c>
      <c r="AO53">
        <v>157</v>
      </c>
      <c r="AP53">
        <v>261</v>
      </c>
      <c r="AQ53">
        <v>226</v>
      </c>
      <c r="AR53">
        <v>1217</v>
      </c>
      <c r="AS53">
        <v>796</v>
      </c>
      <c r="AT53">
        <v>1543</v>
      </c>
      <c r="AU53">
        <v>1106</v>
      </c>
      <c r="AV53">
        <v>1997</v>
      </c>
      <c r="AW53">
        <v>1299</v>
      </c>
      <c r="AX53">
        <v>1996</v>
      </c>
      <c r="AY53">
        <v>1310</v>
      </c>
      <c r="AZ53">
        <v>1264</v>
      </c>
      <c r="BA53">
        <v>1077</v>
      </c>
      <c r="BB53">
        <v>880</v>
      </c>
      <c r="BC53">
        <v>851</v>
      </c>
      <c r="BD53">
        <v>1917</v>
      </c>
      <c r="BE53">
        <v>960</v>
      </c>
      <c r="BF53">
        <v>0.53</v>
      </c>
      <c r="BG53">
        <v>0.38</v>
      </c>
      <c r="BH53">
        <v>0.16</v>
      </c>
      <c r="BI53">
        <v>0.25</v>
      </c>
      <c r="BJ53">
        <v>0.27</v>
      </c>
      <c r="BK53">
        <v>0.21</v>
      </c>
      <c r="BL53">
        <v>11240</v>
      </c>
      <c r="BM53">
        <v>7782</v>
      </c>
      <c r="BN53">
        <v>377</v>
      </c>
      <c r="BO53">
        <v>148</v>
      </c>
      <c r="BP53">
        <v>119</v>
      </c>
      <c r="BQ53">
        <v>0</v>
      </c>
      <c r="BR53">
        <v>9</v>
      </c>
      <c r="BS53">
        <v>4</v>
      </c>
      <c r="BT53">
        <v>0</v>
      </c>
      <c r="CD53">
        <v>0</v>
      </c>
      <c r="CE53" s="6">
        <f>data[[#This Row],[obitos_0_9_f]]-CD52</f>
        <v>0</v>
      </c>
      <c r="CF53">
        <v>0</v>
      </c>
      <c r="CG53" s="6">
        <f>data[[#This Row],[obitos_0_9_m]]-CF52</f>
        <v>0</v>
      </c>
      <c r="CH53">
        <v>0</v>
      </c>
      <c r="CI53" s="6">
        <f>data[[#This Row],[obitos_10_19_f]]-CH52</f>
        <v>0</v>
      </c>
      <c r="CJ53">
        <v>0</v>
      </c>
      <c r="CK53" s="6">
        <f>data[[#This Row],[obitos_10_19_m]]-CJ52</f>
        <v>0</v>
      </c>
      <c r="CL53">
        <v>0</v>
      </c>
      <c r="CM53" s="6">
        <f>data[[#This Row],[obitos_20_29_f]]-CL52</f>
        <v>0</v>
      </c>
      <c r="CN53">
        <v>0</v>
      </c>
      <c r="CO53" s="6">
        <f>data[[#This Row],[obitos_20_29_m]]-CN52</f>
        <v>0</v>
      </c>
      <c r="CP53">
        <v>0</v>
      </c>
      <c r="CQ53" s="6">
        <f>data[[#This Row],[obitos_30_39_f]]-CP52</f>
        <v>0</v>
      </c>
      <c r="CR53">
        <v>0</v>
      </c>
      <c r="CS53" s="6">
        <f>data[[#This Row],[obitos_30_39_m]]-CR52</f>
        <v>0</v>
      </c>
      <c r="CT53">
        <v>5</v>
      </c>
      <c r="CU53" s="6">
        <f>data[[#This Row],[obitos_40_49_f]]-CT52</f>
        <v>0</v>
      </c>
      <c r="CV53">
        <v>3</v>
      </c>
      <c r="CW53" s="6">
        <f>data[[#This Row],[obitos_40_49_m]]-CV52</f>
        <v>0</v>
      </c>
      <c r="CX53">
        <v>5</v>
      </c>
      <c r="CY53" s="6">
        <f>data[[#This Row],[obitos_50_59_f]]-CX52</f>
        <v>0</v>
      </c>
      <c r="CZ53">
        <v>13</v>
      </c>
      <c r="DA53" s="6">
        <f>data[[#This Row],[obitos_50_59_m]]-CZ52</f>
        <v>0</v>
      </c>
      <c r="DB53">
        <v>19</v>
      </c>
      <c r="DC53" s="6">
        <f>data[[#This Row],[obitos_60_69_f]]-DB52</f>
        <v>0</v>
      </c>
      <c r="DD53">
        <v>42</v>
      </c>
      <c r="DE53" s="6">
        <f>data[[#This Row],[obitos_60_69_m]]-DD52</f>
        <v>2</v>
      </c>
      <c r="DF53">
        <v>54</v>
      </c>
      <c r="DG53" s="6">
        <f>data[[#This Row],[obitos_70_79_f]]-DF52</f>
        <v>2</v>
      </c>
      <c r="DH53">
        <v>83</v>
      </c>
      <c r="DI53" s="6">
        <f>data[[#This Row],[obitos_70_79_m]]-DH52</f>
        <v>4</v>
      </c>
      <c r="DJ53">
        <v>240</v>
      </c>
      <c r="DK53" s="6">
        <f>data[[#This Row],[obitos_80_plus_f]]-DJ52</f>
        <v>10</v>
      </c>
      <c r="DL53">
        <v>193</v>
      </c>
      <c r="DM53" s="6">
        <f>data[[#This Row],[obitos_80_plus_m]]-DL52</f>
        <v>10</v>
      </c>
      <c r="DN53">
        <v>323</v>
      </c>
      <c r="DO53">
        <v>334</v>
      </c>
      <c r="DR53">
        <v>17846</v>
      </c>
    </row>
    <row r="54" spans="1:122" x14ac:dyDescent="0.25">
      <c r="A54" s="1">
        <v>43939</v>
      </c>
      <c r="B54" s="2">
        <v>43939</v>
      </c>
      <c r="C54" s="12">
        <f>data[[#This Row],[confirmados]]-R54</f>
        <v>19075</v>
      </c>
      <c r="D54" s="12">
        <f>IF(ISNUMBER(C53),data[[#This Row],[activos_1]]-C53,0)</f>
        <v>572</v>
      </c>
      <c r="E54" s="11">
        <f t="shared" si="0"/>
        <v>461.16666666666669</v>
      </c>
      <c r="F54">
        <v>19685</v>
      </c>
      <c r="G54" s="13">
        <f>IF(ISNUMBER(F53),data[[#This Row],[confirmados]]-F53,0)</f>
        <v>663</v>
      </c>
      <c r="H54" s="8">
        <f t="shared" si="5"/>
        <v>516.66666666666663</v>
      </c>
      <c r="I54">
        <v>11762</v>
      </c>
      <c r="J54">
        <v>2863</v>
      </c>
      <c r="K54">
        <v>4438</v>
      </c>
      <c r="L54">
        <v>158</v>
      </c>
      <c r="M54">
        <v>306</v>
      </c>
      <c r="N54">
        <v>104</v>
      </c>
      <c r="O54">
        <v>54</v>
      </c>
      <c r="Q54">
        <v>663</v>
      </c>
      <c r="R54">
        <v>610</v>
      </c>
      <c r="S54" s="13">
        <f>IF(ISNUMBER(R53),data[[#This Row],[recuperados]]-R53,0)</f>
        <v>91</v>
      </c>
      <c r="T54" s="8">
        <f t="shared" si="1"/>
        <v>55.5</v>
      </c>
      <c r="U54">
        <v>687</v>
      </c>
      <c r="V54" s="9">
        <f>IF(ISNUMBER(U53),data[[#This Row],[obitos]]-U53,0)</f>
        <v>30</v>
      </c>
      <c r="W54" s="9">
        <f t="shared" si="2"/>
        <v>30.5</v>
      </c>
      <c r="X54">
        <v>1253</v>
      </c>
      <c r="Y54" s="25">
        <f>IF(ISNUMBER(X53),(data[[#This Row],[internados]]-X53)/X53,0)</f>
        <v>-2.4143302180685357E-2</v>
      </c>
      <c r="Z54" s="77">
        <f t="shared" si="3"/>
        <v>1.1203583182940931E-2</v>
      </c>
      <c r="AA54" s="13">
        <f>IF(ISNUMBER(X53),IF(data[[#This Row],[internados]]-X53&lt;0,0,data[[#This Row],[internados]]-X53),0)</f>
        <v>0</v>
      </c>
      <c r="AB54" s="8">
        <f t="shared" si="6"/>
        <v>25.333333333333332</v>
      </c>
      <c r="AC54">
        <v>228</v>
      </c>
      <c r="AD54" s="78">
        <f>IF(ISNUMBER(AC53),IF(AC53=0,0,(data[[#This Row],[internados_uci]]-AC53)/AC53),0)</f>
        <v>2.7027027027027029E-2</v>
      </c>
      <c r="AE54" s="24">
        <f t="shared" si="4"/>
        <v>5.9475319766494408E-3</v>
      </c>
      <c r="AF54" s="13">
        <f>IF(ISNUMBER(AC53),IF(data[[#This Row],[internados_uci]]-AC53&lt;0,0,data[[#This Row],[internados_uci]]-AC53),0)</f>
        <v>6</v>
      </c>
      <c r="AG54" s="8">
        <f t="shared" si="7"/>
        <v>9.5</v>
      </c>
      <c r="AH54">
        <v>5166</v>
      </c>
      <c r="AI54">
        <v>162711</v>
      </c>
      <c r="AJ54">
        <v>25456</v>
      </c>
      <c r="AK54">
        <v>137860</v>
      </c>
      <c r="AM54">
        <v>735</v>
      </c>
      <c r="AN54">
        <v>171</v>
      </c>
      <c r="AO54">
        <v>157</v>
      </c>
      <c r="AP54">
        <v>277</v>
      </c>
      <c r="AQ54">
        <v>231</v>
      </c>
      <c r="AR54">
        <v>1269</v>
      </c>
      <c r="AS54">
        <v>828</v>
      </c>
      <c r="AT54">
        <v>1601</v>
      </c>
      <c r="AU54">
        <v>1150</v>
      </c>
      <c r="AV54">
        <v>2056</v>
      </c>
      <c r="AW54">
        <v>1332</v>
      </c>
      <c r="AX54">
        <v>2073</v>
      </c>
      <c r="AY54">
        <v>1349</v>
      </c>
      <c r="AZ54">
        <v>1300</v>
      </c>
      <c r="BA54">
        <v>1107</v>
      </c>
      <c r="BB54">
        <v>909</v>
      </c>
      <c r="BC54">
        <v>876</v>
      </c>
      <c r="BD54">
        <v>1999</v>
      </c>
      <c r="BE54">
        <v>1000</v>
      </c>
      <c r="BF54">
        <v>0.53</v>
      </c>
      <c r="BG54">
        <v>0.38</v>
      </c>
      <c r="BH54">
        <v>0.16</v>
      </c>
      <c r="BI54">
        <v>0.25</v>
      </c>
      <c r="BJ54">
        <v>0.27</v>
      </c>
      <c r="BK54">
        <v>0.21</v>
      </c>
      <c r="BL54">
        <v>11655</v>
      </c>
      <c r="BM54">
        <v>8030</v>
      </c>
      <c r="BN54">
        <v>393</v>
      </c>
      <c r="BO54">
        <v>157</v>
      </c>
      <c r="BP54">
        <v>124</v>
      </c>
      <c r="BQ54">
        <v>0</v>
      </c>
      <c r="BR54">
        <v>9</v>
      </c>
      <c r="BS54">
        <v>4</v>
      </c>
      <c r="BT54">
        <v>0</v>
      </c>
      <c r="CD54">
        <v>0</v>
      </c>
      <c r="CE54" s="6">
        <f>data[[#This Row],[obitos_0_9_f]]-CD53</f>
        <v>0</v>
      </c>
      <c r="CF54">
        <v>0</v>
      </c>
      <c r="CG54" s="6">
        <f>data[[#This Row],[obitos_0_9_m]]-CF53</f>
        <v>0</v>
      </c>
      <c r="CH54">
        <v>0</v>
      </c>
      <c r="CI54" s="6">
        <f>data[[#This Row],[obitos_10_19_f]]-CH53</f>
        <v>0</v>
      </c>
      <c r="CJ54">
        <v>0</v>
      </c>
      <c r="CK54" s="6">
        <f>data[[#This Row],[obitos_10_19_m]]-CJ53</f>
        <v>0</v>
      </c>
      <c r="CL54">
        <v>0</v>
      </c>
      <c r="CM54" s="6">
        <f>data[[#This Row],[obitos_20_29_f]]-CL53</f>
        <v>0</v>
      </c>
      <c r="CN54">
        <v>0</v>
      </c>
      <c r="CO54" s="6">
        <f>data[[#This Row],[obitos_20_29_m]]-CN53</f>
        <v>0</v>
      </c>
      <c r="CP54">
        <v>0</v>
      </c>
      <c r="CQ54" s="6">
        <f>data[[#This Row],[obitos_30_39_f]]-CP53</f>
        <v>0</v>
      </c>
      <c r="CR54">
        <v>0</v>
      </c>
      <c r="CS54" s="6">
        <f>data[[#This Row],[obitos_30_39_m]]-CR53</f>
        <v>0</v>
      </c>
      <c r="CT54">
        <v>5</v>
      </c>
      <c r="CU54" s="6">
        <f>data[[#This Row],[obitos_40_49_f]]-CT53</f>
        <v>0</v>
      </c>
      <c r="CV54">
        <v>3</v>
      </c>
      <c r="CW54" s="6">
        <f>data[[#This Row],[obitos_40_49_m]]-CV53</f>
        <v>0</v>
      </c>
      <c r="CX54">
        <v>5</v>
      </c>
      <c r="CY54" s="6">
        <f>data[[#This Row],[obitos_50_59_f]]-CX53</f>
        <v>0</v>
      </c>
      <c r="CZ54">
        <v>14</v>
      </c>
      <c r="DA54" s="6">
        <f>data[[#This Row],[obitos_50_59_m]]-CZ53</f>
        <v>1</v>
      </c>
      <c r="DB54">
        <v>21</v>
      </c>
      <c r="DC54" s="6">
        <f>data[[#This Row],[obitos_60_69_f]]-DB53</f>
        <v>2</v>
      </c>
      <c r="DD54">
        <v>43</v>
      </c>
      <c r="DE54" s="6">
        <f>data[[#This Row],[obitos_60_69_m]]-DD53</f>
        <v>1</v>
      </c>
      <c r="DF54">
        <v>58</v>
      </c>
      <c r="DG54" s="6">
        <f>data[[#This Row],[obitos_70_79_f]]-DF53</f>
        <v>4</v>
      </c>
      <c r="DH54">
        <v>87</v>
      </c>
      <c r="DI54" s="6">
        <f>data[[#This Row],[obitos_70_79_m]]-DH53</f>
        <v>4</v>
      </c>
      <c r="DJ54">
        <v>250</v>
      </c>
      <c r="DK54" s="6">
        <f>data[[#This Row],[obitos_80_plus_f]]-DJ53</f>
        <v>10</v>
      </c>
      <c r="DL54">
        <v>201</v>
      </c>
      <c r="DM54" s="6">
        <f>data[[#This Row],[obitos_80_plus_m]]-DL53</f>
        <v>8</v>
      </c>
      <c r="DN54">
        <v>339</v>
      </c>
      <c r="DO54">
        <v>348</v>
      </c>
      <c r="DR54">
        <v>18388</v>
      </c>
    </row>
    <row r="55" spans="1:122" x14ac:dyDescent="0.25">
      <c r="A55" s="1">
        <v>43940</v>
      </c>
      <c r="B55" s="2">
        <v>43940</v>
      </c>
      <c r="C55" s="12">
        <f>data[[#This Row],[confirmados]]-R55</f>
        <v>19596</v>
      </c>
      <c r="D55" s="12">
        <f>IF(ISNUMBER(C54),data[[#This Row],[activos_1]]-C54,0)</f>
        <v>521</v>
      </c>
      <c r="E55" s="11">
        <f t="shared" si="0"/>
        <v>489.83333333333331</v>
      </c>
      <c r="F55">
        <v>20206</v>
      </c>
      <c r="G55" s="13">
        <f>IF(ISNUMBER(F54),data[[#This Row],[confirmados]]-F54,0)</f>
        <v>521</v>
      </c>
      <c r="H55" s="8">
        <f t="shared" si="5"/>
        <v>545.33333333333337</v>
      </c>
      <c r="I55">
        <v>12148</v>
      </c>
      <c r="J55">
        <v>2923</v>
      </c>
      <c r="K55">
        <v>4500</v>
      </c>
      <c r="L55">
        <v>158</v>
      </c>
      <c r="M55">
        <v>310</v>
      </c>
      <c r="N55">
        <v>106</v>
      </c>
      <c r="O55">
        <v>61</v>
      </c>
      <c r="Q55">
        <v>521</v>
      </c>
      <c r="R55">
        <v>610</v>
      </c>
      <c r="S55" s="13">
        <f>IF(ISNUMBER(R54),data[[#This Row],[recuperados]]-R54,0)</f>
        <v>0</v>
      </c>
      <c r="T55" s="8">
        <f t="shared" si="1"/>
        <v>55.5</v>
      </c>
      <c r="U55">
        <v>714</v>
      </c>
      <c r="V55" s="9">
        <f>IF(ISNUMBER(U54),data[[#This Row],[obitos]]-U54,0)</f>
        <v>27</v>
      </c>
      <c r="W55" s="9">
        <f t="shared" si="2"/>
        <v>29.833333333333332</v>
      </c>
      <c r="X55">
        <v>1243</v>
      </c>
      <c r="Y55" s="25">
        <f>IF(ISNUMBER(X54),(data[[#This Row],[internados]]-X54)/X54,0)</f>
        <v>-7.9808459696727851E-3</v>
      </c>
      <c r="Z55" s="77">
        <f t="shared" si="3"/>
        <v>8.4574127345828365E-3</v>
      </c>
      <c r="AA55" s="13">
        <f>IF(ISNUMBER(X54),IF(data[[#This Row],[internados]]-X54&lt;0,0,data[[#This Row],[internados]]-X54),0)</f>
        <v>0</v>
      </c>
      <c r="AB55" s="8">
        <f t="shared" si="6"/>
        <v>23.666666666666668</v>
      </c>
      <c r="AC55">
        <v>224</v>
      </c>
      <c r="AD55" s="78">
        <f>IF(ISNUMBER(AC54),IF(AC54=0,0,(data[[#This Row],[internados_uci]]-AC54)/AC54),0)</f>
        <v>-1.7543859649122806E-2</v>
      </c>
      <c r="AE55" s="24">
        <f t="shared" si="4"/>
        <v>3.226332145033365E-2</v>
      </c>
      <c r="AF55" s="13">
        <f>IF(ISNUMBER(AC54),IF(data[[#This Row],[internados_uci]]-AC54&lt;0,0,data[[#This Row],[internados_uci]]-AC54),0)</f>
        <v>0</v>
      </c>
      <c r="AG55" s="8">
        <f t="shared" si="7"/>
        <v>9.5</v>
      </c>
      <c r="AH55">
        <v>4959</v>
      </c>
      <c r="AI55">
        <v>187604</v>
      </c>
      <c r="AJ55">
        <v>27947</v>
      </c>
      <c r="AK55">
        <v>162439</v>
      </c>
      <c r="AM55">
        <v>735</v>
      </c>
      <c r="AN55">
        <v>181</v>
      </c>
      <c r="AO55">
        <v>164</v>
      </c>
      <c r="AP55">
        <v>290</v>
      </c>
      <c r="AQ55">
        <v>246</v>
      </c>
      <c r="AR55">
        <v>1293</v>
      </c>
      <c r="AS55">
        <v>856</v>
      </c>
      <c r="AT55">
        <v>1650</v>
      </c>
      <c r="AU55">
        <v>1181</v>
      </c>
      <c r="AV55">
        <v>2112</v>
      </c>
      <c r="AW55">
        <v>1361</v>
      </c>
      <c r="AX55">
        <v>2133</v>
      </c>
      <c r="AY55">
        <v>1377</v>
      </c>
      <c r="AZ55">
        <v>1321</v>
      </c>
      <c r="BA55">
        <v>1123</v>
      </c>
      <c r="BB55">
        <v>935</v>
      </c>
      <c r="BC55">
        <v>891</v>
      </c>
      <c r="BD55">
        <v>2062</v>
      </c>
      <c r="BE55">
        <v>1030</v>
      </c>
      <c r="BF55">
        <v>0.52</v>
      </c>
      <c r="BG55">
        <v>0.38</v>
      </c>
      <c r="BH55">
        <v>0.16</v>
      </c>
      <c r="BI55">
        <v>0.25</v>
      </c>
      <c r="BJ55">
        <v>0.27</v>
      </c>
      <c r="BK55">
        <v>0.21</v>
      </c>
      <c r="BL55">
        <v>11977</v>
      </c>
      <c r="BM55">
        <v>8229</v>
      </c>
      <c r="BN55">
        <v>409</v>
      </c>
      <c r="BO55">
        <v>164</v>
      </c>
      <c r="BP55">
        <v>126</v>
      </c>
      <c r="BQ55">
        <v>0</v>
      </c>
      <c r="BR55">
        <v>10</v>
      </c>
      <c r="BS55">
        <v>5</v>
      </c>
      <c r="BT55">
        <v>0</v>
      </c>
      <c r="CD55">
        <v>0</v>
      </c>
      <c r="CE55" s="6">
        <f>data[[#This Row],[obitos_0_9_f]]-CD54</f>
        <v>0</v>
      </c>
      <c r="CF55">
        <v>0</v>
      </c>
      <c r="CG55" s="6">
        <f>data[[#This Row],[obitos_0_9_m]]-CF54</f>
        <v>0</v>
      </c>
      <c r="CH55">
        <v>0</v>
      </c>
      <c r="CI55" s="6">
        <f>data[[#This Row],[obitos_10_19_f]]-CH54</f>
        <v>0</v>
      </c>
      <c r="CJ55">
        <v>0</v>
      </c>
      <c r="CK55" s="6">
        <f>data[[#This Row],[obitos_10_19_m]]-CJ54</f>
        <v>0</v>
      </c>
      <c r="CL55">
        <v>0</v>
      </c>
      <c r="CM55" s="6">
        <f>data[[#This Row],[obitos_20_29_f]]-CL54</f>
        <v>0</v>
      </c>
      <c r="CN55">
        <v>0</v>
      </c>
      <c r="CO55" s="6">
        <f>data[[#This Row],[obitos_20_29_m]]-CN54</f>
        <v>0</v>
      </c>
      <c r="CP55">
        <v>0</v>
      </c>
      <c r="CQ55" s="6">
        <f>data[[#This Row],[obitos_30_39_f]]-CP54</f>
        <v>0</v>
      </c>
      <c r="CR55">
        <v>0</v>
      </c>
      <c r="CS55" s="6">
        <f>data[[#This Row],[obitos_30_39_m]]-CR54</f>
        <v>0</v>
      </c>
      <c r="CT55">
        <v>5</v>
      </c>
      <c r="CU55" s="6">
        <f>data[[#This Row],[obitos_40_49_f]]-CT54</f>
        <v>0</v>
      </c>
      <c r="CV55">
        <v>3</v>
      </c>
      <c r="CW55" s="6">
        <f>data[[#This Row],[obitos_40_49_m]]-CV54</f>
        <v>0</v>
      </c>
      <c r="CX55">
        <v>5</v>
      </c>
      <c r="CY55" s="6">
        <f>data[[#This Row],[obitos_50_59_f]]-CX54</f>
        <v>0</v>
      </c>
      <c r="CZ55">
        <v>15</v>
      </c>
      <c r="DA55" s="6">
        <f>data[[#This Row],[obitos_50_59_m]]-CZ54</f>
        <v>1</v>
      </c>
      <c r="DB55">
        <v>22</v>
      </c>
      <c r="DC55" s="6">
        <f>data[[#This Row],[obitos_60_69_f]]-DB54</f>
        <v>1</v>
      </c>
      <c r="DD55">
        <v>43</v>
      </c>
      <c r="DE55" s="6">
        <f>data[[#This Row],[obitos_60_69_m]]-DD54</f>
        <v>0</v>
      </c>
      <c r="DF55">
        <v>63</v>
      </c>
      <c r="DG55" s="6">
        <f>data[[#This Row],[obitos_70_79_f]]-DF54</f>
        <v>5</v>
      </c>
      <c r="DH55">
        <v>88</v>
      </c>
      <c r="DI55" s="6">
        <f>data[[#This Row],[obitos_70_79_m]]-DH54</f>
        <v>1</v>
      </c>
      <c r="DJ55">
        <v>261</v>
      </c>
      <c r="DK55" s="6">
        <f>data[[#This Row],[obitos_80_plus_f]]-DJ54</f>
        <v>11</v>
      </c>
      <c r="DL55">
        <v>209</v>
      </c>
      <c r="DM55" s="6">
        <f>data[[#This Row],[obitos_80_plus_m]]-DL54</f>
        <v>8</v>
      </c>
      <c r="DN55">
        <v>356</v>
      </c>
      <c r="DO55">
        <v>358</v>
      </c>
      <c r="DR55">
        <v>18882</v>
      </c>
    </row>
    <row r="56" spans="1:122" x14ac:dyDescent="0.25">
      <c r="A56" s="1">
        <v>43941</v>
      </c>
      <c r="B56" s="2">
        <v>43941</v>
      </c>
      <c r="C56" s="12">
        <f>data[[#This Row],[confirmados]]-R56</f>
        <v>20253</v>
      </c>
      <c r="D56" s="12">
        <f>IF(ISNUMBER(C55),data[[#This Row],[activos_1]]-C55,0)</f>
        <v>657</v>
      </c>
      <c r="E56" s="11">
        <f t="shared" si="0"/>
        <v>525.33333333333337</v>
      </c>
      <c r="F56">
        <v>20863</v>
      </c>
      <c r="G56" s="13">
        <f>IF(ISNUMBER(F55),data[[#This Row],[confirmados]]-F55,0)</f>
        <v>657</v>
      </c>
      <c r="H56" s="8">
        <f t="shared" si="5"/>
        <v>569.16666666666663</v>
      </c>
      <c r="I56">
        <v>12543</v>
      </c>
      <c r="J56">
        <v>2952</v>
      </c>
      <c r="K56">
        <v>4709</v>
      </c>
      <c r="L56">
        <v>161</v>
      </c>
      <c r="M56">
        <v>311</v>
      </c>
      <c r="N56">
        <v>107</v>
      </c>
      <c r="O56">
        <v>80</v>
      </c>
      <c r="Q56">
        <v>657</v>
      </c>
      <c r="R56">
        <v>610</v>
      </c>
      <c r="S56" s="13">
        <f>IF(ISNUMBER(R55),data[[#This Row],[recuperados]]-R55,0)</f>
        <v>0</v>
      </c>
      <c r="T56" s="8">
        <f t="shared" si="1"/>
        <v>43.833333333333336</v>
      </c>
      <c r="U56">
        <v>735</v>
      </c>
      <c r="V56" s="9">
        <f>IF(ISNUMBER(U55),data[[#This Row],[obitos]]-U55,0)</f>
        <v>21</v>
      </c>
      <c r="W56" s="9">
        <f t="shared" si="2"/>
        <v>28</v>
      </c>
      <c r="X56">
        <v>1208</v>
      </c>
      <c r="Y56" s="25">
        <f>IF(ISNUMBER(X55),(data[[#This Row],[internados]]-X55)/X55,0)</f>
        <v>-2.8157683024939661E-2</v>
      </c>
      <c r="Z56" s="77">
        <f t="shared" si="3"/>
        <v>-1.8519343239124422E-3</v>
      </c>
      <c r="AA56" s="13">
        <f>IF(ISNUMBER(X55),IF(data[[#This Row],[internados]]-X55&lt;0,0,data[[#This Row],[internados]]-X55),0)</f>
        <v>0</v>
      </c>
      <c r="AB56" s="8">
        <f t="shared" si="6"/>
        <v>17</v>
      </c>
      <c r="AC56">
        <v>215</v>
      </c>
      <c r="AD56" s="78">
        <f>IF(ISNUMBER(AC55),IF(AC55=0,0,(data[[#This Row],[internados_uci]]-AC55)/AC55),0)</f>
        <v>-4.0178571428571432E-2</v>
      </c>
      <c r="AE56" s="24">
        <f t="shared" si="4"/>
        <v>-1.0288518019459872E-3</v>
      </c>
      <c r="AF56" s="13">
        <f>IF(ISNUMBER(AC55),IF(data[[#This Row],[internados_uci]]-AC55&lt;0,0,data[[#This Row],[internados_uci]]-AC55),0)</f>
        <v>0</v>
      </c>
      <c r="AG56" s="8">
        <f t="shared" si="7"/>
        <v>4.5</v>
      </c>
      <c r="AH56">
        <v>4739</v>
      </c>
      <c r="AI56">
        <v>198353</v>
      </c>
      <c r="AJ56">
        <v>30805</v>
      </c>
      <c r="AK56">
        <v>172751</v>
      </c>
      <c r="AM56">
        <v>735</v>
      </c>
      <c r="AN56">
        <v>189</v>
      </c>
      <c r="AO56">
        <v>170</v>
      </c>
      <c r="AP56">
        <v>319</v>
      </c>
      <c r="AQ56">
        <v>262</v>
      </c>
      <c r="AR56">
        <v>1367</v>
      </c>
      <c r="AS56">
        <v>933</v>
      </c>
      <c r="AT56">
        <v>1694</v>
      </c>
      <c r="AU56">
        <v>1237</v>
      </c>
      <c r="AV56">
        <v>2181</v>
      </c>
      <c r="AW56">
        <v>1417</v>
      </c>
      <c r="AX56">
        <v>2191</v>
      </c>
      <c r="AY56">
        <v>1391</v>
      </c>
      <c r="AZ56">
        <v>1332</v>
      </c>
      <c r="BA56">
        <v>1171</v>
      </c>
      <c r="BB56">
        <v>972</v>
      </c>
      <c r="BC56">
        <v>905</v>
      </c>
      <c r="BD56">
        <v>2091</v>
      </c>
      <c r="BE56">
        <v>1041</v>
      </c>
      <c r="BF56">
        <v>0.52</v>
      </c>
      <c r="BG56">
        <v>0.38</v>
      </c>
      <c r="BH56">
        <v>0.16</v>
      </c>
      <c r="BI56">
        <v>0.24</v>
      </c>
      <c r="BJ56">
        <v>0.27</v>
      </c>
      <c r="BK56">
        <v>0.2</v>
      </c>
      <c r="BL56">
        <v>12336</v>
      </c>
      <c r="BM56">
        <v>8527</v>
      </c>
      <c r="BN56">
        <v>424</v>
      </c>
      <c r="BO56">
        <v>164</v>
      </c>
      <c r="BP56">
        <v>130</v>
      </c>
      <c r="BQ56">
        <v>0</v>
      </c>
      <c r="BR56">
        <v>11</v>
      </c>
      <c r="BS56">
        <v>6</v>
      </c>
      <c r="BT56">
        <v>0</v>
      </c>
      <c r="CD56">
        <v>0</v>
      </c>
      <c r="CE56" s="6">
        <f>data[[#This Row],[obitos_0_9_f]]-CD55</f>
        <v>0</v>
      </c>
      <c r="CF56">
        <v>0</v>
      </c>
      <c r="CG56" s="6">
        <f>data[[#This Row],[obitos_0_9_m]]-CF55</f>
        <v>0</v>
      </c>
      <c r="CH56">
        <v>0</v>
      </c>
      <c r="CI56" s="6">
        <f>data[[#This Row],[obitos_10_19_f]]-CH55</f>
        <v>0</v>
      </c>
      <c r="CJ56">
        <v>0</v>
      </c>
      <c r="CK56" s="6">
        <f>data[[#This Row],[obitos_10_19_m]]-CJ55</f>
        <v>0</v>
      </c>
      <c r="CL56">
        <v>0</v>
      </c>
      <c r="CM56" s="6">
        <f>data[[#This Row],[obitos_20_29_f]]-CL55</f>
        <v>0</v>
      </c>
      <c r="CN56">
        <v>0</v>
      </c>
      <c r="CO56" s="6">
        <f>data[[#This Row],[obitos_20_29_m]]-CN55</f>
        <v>0</v>
      </c>
      <c r="CP56">
        <v>0</v>
      </c>
      <c r="CQ56" s="6">
        <f>data[[#This Row],[obitos_30_39_f]]-CP55</f>
        <v>0</v>
      </c>
      <c r="CR56">
        <v>0</v>
      </c>
      <c r="CS56" s="6">
        <f>data[[#This Row],[obitos_30_39_m]]-CR55</f>
        <v>0</v>
      </c>
      <c r="CT56">
        <v>5</v>
      </c>
      <c r="CU56" s="6">
        <f>data[[#This Row],[obitos_40_49_f]]-CT55</f>
        <v>0</v>
      </c>
      <c r="CV56">
        <v>3</v>
      </c>
      <c r="CW56" s="6">
        <f>data[[#This Row],[obitos_40_49_m]]-CV55</f>
        <v>0</v>
      </c>
      <c r="CX56">
        <v>5</v>
      </c>
      <c r="CY56" s="6">
        <f>data[[#This Row],[obitos_50_59_f]]-CX55</f>
        <v>0</v>
      </c>
      <c r="CZ56">
        <v>15</v>
      </c>
      <c r="DA56" s="6">
        <f>data[[#This Row],[obitos_50_59_m]]-CZ55</f>
        <v>0</v>
      </c>
      <c r="DB56">
        <v>22</v>
      </c>
      <c r="DC56" s="6">
        <f>data[[#This Row],[obitos_60_69_f]]-DB55</f>
        <v>0</v>
      </c>
      <c r="DD56">
        <v>43</v>
      </c>
      <c r="DE56" s="6">
        <f>data[[#This Row],[obitos_60_69_m]]-DD55</f>
        <v>0</v>
      </c>
      <c r="DF56">
        <v>66</v>
      </c>
      <c r="DG56" s="6">
        <f>data[[#This Row],[obitos_70_79_f]]-DF55</f>
        <v>3</v>
      </c>
      <c r="DH56">
        <v>89</v>
      </c>
      <c r="DI56" s="6">
        <f>data[[#This Row],[obitos_70_79_m]]-DH55</f>
        <v>1</v>
      </c>
      <c r="DJ56">
        <v>269</v>
      </c>
      <c r="DK56" s="6">
        <f>data[[#This Row],[obitos_80_plus_f]]-DJ55</f>
        <v>8</v>
      </c>
      <c r="DL56">
        <v>218</v>
      </c>
      <c r="DM56" s="6">
        <f>data[[#This Row],[obitos_80_plus_m]]-DL55</f>
        <v>9</v>
      </c>
      <c r="DN56">
        <v>367</v>
      </c>
      <c r="DO56">
        <v>368</v>
      </c>
      <c r="DR56">
        <v>19518</v>
      </c>
    </row>
    <row r="57" spans="1:122" x14ac:dyDescent="0.25">
      <c r="A57" s="1">
        <v>43942</v>
      </c>
      <c r="B57" s="2">
        <v>43942</v>
      </c>
      <c r="C57" s="12">
        <f>data[[#This Row],[confirmados]]-R57</f>
        <v>20462</v>
      </c>
      <c r="D57" s="12">
        <f>IF(ISNUMBER(C56),data[[#This Row],[activos_1]]-C56,0)</f>
        <v>209</v>
      </c>
      <c r="E57" s="11">
        <f t="shared" si="0"/>
        <v>459</v>
      </c>
      <c r="F57">
        <v>21379</v>
      </c>
      <c r="G57" s="13">
        <f>IF(ISNUMBER(F56),data[[#This Row],[confirmados]]-F56,0)</f>
        <v>516</v>
      </c>
      <c r="H57" s="8">
        <f t="shared" si="5"/>
        <v>548</v>
      </c>
      <c r="I57">
        <v>12806</v>
      </c>
      <c r="J57">
        <v>2999</v>
      </c>
      <c r="K57">
        <v>4896</v>
      </c>
      <c r="L57">
        <v>173</v>
      </c>
      <c r="M57">
        <v>313</v>
      </c>
      <c r="N57">
        <v>107</v>
      </c>
      <c r="O57">
        <v>85</v>
      </c>
      <c r="Q57">
        <v>516</v>
      </c>
      <c r="R57">
        <v>917</v>
      </c>
      <c r="S57" s="13">
        <f>IF(ISNUMBER(R56),data[[#This Row],[recuperados]]-R56,0)</f>
        <v>307</v>
      </c>
      <c r="T57" s="8">
        <f t="shared" si="1"/>
        <v>89</v>
      </c>
      <c r="U57">
        <v>762</v>
      </c>
      <c r="V57" s="9">
        <f>IF(ISNUMBER(U56),data[[#This Row],[obitos]]-U56,0)</f>
        <v>27</v>
      </c>
      <c r="W57" s="9">
        <f t="shared" si="2"/>
        <v>27.166666666666668</v>
      </c>
      <c r="X57">
        <v>1172</v>
      </c>
      <c r="Y57" s="25">
        <f>IF(ISNUMBER(X56),(data[[#This Row],[internados]]-X56)/X56,0)</f>
        <v>-2.9801324503311258E-2</v>
      </c>
      <c r="Z57" s="77">
        <f t="shared" si="3"/>
        <v>-3.1513400785392973E-3</v>
      </c>
      <c r="AA57" s="13">
        <f>IF(ISNUMBER(X56),IF(data[[#This Row],[internados]]-X56&lt;0,0,data[[#This Row],[internados]]-X56),0)</f>
        <v>0</v>
      </c>
      <c r="AB57" s="8">
        <f t="shared" si="6"/>
        <v>17</v>
      </c>
      <c r="AC57">
        <v>213</v>
      </c>
      <c r="AD57" s="78">
        <f>IF(ISNUMBER(AC56),IF(AC56=0,0,(data[[#This Row],[internados_uci]]-AC56)/AC56),0)</f>
        <v>-9.3023255813953487E-3</v>
      </c>
      <c r="AE57" s="24">
        <f t="shared" si="4"/>
        <v>5.0660205399927086E-3</v>
      </c>
      <c r="AF57" s="13">
        <f>IF(ISNUMBER(AC56),IF(data[[#This Row],[internados_uci]]-AC56&lt;0,0,data[[#This Row],[internados_uci]]-AC56),0)</f>
        <v>0</v>
      </c>
      <c r="AG57" s="8">
        <f t="shared" si="7"/>
        <v>4.5</v>
      </c>
      <c r="AH57">
        <v>5009</v>
      </c>
      <c r="AI57">
        <v>202769</v>
      </c>
      <c r="AJ57">
        <v>30646</v>
      </c>
      <c r="AK57">
        <v>176381</v>
      </c>
      <c r="AM57">
        <v>735</v>
      </c>
      <c r="AN57">
        <v>189</v>
      </c>
      <c r="AO57">
        <v>170</v>
      </c>
      <c r="AP57">
        <v>321</v>
      </c>
      <c r="AQ57">
        <v>266</v>
      </c>
      <c r="AR57">
        <v>1390</v>
      </c>
      <c r="AS57">
        <v>988</v>
      </c>
      <c r="AT57">
        <v>1713</v>
      </c>
      <c r="AU57">
        <v>1271</v>
      </c>
      <c r="AV57">
        <v>2202</v>
      </c>
      <c r="AW57">
        <v>1418</v>
      </c>
      <c r="AX57">
        <v>2231</v>
      </c>
      <c r="AY57">
        <v>1439</v>
      </c>
      <c r="AZ57">
        <v>1384</v>
      </c>
      <c r="BA57">
        <v>1173</v>
      </c>
      <c r="BB57">
        <v>978</v>
      </c>
      <c r="BC57">
        <v>927</v>
      </c>
      <c r="BD57">
        <v>2222</v>
      </c>
      <c r="BE57">
        <v>1097</v>
      </c>
      <c r="BF57">
        <v>0.52</v>
      </c>
      <c r="BG57">
        <v>0.37</v>
      </c>
      <c r="BH57">
        <v>0.15</v>
      </c>
      <c r="BI57">
        <v>0.25</v>
      </c>
      <c r="BJ57">
        <v>0.27</v>
      </c>
      <c r="BK57">
        <v>0.2</v>
      </c>
      <c r="BL57">
        <v>12630</v>
      </c>
      <c r="BM57">
        <v>8749</v>
      </c>
      <c r="BN57">
        <v>441</v>
      </c>
      <c r="BO57">
        <v>171</v>
      </c>
      <c r="BP57">
        <v>133</v>
      </c>
      <c r="BQ57">
        <v>0</v>
      </c>
      <c r="BR57">
        <v>11</v>
      </c>
      <c r="BS57">
        <v>6</v>
      </c>
      <c r="BT57">
        <v>0</v>
      </c>
      <c r="CD57">
        <v>0</v>
      </c>
      <c r="CE57" s="6">
        <f>data[[#This Row],[obitos_0_9_f]]-CD56</f>
        <v>0</v>
      </c>
      <c r="CF57">
        <v>0</v>
      </c>
      <c r="CG57" s="6">
        <f>data[[#This Row],[obitos_0_9_m]]-CF56</f>
        <v>0</v>
      </c>
      <c r="CH57">
        <v>0</v>
      </c>
      <c r="CI57" s="6">
        <f>data[[#This Row],[obitos_10_19_f]]-CH56</f>
        <v>0</v>
      </c>
      <c r="CJ57">
        <v>0</v>
      </c>
      <c r="CK57" s="6">
        <f>data[[#This Row],[obitos_10_19_m]]-CJ56</f>
        <v>0</v>
      </c>
      <c r="CL57">
        <v>0</v>
      </c>
      <c r="CM57" s="6">
        <f>data[[#This Row],[obitos_20_29_f]]-CL56</f>
        <v>0</v>
      </c>
      <c r="CN57">
        <v>0</v>
      </c>
      <c r="CO57" s="6">
        <f>data[[#This Row],[obitos_20_29_m]]-CN56</f>
        <v>0</v>
      </c>
      <c r="CP57">
        <v>0</v>
      </c>
      <c r="CQ57" s="6">
        <f>data[[#This Row],[obitos_30_39_f]]-CP56</f>
        <v>0</v>
      </c>
      <c r="CR57">
        <v>0</v>
      </c>
      <c r="CS57" s="6">
        <f>data[[#This Row],[obitos_30_39_m]]-CR56</f>
        <v>0</v>
      </c>
      <c r="CT57">
        <v>5</v>
      </c>
      <c r="CU57" s="6">
        <f>data[[#This Row],[obitos_40_49_f]]-CT56</f>
        <v>0</v>
      </c>
      <c r="CV57">
        <v>4</v>
      </c>
      <c r="CW57" s="6">
        <f>data[[#This Row],[obitos_40_49_m]]-CV56</f>
        <v>1</v>
      </c>
      <c r="CX57">
        <v>5</v>
      </c>
      <c r="CY57" s="6">
        <f>data[[#This Row],[obitos_50_59_f]]-CX56</f>
        <v>0</v>
      </c>
      <c r="CZ57">
        <v>15</v>
      </c>
      <c r="DA57" s="6">
        <f>data[[#This Row],[obitos_50_59_m]]-CZ56</f>
        <v>0</v>
      </c>
      <c r="DB57">
        <v>22</v>
      </c>
      <c r="DC57" s="6">
        <f>data[[#This Row],[obitos_60_69_f]]-DB56</f>
        <v>0</v>
      </c>
      <c r="DD57">
        <v>45</v>
      </c>
      <c r="DE57" s="6">
        <f>data[[#This Row],[obitos_60_69_m]]-DD56</f>
        <v>2</v>
      </c>
      <c r="DF57">
        <v>68</v>
      </c>
      <c r="DG57" s="6">
        <f>data[[#This Row],[obitos_70_79_f]]-DF56</f>
        <v>2</v>
      </c>
      <c r="DH57">
        <v>91</v>
      </c>
      <c r="DI57" s="6">
        <f>data[[#This Row],[obitos_70_79_m]]-DH56</f>
        <v>2</v>
      </c>
      <c r="DJ57">
        <v>282</v>
      </c>
      <c r="DK57" s="6">
        <f>data[[#This Row],[obitos_80_plus_f]]-DJ56</f>
        <v>13</v>
      </c>
      <c r="DL57">
        <v>225</v>
      </c>
      <c r="DM57" s="6">
        <f>data[[#This Row],[obitos_80_plus_m]]-DL56</f>
        <v>7</v>
      </c>
      <c r="DN57">
        <v>382</v>
      </c>
      <c r="DO57">
        <v>380</v>
      </c>
      <c r="DR57">
        <v>19700</v>
      </c>
    </row>
    <row r="58" spans="1:122" x14ac:dyDescent="0.25">
      <c r="A58" s="1">
        <v>43943</v>
      </c>
      <c r="B58" s="2">
        <v>43943</v>
      </c>
      <c r="C58" s="12">
        <f>data[[#This Row],[confirmados]]-R58</f>
        <v>20839</v>
      </c>
      <c r="D58" s="12">
        <f>IF(ISNUMBER(C57),data[[#This Row],[activos_1]]-C57,0)</f>
        <v>377</v>
      </c>
      <c r="E58" s="11">
        <f t="shared" si="0"/>
        <v>415.16666666666669</v>
      </c>
      <c r="F58">
        <v>21982</v>
      </c>
      <c r="G58" s="13">
        <f>IF(ISNUMBER(F57),data[[#This Row],[confirmados]]-F57,0)</f>
        <v>603</v>
      </c>
      <c r="H58" s="8">
        <f t="shared" si="5"/>
        <v>523.5</v>
      </c>
      <c r="I58">
        <v>13150</v>
      </c>
      <c r="J58">
        <v>3053</v>
      </c>
      <c r="K58">
        <v>5093</v>
      </c>
      <c r="L58">
        <v>176</v>
      </c>
      <c r="M58">
        <v>316</v>
      </c>
      <c r="N58">
        <v>109</v>
      </c>
      <c r="O58">
        <v>85</v>
      </c>
      <c r="Q58">
        <v>603</v>
      </c>
      <c r="R58">
        <v>1143</v>
      </c>
      <c r="S58" s="13">
        <f>IF(ISNUMBER(R57),data[[#This Row],[recuperados]]-R57,0)</f>
        <v>226</v>
      </c>
      <c r="T58" s="8">
        <f t="shared" si="1"/>
        <v>108.33333333333333</v>
      </c>
      <c r="U58">
        <v>785</v>
      </c>
      <c r="V58" s="9">
        <f>IF(ISNUMBER(U57),data[[#This Row],[obitos]]-U57,0)</f>
        <v>23</v>
      </c>
      <c r="W58" s="9">
        <f t="shared" si="2"/>
        <v>26</v>
      </c>
      <c r="X58">
        <v>1146</v>
      </c>
      <c r="Y58" s="25">
        <f>IF(ISNUMBER(X57),(data[[#This Row],[internados]]-X57)/X57,0)</f>
        <v>-2.2184300341296929E-2</v>
      </c>
      <c r="Z58" s="77">
        <f t="shared" si="3"/>
        <v>-2.1015390135422123E-2</v>
      </c>
      <c r="AA58" s="13">
        <f>IF(ISNUMBER(X57),IF(data[[#This Row],[internados]]-X57&lt;0,0,data[[#This Row],[internados]]-X57),0)</f>
        <v>0</v>
      </c>
      <c r="AB58" s="8">
        <f t="shared" si="6"/>
        <v>0</v>
      </c>
      <c r="AC58">
        <v>207</v>
      </c>
      <c r="AD58" s="78">
        <f>IF(ISNUMBER(AC57),IF(AC57=0,0,(data[[#This Row],[internados_uci]]-AC57)/AC57),0)</f>
        <v>-2.8169014084507043E-2</v>
      </c>
      <c r="AE58" s="24">
        <f t="shared" si="4"/>
        <v>-1.645573821768154E-2</v>
      </c>
      <c r="AF58" s="13">
        <f>IF(ISNUMBER(AC57),IF(data[[#This Row],[internados_uci]]-AC57&lt;0,0,data[[#This Row],[internados_uci]]-AC57),0)</f>
        <v>0</v>
      </c>
      <c r="AG58" s="8">
        <f t="shared" si="7"/>
        <v>1</v>
      </c>
      <c r="AH58">
        <v>3219</v>
      </c>
      <c r="AI58">
        <v>210302</v>
      </c>
      <c r="AJ58">
        <v>30646</v>
      </c>
      <c r="AK58">
        <v>185101</v>
      </c>
      <c r="AM58">
        <v>735</v>
      </c>
      <c r="AN58">
        <v>189</v>
      </c>
      <c r="AO58">
        <v>171</v>
      </c>
      <c r="AP58">
        <v>353</v>
      </c>
      <c r="AQ58">
        <v>295</v>
      </c>
      <c r="AR58">
        <v>1437</v>
      </c>
      <c r="AS58">
        <v>1022</v>
      </c>
      <c r="AT58">
        <v>1777</v>
      </c>
      <c r="AU58">
        <v>1296</v>
      </c>
      <c r="AV58">
        <v>2302</v>
      </c>
      <c r="AW58">
        <v>1439</v>
      </c>
      <c r="AX58">
        <v>2303</v>
      </c>
      <c r="AY58">
        <v>1466</v>
      </c>
      <c r="AZ58">
        <v>1401</v>
      </c>
      <c r="BA58">
        <v>1220</v>
      </c>
      <c r="BB58">
        <v>1025</v>
      </c>
      <c r="BC58">
        <v>936</v>
      </c>
      <c r="BD58">
        <v>2242</v>
      </c>
      <c r="BE58">
        <v>1108</v>
      </c>
      <c r="BF58">
        <v>0.52</v>
      </c>
      <c r="BG58">
        <v>0.37</v>
      </c>
      <c r="BH58">
        <v>0.15</v>
      </c>
      <c r="BI58">
        <v>0.25</v>
      </c>
      <c r="BJ58">
        <v>0.27</v>
      </c>
      <c r="BK58">
        <v>0.2</v>
      </c>
      <c r="BL58">
        <v>13029</v>
      </c>
      <c r="BM58">
        <v>8953</v>
      </c>
      <c r="BN58">
        <v>454</v>
      </c>
      <c r="BO58">
        <v>175</v>
      </c>
      <c r="BP58">
        <v>138</v>
      </c>
      <c r="BQ58">
        <v>1</v>
      </c>
      <c r="BR58">
        <v>11</v>
      </c>
      <c r="BS58">
        <v>6</v>
      </c>
      <c r="BT58">
        <v>0</v>
      </c>
      <c r="CD58">
        <v>0</v>
      </c>
      <c r="CE58" s="6">
        <f>data[[#This Row],[obitos_0_9_f]]-CD57</f>
        <v>0</v>
      </c>
      <c r="CF58">
        <v>0</v>
      </c>
      <c r="CG58" s="6">
        <f>data[[#This Row],[obitos_0_9_m]]-CF57</f>
        <v>0</v>
      </c>
      <c r="CH58">
        <v>0</v>
      </c>
      <c r="CI58" s="6">
        <f>data[[#This Row],[obitos_10_19_f]]-CH57</f>
        <v>0</v>
      </c>
      <c r="CJ58">
        <v>0</v>
      </c>
      <c r="CK58" s="6">
        <f>data[[#This Row],[obitos_10_19_m]]-CJ57</f>
        <v>0</v>
      </c>
      <c r="CL58">
        <v>0</v>
      </c>
      <c r="CM58" s="6">
        <f>data[[#This Row],[obitos_20_29_f]]-CL57</f>
        <v>0</v>
      </c>
      <c r="CN58">
        <v>0</v>
      </c>
      <c r="CO58" s="6">
        <f>data[[#This Row],[obitos_20_29_m]]-CN57</f>
        <v>0</v>
      </c>
      <c r="CP58">
        <v>0</v>
      </c>
      <c r="CQ58" s="6">
        <f>data[[#This Row],[obitos_30_39_f]]-CP57</f>
        <v>0</v>
      </c>
      <c r="CR58">
        <v>0</v>
      </c>
      <c r="CS58" s="6">
        <f>data[[#This Row],[obitos_30_39_m]]-CR57</f>
        <v>0</v>
      </c>
      <c r="CT58">
        <v>5</v>
      </c>
      <c r="CU58" s="6">
        <f>data[[#This Row],[obitos_40_49_f]]-CT57</f>
        <v>0</v>
      </c>
      <c r="CV58">
        <v>4</v>
      </c>
      <c r="CW58" s="6">
        <f>data[[#This Row],[obitos_40_49_m]]-CV57</f>
        <v>0</v>
      </c>
      <c r="CX58">
        <v>5</v>
      </c>
      <c r="CY58" s="6">
        <f>data[[#This Row],[obitos_50_59_f]]-CX57</f>
        <v>0</v>
      </c>
      <c r="CZ58">
        <v>15</v>
      </c>
      <c r="DA58" s="6">
        <f>data[[#This Row],[obitos_50_59_m]]-CZ57</f>
        <v>0</v>
      </c>
      <c r="DB58">
        <v>22</v>
      </c>
      <c r="DC58" s="6">
        <f>data[[#This Row],[obitos_60_69_f]]-DB57</f>
        <v>0</v>
      </c>
      <c r="DD58">
        <v>45</v>
      </c>
      <c r="DE58" s="6">
        <f>data[[#This Row],[obitos_60_69_m]]-DD57</f>
        <v>0</v>
      </c>
      <c r="DF58">
        <v>68</v>
      </c>
      <c r="DG58" s="6">
        <f>data[[#This Row],[obitos_70_79_f]]-DF57</f>
        <v>0</v>
      </c>
      <c r="DH58">
        <v>93</v>
      </c>
      <c r="DI58" s="6">
        <f>data[[#This Row],[obitos_70_79_m]]-DH57</f>
        <v>2</v>
      </c>
      <c r="DJ58">
        <v>295</v>
      </c>
      <c r="DK58" s="6">
        <f>data[[#This Row],[obitos_80_plus_f]]-DJ57</f>
        <v>13</v>
      </c>
      <c r="DL58">
        <v>233</v>
      </c>
      <c r="DM58" s="6">
        <f>data[[#This Row],[obitos_80_plus_m]]-DL57</f>
        <v>8</v>
      </c>
      <c r="DN58">
        <v>395</v>
      </c>
      <c r="DO58">
        <v>390</v>
      </c>
      <c r="DR58">
        <v>20054</v>
      </c>
    </row>
    <row r="59" spans="1:122" x14ac:dyDescent="0.25">
      <c r="A59" s="1">
        <v>43944</v>
      </c>
      <c r="B59" s="2">
        <v>43944</v>
      </c>
      <c r="C59" s="12">
        <f>data[[#This Row],[confirmados]]-R59</f>
        <v>21152</v>
      </c>
      <c r="D59" s="12">
        <f>IF(ISNUMBER(C58),data[[#This Row],[activos_1]]-C58,0)</f>
        <v>313</v>
      </c>
      <c r="E59" s="11">
        <f t="shared" si="0"/>
        <v>441.5</v>
      </c>
      <c r="F59">
        <v>22353</v>
      </c>
      <c r="G59" s="13">
        <f>IF(ISNUMBER(F58),data[[#This Row],[confirmados]]-F58,0)</f>
        <v>371</v>
      </c>
      <c r="H59" s="8">
        <f t="shared" si="5"/>
        <v>555.16666666666663</v>
      </c>
      <c r="I59">
        <v>13382</v>
      </c>
      <c r="J59">
        <v>3084</v>
      </c>
      <c r="K59">
        <v>5194</v>
      </c>
      <c r="L59">
        <v>181</v>
      </c>
      <c r="M59">
        <v>318</v>
      </c>
      <c r="N59">
        <v>109</v>
      </c>
      <c r="O59">
        <v>85</v>
      </c>
      <c r="Q59">
        <v>371</v>
      </c>
      <c r="R59">
        <v>1201</v>
      </c>
      <c r="S59" s="13">
        <f>IF(ISNUMBER(R58),data[[#This Row],[recuperados]]-R58,0)</f>
        <v>58</v>
      </c>
      <c r="T59" s="8">
        <f t="shared" si="1"/>
        <v>113.66666666666667</v>
      </c>
      <c r="U59">
        <v>820</v>
      </c>
      <c r="V59" s="9">
        <f>IF(ISNUMBER(U58),data[[#This Row],[obitos]]-U58,0)</f>
        <v>35</v>
      </c>
      <c r="W59" s="9">
        <f t="shared" si="2"/>
        <v>27.166666666666668</v>
      </c>
      <c r="X59">
        <v>1095</v>
      </c>
      <c r="Y59" s="25">
        <f>IF(ISNUMBER(X58),(data[[#This Row],[internados]]-X58)/X58,0)</f>
        <v>-4.4502617801047119E-2</v>
      </c>
      <c r="Z59" s="77">
        <f t="shared" si="3"/>
        <v>-2.6128345636825517E-2</v>
      </c>
      <c r="AA59" s="13">
        <f>IF(ISNUMBER(X58),IF(data[[#This Row],[internados]]-X58&lt;0,0,data[[#This Row],[internados]]-X58),0)</f>
        <v>0</v>
      </c>
      <c r="AB59" s="8">
        <f t="shared" si="6"/>
        <v>0</v>
      </c>
      <c r="AC59">
        <v>204</v>
      </c>
      <c r="AD59" s="78">
        <f>IF(ISNUMBER(AC58),IF(AC58=0,0,(data[[#This Row],[internados_uci]]-AC58)/AC58),0)</f>
        <v>-1.4492753623188406E-2</v>
      </c>
      <c r="AE59" s="24">
        <f t="shared" si="4"/>
        <v>-1.3776582889959666E-2</v>
      </c>
      <c r="AF59" s="13">
        <f>IF(ISNUMBER(AC58),IF(data[[#This Row],[internados_uci]]-AC58&lt;0,0,data[[#This Row],[internados_uci]]-AC58),0)</f>
        <v>0</v>
      </c>
      <c r="AG59" s="8">
        <f t="shared" si="7"/>
        <v>1</v>
      </c>
      <c r="AH59">
        <v>4048</v>
      </c>
      <c r="AI59">
        <v>219848</v>
      </c>
      <c r="AJ59">
        <v>30342</v>
      </c>
      <c r="AK59">
        <v>193447</v>
      </c>
      <c r="AM59">
        <v>741</v>
      </c>
      <c r="AN59">
        <v>189</v>
      </c>
      <c r="AO59">
        <v>171</v>
      </c>
      <c r="AP59">
        <v>362</v>
      </c>
      <c r="AQ59">
        <v>297</v>
      </c>
      <c r="AR59">
        <v>1473</v>
      </c>
      <c r="AS59">
        <v>1058</v>
      </c>
      <c r="AT59">
        <v>1809</v>
      </c>
      <c r="AU59">
        <v>1321</v>
      </c>
      <c r="AV59">
        <v>2317</v>
      </c>
      <c r="AW59">
        <v>1468</v>
      </c>
      <c r="AX59">
        <v>2328</v>
      </c>
      <c r="AY59">
        <v>1490</v>
      </c>
      <c r="AZ59">
        <v>1421</v>
      </c>
      <c r="BA59">
        <v>1236</v>
      </c>
      <c r="BB59">
        <v>1036</v>
      </c>
      <c r="BC59">
        <v>963</v>
      </c>
      <c r="BD59">
        <v>2279</v>
      </c>
      <c r="BE59">
        <v>1135</v>
      </c>
      <c r="BF59">
        <v>0.51</v>
      </c>
      <c r="BG59">
        <v>0.36</v>
      </c>
      <c r="BH59">
        <v>0.14000000000000001</v>
      </c>
      <c r="BI59">
        <v>0.24</v>
      </c>
      <c r="BJ59">
        <v>0.27</v>
      </c>
      <c r="BK59">
        <v>0.2</v>
      </c>
      <c r="BL59">
        <v>13214</v>
      </c>
      <c r="BM59">
        <v>9139</v>
      </c>
      <c r="BN59">
        <v>475</v>
      </c>
      <c r="BO59">
        <v>179</v>
      </c>
      <c r="BP59">
        <v>146</v>
      </c>
      <c r="BQ59">
        <v>1</v>
      </c>
      <c r="BR59">
        <v>11</v>
      </c>
      <c r="BS59">
        <v>8</v>
      </c>
      <c r="BT59">
        <v>0</v>
      </c>
      <c r="CD59">
        <v>0</v>
      </c>
      <c r="CE59" s="6">
        <f>data[[#This Row],[obitos_0_9_f]]-CD58</f>
        <v>0</v>
      </c>
      <c r="CF59">
        <v>0</v>
      </c>
      <c r="CG59" s="6">
        <f>data[[#This Row],[obitos_0_9_m]]-CF58</f>
        <v>0</v>
      </c>
      <c r="CH59">
        <v>0</v>
      </c>
      <c r="CI59" s="6">
        <f>data[[#This Row],[obitos_10_19_f]]-CH58</f>
        <v>0</v>
      </c>
      <c r="CJ59">
        <v>0</v>
      </c>
      <c r="CK59" s="6">
        <f>data[[#This Row],[obitos_10_19_m]]-CJ58</f>
        <v>0</v>
      </c>
      <c r="CL59">
        <v>0</v>
      </c>
      <c r="CM59" s="6">
        <f>data[[#This Row],[obitos_20_29_f]]-CL58</f>
        <v>0</v>
      </c>
      <c r="CN59">
        <v>0</v>
      </c>
      <c r="CO59" s="6">
        <f>data[[#This Row],[obitos_20_29_m]]-CN58</f>
        <v>0</v>
      </c>
      <c r="CP59">
        <v>0</v>
      </c>
      <c r="CQ59" s="6">
        <f>data[[#This Row],[obitos_30_39_f]]-CP58</f>
        <v>0</v>
      </c>
      <c r="CR59">
        <v>0</v>
      </c>
      <c r="CS59" s="6">
        <f>data[[#This Row],[obitos_30_39_m]]-CR58</f>
        <v>0</v>
      </c>
      <c r="CT59">
        <v>5</v>
      </c>
      <c r="CU59" s="6">
        <f>data[[#This Row],[obitos_40_49_f]]-CT58</f>
        <v>0</v>
      </c>
      <c r="CV59">
        <v>4</v>
      </c>
      <c r="CW59" s="6">
        <f>data[[#This Row],[obitos_40_49_m]]-CV58</f>
        <v>0</v>
      </c>
      <c r="CX59">
        <v>5</v>
      </c>
      <c r="CY59" s="6">
        <f>data[[#This Row],[obitos_50_59_f]]-CX58</f>
        <v>0</v>
      </c>
      <c r="CZ59">
        <v>16</v>
      </c>
      <c r="DA59" s="6">
        <f>data[[#This Row],[obitos_50_59_m]]-CZ58</f>
        <v>1</v>
      </c>
      <c r="DB59">
        <v>23</v>
      </c>
      <c r="DC59" s="6">
        <f>data[[#This Row],[obitos_60_69_f]]-DB58</f>
        <v>1</v>
      </c>
      <c r="DD59">
        <v>48</v>
      </c>
      <c r="DE59" s="6">
        <f>data[[#This Row],[obitos_60_69_m]]-DD58</f>
        <v>3</v>
      </c>
      <c r="DF59">
        <v>70</v>
      </c>
      <c r="DG59" s="6">
        <f>data[[#This Row],[obitos_70_79_f]]-DF58</f>
        <v>2</v>
      </c>
      <c r="DH59">
        <v>98</v>
      </c>
      <c r="DI59" s="6">
        <f>data[[#This Row],[obitos_70_79_m]]-DH58</f>
        <v>5</v>
      </c>
      <c r="DJ59">
        <v>311</v>
      </c>
      <c r="DK59" s="6">
        <f>data[[#This Row],[obitos_80_plus_f]]-DJ58</f>
        <v>16</v>
      </c>
      <c r="DL59">
        <v>240</v>
      </c>
      <c r="DM59" s="6">
        <f>data[[#This Row],[obitos_80_plus_m]]-DL58</f>
        <v>7</v>
      </c>
      <c r="DN59">
        <v>414</v>
      </c>
      <c r="DO59">
        <v>406</v>
      </c>
      <c r="DR59">
        <v>20332</v>
      </c>
    </row>
    <row r="60" spans="1:122" x14ac:dyDescent="0.25">
      <c r="A60" s="1">
        <v>43945</v>
      </c>
      <c r="B60" s="2">
        <v>43945</v>
      </c>
      <c r="C60" s="12">
        <f>data[[#This Row],[confirmados]]-R60</f>
        <v>21569</v>
      </c>
      <c r="D60" s="12">
        <f>IF(ISNUMBER(C59),data[[#This Row],[activos_1]]-C59,0)</f>
        <v>417</v>
      </c>
      <c r="E60" s="11">
        <f t="shared" si="0"/>
        <v>415.66666666666669</v>
      </c>
      <c r="F60">
        <v>22797</v>
      </c>
      <c r="G60" s="13">
        <f>IF(ISNUMBER(F59),data[[#This Row],[confirmados]]-F59,0)</f>
        <v>444</v>
      </c>
      <c r="H60" s="8">
        <f t="shared" si="5"/>
        <v>518.66666666666663</v>
      </c>
      <c r="I60">
        <v>13707</v>
      </c>
      <c r="J60">
        <v>3116</v>
      </c>
      <c r="K60">
        <v>5277</v>
      </c>
      <c r="L60">
        <v>183</v>
      </c>
      <c r="M60">
        <v>320</v>
      </c>
      <c r="N60">
        <v>109</v>
      </c>
      <c r="O60">
        <v>85</v>
      </c>
      <c r="Q60">
        <v>444</v>
      </c>
      <c r="R60">
        <v>1228</v>
      </c>
      <c r="S60" s="13">
        <f>IF(ISNUMBER(R59),data[[#This Row],[recuperados]]-R59,0)</f>
        <v>27</v>
      </c>
      <c r="T60" s="8">
        <f t="shared" si="1"/>
        <v>103</v>
      </c>
      <c r="U60">
        <v>854</v>
      </c>
      <c r="V60" s="9">
        <f>IF(ISNUMBER(U59),data[[#This Row],[obitos]]-U59,0)</f>
        <v>34</v>
      </c>
      <c r="W60" s="9">
        <f t="shared" si="2"/>
        <v>27.833333333333332</v>
      </c>
      <c r="X60">
        <v>1068</v>
      </c>
      <c r="Y60" s="25">
        <f>IF(ISNUMBER(X59),(data[[#This Row],[internados]]-X59)/X59,0)</f>
        <v>-2.4657534246575342E-2</v>
      </c>
      <c r="Z60" s="77">
        <f t="shared" si="3"/>
        <v>-2.6214050981140515E-2</v>
      </c>
      <c r="AA60" s="13">
        <f>IF(ISNUMBER(X59),IF(data[[#This Row],[internados]]-X59&lt;0,0,data[[#This Row],[internados]]-X59),0)</f>
        <v>0</v>
      </c>
      <c r="AB60" s="8">
        <f t="shared" si="6"/>
        <v>0</v>
      </c>
      <c r="AC60">
        <v>188</v>
      </c>
      <c r="AD60" s="78">
        <f>IF(ISNUMBER(AC59),IF(AC59=0,0,(data[[#This Row],[internados_uci]]-AC59)/AC59),0)</f>
        <v>-7.8431372549019607E-2</v>
      </c>
      <c r="AE60" s="24">
        <f t="shared" si="4"/>
        <v>-3.1352982819300775E-2</v>
      </c>
      <c r="AF60" s="13">
        <f>IF(ISNUMBER(AC59),IF(data[[#This Row],[internados_uci]]-AC59&lt;0,0,data[[#This Row],[internados_uci]]-AC59),0)</f>
        <v>0</v>
      </c>
      <c r="AG60" s="8">
        <f t="shared" si="7"/>
        <v>0</v>
      </c>
      <c r="AH60">
        <v>4377</v>
      </c>
      <c r="AI60">
        <v>227393</v>
      </c>
      <c r="AJ60">
        <v>29621</v>
      </c>
      <c r="AK60">
        <v>200219</v>
      </c>
      <c r="AM60">
        <v>741</v>
      </c>
      <c r="AN60">
        <v>189</v>
      </c>
      <c r="AO60">
        <v>171</v>
      </c>
      <c r="AP60">
        <v>372</v>
      </c>
      <c r="AQ60">
        <v>299</v>
      </c>
      <c r="AR60">
        <v>1511</v>
      </c>
      <c r="AS60">
        <v>1097</v>
      </c>
      <c r="AT60">
        <v>1842</v>
      </c>
      <c r="AU60">
        <v>1347</v>
      </c>
      <c r="AV60">
        <v>2332</v>
      </c>
      <c r="AW60">
        <v>1498</v>
      </c>
      <c r="AX60">
        <v>2363</v>
      </c>
      <c r="AY60">
        <v>1517</v>
      </c>
      <c r="AZ60">
        <v>1450</v>
      </c>
      <c r="BA60">
        <v>1273</v>
      </c>
      <c r="BB60">
        <v>1057</v>
      </c>
      <c r="BC60">
        <v>990</v>
      </c>
      <c r="BD60">
        <v>2322</v>
      </c>
      <c r="BE60">
        <v>1167</v>
      </c>
      <c r="BF60">
        <v>0.5</v>
      </c>
      <c r="BG60">
        <v>0.36</v>
      </c>
      <c r="BH60">
        <v>0.14000000000000001</v>
      </c>
      <c r="BI60">
        <v>0.24</v>
      </c>
      <c r="BJ60">
        <v>0.26</v>
      </c>
      <c r="BK60">
        <v>0.2</v>
      </c>
      <c r="BL60">
        <v>13438</v>
      </c>
      <c r="BM60">
        <v>9359</v>
      </c>
      <c r="BN60">
        <v>491</v>
      </c>
      <c r="BO60">
        <v>183</v>
      </c>
      <c r="BP60">
        <v>160</v>
      </c>
      <c r="BQ60">
        <v>1</v>
      </c>
      <c r="BR60">
        <v>11</v>
      </c>
      <c r="BS60">
        <v>8</v>
      </c>
      <c r="BT60">
        <v>0</v>
      </c>
      <c r="CD60">
        <v>0</v>
      </c>
      <c r="CE60" s="6">
        <f>data[[#This Row],[obitos_0_9_f]]-CD59</f>
        <v>0</v>
      </c>
      <c r="CF60">
        <v>0</v>
      </c>
      <c r="CG60" s="6">
        <f>data[[#This Row],[obitos_0_9_m]]-CF59</f>
        <v>0</v>
      </c>
      <c r="CH60">
        <v>0</v>
      </c>
      <c r="CI60" s="6">
        <f>data[[#This Row],[obitos_10_19_f]]-CH59</f>
        <v>0</v>
      </c>
      <c r="CJ60">
        <v>0</v>
      </c>
      <c r="CK60" s="6">
        <f>data[[#This Row],[obitos_10_19_m]]-CJ59</f>
        <v>0</v>
      </c>
      <c r="CL60">
        <v>0</v>
      </c>
      <c r="CM60" s="6">
        <f>data[[#This Row],[obitos_20_29_f]]-CL59</f>
        <v>0</v>
      </c>
      <c r="CN60">
        <v>0</v>
      </c>
      <c r="CO60" s="6">
        <f>data[[#This Row],[obitos_20_29_m]]-CN59</f>
        <v>0</v>
      </c>
      <c r="CP60">
        <v>0</v>
      </c>
      <c r="CQ60" s="6">
        <f>data[[#This Row],[obitos_30_39_f]]-CP59</f>
        <v>0</v>
      </c>
      <c r="CR60">
        <v>0</v>
      </c>
      <c r="CS60" s="6">
        <f>data[[#This Row],[obitos_30_39_m]]-CR59</f>
        <v>0</v>
      </c>
      <c r="CT60">
        <v>5</v>
      </c>
      <c r="CU60" s="6">
        <f>data[[#This Row],[obitos_40_49_f]]-CT59</f>
        <v>0</v>
      </c>
      <c r="CV60">
        <v>4</v>
      </c>
      <c r="CW60" s="6">
        <f>data[[#This Row],[obitos_40_49_m]]-CV59</f>
        <v>0</v>
      </c>
      <c r="CX60">
        <v>5</v>
      </c>
      <c r="CY60" s="6">
        <f>data[[#This Row],[obitos_50_59_f]]-CX59</f>
        <v>0</v>
      </c>
      <c r="CZ60">
        <v>17</v>
      </c>
      <c r="DA60" s="6">
        <f>data[[#This Row],[obitos_50_59_m]]-CZ59</f>
        <v>1</v>
      </c>
      <c r="DB60">
        <v>24</v>
      </c>
      <c r="DC60" s="6">
        <f>data[[#This Row],[obitos_60_69_f]]-DB59</f>
        <v>1</v>
      </c>
      <c r="DD60">
        <v>51</v>
      </c>
      <c r="DE60" s="6">
        <f>data[[#This Row],[obitos_60_69_m]]-DD59</f>
        <v>3</v>
      </c>
      <c r="DF60">
        <v>71</v>
      </c>
      <c r="DG60" s="6">
        <f>data[[#This Row],[obitos_70_79_f]]-DF59</f>
        <v>1</v>
      </c>
      <c r="DH60">
        <v>103</v>
      </c>
      <c r="DI60" s="6">
        <f>data[[#This Row],[obitos_70_79_m]]-DH59</f>
        <v>5</v>
      </c>
      <c r="DJ60">
        <v>323</v>
      </c>
      <c r="DK60" s="6">
        <f>data[[#This Row],[obitos_80_plus_f]]-DJ59</f>
        <v>12</v>
      </c>
      <c r="DL60">
        <v>251</v>
      </c>
      <c r="DM60" s="6">
        <f>data[[#This Row],[obitos_80_plus_m]]-DL59</f>
        <v>11</v>
      </c>
      <c r="DN60">
        <v>428</v>
      </c>
      <c r="DO60">
        <v>426</v>
      </c>
      <c r="DR60">
        <v>20715</v>
      </c>
    </row>
    <row r="61" spans="1:122" x14ac:dyDescent="0.25">
      <c r="A61" s="1">
        <v>43946</v>
      </c>
      <c r="B61" s="2">
        <v>43946</v>
      </c>
      <c r="C61" s="12">
        <f>data[[#This Row],[confirmados]]-R61</f>
        <v>21994</v>
      </c>
      <c r="D61" s="12">
        <f>IF(ISNUMBER(C60),data[[#This Row],[activos_1]]-C60,0)</f>
        <v>425</v>
      </c>
      <c r="E61" s="11">
        <f t="shared" si="0"/>
        <v>399.66666666666669</v>
      </c>
      <c r="F61">
        <v>23271</v>
      </c>
      <c r="G61" s="13">
        <f>IF(ISNUMBER(F60),data[[#This Row],[confirmados]]-F60,0)</f>
        <v>474</v>
      </c>
      <c r="H61" s="8">
        <f t="shared" si="5"/>
        <v>510.83333333333331</v>
      </c>
      <c r="I61">
        <v>13951</v>
      </c>
      <c r="J61">
        <v>3183</v>
      </c>
      <c r="K61">
        <v>5435</v>
      </c>
      <c r="L61">
        <v>185</v>
      </c>
      <c r="M61">
        <v>320</v>
      </c>
      <c r="N61">
        <v>111</v>
      </c>
      <c r="O61">
        <v>86</v>
      </c>
      <c r="Q61">
        <v>474</v>
      </c>
      <c r="R61">
        <v>1277</v>
      </c>
      <c r="S61" s="13">
        <f>IF(ISNUMBER(R60),data[[#This Row],[recuperados]]-R60,0)</f>
        <v>49</v>
      </c>
      <c r="T61" s="8">
        <f t="shared" si="1"/>
        <v>111.16666666666667</v>
      </c>
      <c r="U61">
        <v>880</v>
      </c>
      <c r="V61" s="9">
        <f>IF(ISNUMBER(U60),data[[#This Row],[obitos]]-U60,0)</f>
        <v>26</v>
      </c>
      <c r="W61" s="9">
        <f t="shared" si="2"/>
        <v>27.666666666666668</v>
      </c>
      <c r="X61">
        <v>1040</v>
      </c>
      <c r="Y61" s="25">
        <f>IF(ISNUMBER(X60),(data[[#This Row],[internados]]-X60)/X60,0)</f>
        <v>-2.6217228464419477E-2</v>
      </c>
      <c r="Z61" s="77">
        <f t="shared" si="3"/>
        <v>-2.9253448063598298E-2</v>
      </c>
      <c r="AA61" s="13">
        <f>IF(ISNUMBER(X60),IF(data[[#This Row],[internados]]-X60&lt;0,0,data[[#This Row],[internados]]-X60),0)</f>
        <v>0</v>
      </c>
      <c r="AB61" s="8">
        <f t="shared" si="6"/>
        <v>0</v>
      </c>
      <c r="AC61">
        <v>186</v>
      </c>
      <c r="AD61" s="78">
        <f>IF(ISNUMBER(AC60),IF(AC60=0,0,(data[[#This Row],[internados_uci]]-AC60)/AC60),0)</f>
        <v>-1.0638297872340425E-2</v>
      </c>
      <c r="AE61" s="24">
        <f t="shared" si="4"/>
        <v>-3.0202055856503707E-2</v>
      </c>
      <c r="AF61" s="13">
        <f>IF(ISNUMBER(AC60),IF(data[[#This Row],[internados_uci]]-AC60&lt;0,0,data[[#This Row],[internados_uci]]-AC60),0)</f>
        <v>0</v>
      </c>
      <c r="AG61" s="8">
        <f t="shared" si="7"/>
        <v>0</v>
      </c>
      <c r="AH61">
        <v>4783</v>
      </c>
      <c r="AI61">
        <v>231616</v>
      </c>
      <c r="AJ61">
        <v>29932</v>
      </c>
      <c r="AK61">
        <v>203562</v>
      </c>
      <c r="AM61">
        <v>741</v>
      </c>
      <c r="AN61">
        <v>191</v>
      </c>
      <c r="AO61">
        <v>177</v>
      </c>
      <c r="AP61">
        <v>382</v>
      </c>
      <c r="AQ61">
        <v>301</v>
      </c>
      <c r="AR61">
        <v>1535</v>
      </c>
      <c r="AS61">
        <v>1109</v>
      </c>
      <c r="AT61">
        <v>1880</v>
      </c>
      <c r="AU61">
        <v>1387</v>
      </c>
      <c r="AV61">
        <v>2391</v>
      </c>
      <c r="AW61">
        <v>1536</v>
      </c>
      <c r="AX61">
        <v>2418</v>
      </c>
      <c r="AY61">
        <v>1540</v>
      </c>
      <c r="AZ61">
        <v>1481</v>
      </c>
      <c r="BA61">
        <v>1288</v>
      </c>
      <c r="BB61">
        <v>1073</v>
      </c>
      <c r="BC61">
        <v>1000</v>
      </c>
      <c r="BD61">
        <v>2389</v>
      </c>
      <c r="BE61">
        <v>1193</v>
      </c>
      <c r="BF61">
        <v>0.5</v>
      </c>
      <c r="BG61">
        <v>0.36</v>
      </c>
      <c r="BH61">
        <v>0.14000000000000001</v>
      </c>
      <c r="BI61">
        <v>0.24</v>
      </c>
      <c r="BJ61">
        <v>0.26</v>
      </c>
      <c r="BK61">
        <v>0.2</v>
      </c>
      <c r="BL61">
        <v>13740</v>
      </c>
      <c r="BM61">
        <v>9531</v>
      </c>
      <c r="BN61">
        <v>502</v>
      </c>
      <c r="BO61">
        <v>188</v>
      </c>
      <c r="BP61">
        <v>170</v>
      </c>
      <c r="BQ61">
        <v>1</v>
      </c>
      <c r="BR61">
        <v>11</v>
      </c>
      <c r="BS61">
        <v>8</v>
      </c>
      <c r="BT61">
        <v>0</v>
      </c>
      <c r="CD61">
        <v>0</v>
      </c>
      <c r="CE61" s="6">
        <f>data[[#This Row],[obitos_0_9_f]]-CD60</f>
        <v>0</v>
      </c>
      <c r="CF61">
        <v>0</v>
      </c>
      <c r="CG61" s="6">
        <f>data[[#This Row],[obitos_0_9_m]]-CF60</f>
        <v>0</v>
      </c>
      <c r="CH61">
        <v>0</v>
      </c>
      <c r="CI61" s="6">
        <f>data[[#This Row],[obitos_10_19_f]]-CH60</f>
        <v>0</v>
      </c>
      <c r="CJ61">
        <v>0</v>
      </c>
      <c r="CK61" s="6">
        <f>data[[#This Row],[obitos_10_19_m]]-CJ60</f>
        <v>0</v>
      </c>
      <c r="CL61">
        <v>0</v>
      </c>
      <c r="CM61" s="6">
        <f>data[[#This Row],[obitos_20_29_f]]-CL60</f>
        <v>0</v>
      </c>
      <c r="CN61">
        <v>0</v>
      </c>
      <c r="CO61" s="6">
        <f>data[[#This Row],[obitos_20_29_m]]-CN60</f>
        <v>0</v>
      </c>
      <c r="CP61">
        <v>0</v>
      </c>
      <c r="CQ61" s="6">
        <f>data[[#This Row],[obitos_30_39_f]]-CP60</f>
        <v>0</v>
      </c>
      <c r="CR61">
        <v>0</v>
      </c>
      <c r="CS61" s="6">
        <f>data[[#This Row],[obitos_30_39_m]]-CR60</f>
        <v>0</v>
      </c>
      <c r="CT61">
        <v>5</v>
      </c>
      <c r="CU61" s="6">
        <f>data[[#This Row],[obitos_40_49_f]]-CT60</f>
        <v>0</v>
      </c>
      <c r="CV61">
        <v>5</v>
      </c>
      <c r="CW61" s="6">
        <f>data[[#This Row],[obitos_40_49_m]]-CV60</f>
        <v>1</v>
      </c>
      <c r="CX61">
        <v>6</v>
      </c>
      <c r="CY61" s="6">
        <f>data[[#This Row],[obitos_50_59_f]]-CX60</f>
        <v>1</v>
      </c>
      <c r="CZ61">
        <v>18</v>
      </c>
      <c r="DA61" s="6">
        <f>data[[#This Row],[obitos_50_59_m]]-CZ60</f>
        <v>1</v>
      </c>
      <c r="DB61">
        <v>25</v>
      </c>
      <c r="DC61" s="6">
        <f>data[[#This Row],[obitos_60_69_f]]-DB60</f>
        <v>1</v>
      </c>
      <c r="DD61">
        <v>52</v>
      </c>
      <c r="DE61" s="6">
        <f>data[[#This Row],[obitos_60_69_m]]-DD60</f>
        <v>1</v>
      </c>
      <c r="DF61">
        <v>71</v>
      </c>
      <c r="DG61" s="6">
        <f>data[[#This Row],[obitos_70_79_f]]-DF60</f>
        <v>0</v>
      </c>
      <c r="DH61">
        <v>107</v>
      </c>
      <c r="DI61" s="6">
        <f>data[[#This Row],[obitos_70_79_m]]-DH60</f>
        <v>4</v>
      </c>
      <c r="DJ61">
        <v>332</v>
      </c>
      <c r="DK61" s="6">
        <f>data[[#This Row],[obitos_80_plus_f]]-DJ60</f>
        <v>9</v>
      </c>
      <c r="DL61">
        <v>259</v>
      </c>
      <c r="DM61" s="6">
        <f>data[[#This Row],[obitos_80_plus_m]]-DL60</f>
        <v>8</v>
      </c>
      <c r="DN61">
        <v>439</v>
      </c>
      <c r="DO61">
        <v>441</v>
      </c>
      <c r="DR61">
        <v>21114</v>
      </c>
    </row>
    <row r="62" spans="1:122" x14ac:dyDescent="0.25">
      <c r="A62" s="1">
        <v>43947</v>
      </c>
      <c r="B62" s="2">
        <v>43947</v>
      </c>
      <c r="C62" s="12">
        <f>data[[#This Row],[confirmados]]-R62</f>
        <v>22354</v>
      </c>
      <c r="D62" s="12">
        <f>IF(ISNUMBER(C61),data[[#This Row],[activos_1]]-C61,0)</f>
        <v>360</v>
      </c>
      <c r="E62" s="11">
        <f t="shared" si="0"/>
        <v>350.16666666666669</v>
      </c>
      <c r="F62">
        <v>23683</v>
      </c>
      <c r="G62" s="13">
        <f>IF(ISNUMBER(F61),data[[#This Row],[confirmados]]-F61,0)</f>
        <v>412</v>
      </c>
      <c r="H62" s="8">
        <f t="shared" si="5"/>
        <v>470</v>
      </c>
      <c r="I62">
        <v>14205</v>
      </c>
      <c r="J62">
        <v>3232</v>
      </c>
      <c r="K62">
        <v>5531</v>
      </c>
      <c r="L62">
        <v>187</v>
      </c>
      <c r="M62">
        <v>322</v>
      </c>
      <c r="N62">
        <v>120</v>
      </c>
      <c r="O62">
        <v>86</v>
      </c>
      <c r="Q62">
        <v>412</v>
      </c>
      <c r="R62">
        <v>1329</v>
      </c>
      <c r="S62" s="13">
        <f>IF(ISNUMBER(R61),data[[#This Row],[recuperados]]-R61,0)</f>
        <v>52</v>
      </c>
      <c r="T62" s="8">
        <f t="shared" si="1"/>
        <v>119.83333333333333</v>
      </c>
      <c r="U62">
        <v>903</v>
      </c>
      <c r="V62" s="9">
        <f>IF(ISNUMBER(U61),data[[#This Row],[obitos]]-U61,0)</f>
        <v>23</v>
      </c>
      <c r="W62" s="9">
        <f t="shared" si="2"/>
        <v>28</v>
      </c>
      <c r="X62">
        <v>1005</v>
      </c>
      <c r="Y62" s="25">
        <f>IF(ISNUMBER(X61),(data[[#This Row],[internados]]-X61)/X61,0)</f>
        <v>-3.3653846153846152E-2</v>
      </c>
      <c r="Z62" s="77">
        <f t="shared" si="3"/>
        <v>-3.0169475251749376E-2</v>
      </c>
      <c r="AA62" s="13">
        <f>IF(ISNUMBER(X61),IF(data[[#This Row],[internados]]-X61&lt;0,0,data[[#This Row],[internados]]-X61),0)</f>
        <v>0</v>
      </c>
      <c r="AB62" s="8">
        <f t="shared" si="6"/>
        <v>0</v>
      </c>
      <c r="AC62">
        <v>182</v>
      </c>
      <c r="AD62" s="78">
        <f>IF(ISNUMBER(AC61),IF(AC61=0,0,(data[[#This Row],[internados_uci]]-AC61)/AC61),0)</f>
        <v>-2.1505376344086023E-2</v>
      </c>
      <c r="AE62" s="24">
        <f t="shared" si="4"/>
        <v>-2.7089856675756141E-2</v>
      </c>
      <c r="AF62" s="13">
        <f>IF(ISNUMBER(AC61),IF(data[[#This Row],[internados_uci]]-AC61&lt;0,0,data[[#This Row],[internados_uci]]-AC61),0)</f>
        <v>0</v>
      </c>
      <c r="AG62" s="8">
        <f t="shared" si="7"/>
        <v>0</v>
      </c>
      <c r="AH62">
        <v>4673</v>
      </c>
      <c r="AI62">
        <v>236229</v>
      </c>
      <c r="AJ62">
        <v>30453</v>
      </c>
      <c r="AK62">
        <v>207873</v>
      </c>
      <c r="AM62">
        <v>751</v>
      </c>
      <c r="AN62">
        <v>195</v>
      </c>
      <c r="AO62">
        <v>183</v>
      </c>
      <c r="AP62">
        <v>391</v>
      </c>
      <c r="AQ62">
        <v>309</v>
      </c>
      <c r="AR62">
        <v>1567</v>
      </c>
      <c r="AS62">
        <v>1126</v>
      </c>
      <c r="AT62">
        <v>1915</v>
      </c>
      <c r="AU62">
        <v>1399</v>
      </c>
      <c r="AV62">
        <v>2436</v>
      </c>
      <c r="AW62">
        <v>1551</v>
      </c>
      <c r="AX62">
        <v>2450</v>
      </c>
      <c r="AY62">
        <v>1555</v>
      </c>
      <c r="AZ62">
        <v>1498</v>
      </c>
      <c r="BA62">
        <v>1300</v>
      </c>
      <c r="BB62">
        <v>1100</v>
      </c>
      <c r="BC62">
        <v>1014</v>
      </c>
      <c r="BD62">
        <v>2475</v>
      </c>
      <c r="BE62">
        <v>1219</v>
      </c>
      <c r="BF62">
        <v>0.5</v>
      </c>
      <c r="BG62">
        <v>0.36</v>
      </c>
      <c r="BH62">
        <v>0.15</v>
      </c>
      <c r="BI62">
        <v>0.23</v>
      </c>
      <c r="BJ62">
        <v>0.26</v>
      </c>
      <c r="BK62">
        <v>0.2</v>
      </c>
      <c r="BL62">
        <v>14027</v>
      </c>
      <c r="BM62">
        <v>9656</v>
      </c>
      <c r="BN62">
        <v>519</v>
      </c>
      <c r="BO62">
        <v>188</v>
      </c>
      <c r="BP62">
        <v>175</v>
      </c>
      <c r="BQ62">
        <v>1</v>
      </c>
      <c r="BR62">
        <v>12</v>
      </c>
      <c r="BS62">
        <v>8</v>
      </c>
      <c r="BT62">
        <v>0</v>
      </c>
      <c r="CD62">
        <v>0</v>
      </c>
      <c r="CE62" s="6">
        <f>data[[#This Row],[obitos_0_9_f]]-CD61</f>
        <v>0</v>
      </c>
      <c r="CF62">
        <v>0</v>
      </c>
      <c r="CG62" s="6">
        <f>data[[#This Row],[obitos_0_9_m]]-CF61</f>
        <v>0</v>
      </c>
      <c r="CH62">
        <v>0</v>
      </c>
      <c r="CI62" s="6">
        <f>data[[#This Row],[obitos_10_19_f]]-CH61</f>
        <v>0</v>
      </c>
      <c r="CJ62">
        <v>0</v>
      </c>
      <c r="CK62" s="6">
        <f>data[[#This Row],[obitos_10_19_m]]-CJ61</f>
        <v>0</v>
      </c>
      <c r="CL62">
        <v>0</v>
      </c>
      <c r="CM62" s="6">
        <f>data[[#This Row],[obitos_20_29_f]]-CL61</f>
        <v>0</v>
      </c>
      <c r="CN62">
        <v>0</v>
      </c>
      <c r="CO62" s="6">
        <f>data[[#This Row],[obitos_20_29_m]]-CN61</f>
        <v>0</v>
      </c>
      <c r="CP62">
        <v>0</v>
      </c>
      <c r="CQ62" s="6">
        <f>data[[#This Row],[obitos_30_39_f]]-CP61</f>
        <v>0</v>
      </c>
      <c r="CR62">
        <v>0</v>
      </c>
      <c r="CS62" s="6">
        <f>data[[#This Row],[obitos_30_39_m]]-CR61</f>
        <v>0</v>
      </c>
      <c r="CT62">
        <v>5</v>
      </c>
      <c r="CU62" s="6">
        <f>data[[#This Row],[obitos_40_49_f]]-CT61</f>
        <v>0</v>
      </c>
      <c r="CV62">
        <v>5</v>
      </c>
      <c r="CW62" s="6">
        <f>data[[#This Row],[obitos_40_49_m]]-CV61</f>
        <v>0</v>
      </c>
      <c r="CX62">
        <v>6</v>
      </c>
      <c r="CY62" s="6">
        <f>data[[#This Row],[obitos_50_59_f]]-CX61</f>
        <v>0</v>
      </c>
      <c r="CZ62">
        <v>18</v>
      </c>
      <c r="DA62" s="6">
        <f>data[[#This Row],[obitos_50_59_m]]-CZ61</f>
        <v>0</v>
      </c>
      <c r="DB62">
        <v>26</v>
      </c>
      <c r="DC62" s="6">
        <f>data[[#This Row],[obitos_60_69_f]]-DB61</f>
        <v>1</v>
      </c>
      <c r="DD62">
        <v>52</v>
      </c>
      <c r="DE62" s="6">
        <f>data[[#This Row],[obitos_60_69_m]]-DD61</f>
        <v>0</v>
      </c>
      <c r="DF62">
        <v>73</v>
      </c>
      <c r="DG62" s="6">
        <f>data[[#This Row],[obitos_70_79_f]]-DF61</f>
        <v>2</v>
      </c>
      <c r="DH62">
        <v>109</v>
      </c>
      <c r="DI62" s="6">
        <f>data[[#This Row],[obitos_70_79_m]]-DH61</f>
        <v>2</v>
      </c>
      <c r="DJ62">
        <v>345</v>
      </c>
      <c r="DK62" s="6">
        <f>data[[#This Row],[obitos_80_plus_f]]-DJ61</f>
        <v>13</v>
      </c>
      <c r="DL62">
        <v>264</v>
      </c>
      <c r="DM62" s="6">
        <f>data[[#This Row],[obitos_80_plus_m]]-DL61</f>
        <v>5</v>
      </c>
      <c r="DN62">
        <v>455</v>
      </c>
      <c r="DO62">
        <v>448</v>
      </c>
      <c r="DR62">
        <v>21451</v>
      </c>
    </row>
    <row r="63" spans="1:122" x14ac:dyDescent="0.25">
      <c r="A63" s="1">
        <v>43948</v>
      </c>
      <c r="B63" s="2">
        <v>43948</v>
      </c>
      <c r="C63" s="12">
        <f>data[[#This Row],[confirmados]]-R63</f>
        <v>22489</v>
      </c>
      <c r="D63" s="12">
        <f>IF(ISNUMBER(C62),data[[#This Row],[activos_1]]-C62,0)</f>
        <v>135</v>
      </c>
      <c r="E63" s="11">
        <f t="shared" si="0"/>
        <v>337.83333333333331</v>
      </c>
      <c r="F63">
        <v>23846</v>
      </c>
      <c r="G63" s="13">
        <f>IF(ISNUMBER(F62),data[[#This Row],[confirmados]]-F62,0)</f>
        <v>163</v>
      </c>
      <c r="H63" s="8">
        <f t="shared" si="5"/>
        <v>411.16666666666669</v>
      </c>
      <c r="I63">
        <v>14315</v>
      </c>
      <c r="J63">
        <v>3252</v>
      </c>
      <c r="K63">
        <v>5556</v>
      </c>
      <c r="L63">
        <v>189</v>
      </c>
      <c r="M63">
        <v>328</v>
      </c>
      <c r="N63">
        <v>120</v>
      </c>
      <c r="O63">
        <v>86</v>
      </c>
      <c r="Q63">
        <v>163</v>
      </c>
      <c r="R63">
        <v>1357</v>
      </c>
      <c r="S63" s="13">
        <f>IF(ISNUMBER(R62),data[[#This Row],[recuperados]]-R62,0)</f>
        <v>28</v>
      </c>
      <c r="T63" s="8">
        <f t="shared" si="1"/>
        <v>73.333333333333329</v>
      </c>
      <c r="U63">
        <v>928</v>
      </c>
      <c r="V63" s="9">
        <f>IF(ISNUMBER(U62),data[[#This Row],[obitos]]-U62,0)</f>
        <v>25</v>
      </c>
      <c r="W63" s="9">
        <f t="shared" si="2"/>
        <v>27.666666666666668</v>
      </c>
      <c r="X63">
        <v>995</v>
      </c>
      <c r="Y63" s="25">
        <f>IF(ISNUMBER(X62),(data[[#This Row],[internados]]-X62)/X62,0)</f>
        <v>-9.9502487562189053E-3</v>
      </c>
      <c r="Z63" s="77">
        <f t="shared" si="3"/>
        <v>-2.6860962627233989E-2</v>
      </c>
      <c r="AA63" s="13">
        <f>IF(ISNUMBER(X62),IF(data[[#This Row],[internados]]-X62&lt;0,0,data[[#This Row],[internados]]-X62),0)</f>
        <v>0</v>
      </c>
      <c r="AB63" s="8">
        <f t="shared" si="6"/>
        <v>0</v>
      </c>
      <c r="AC63">
        <v>176</v>
      </c>
      <c r="AD63" s="78">
        <f>IF(ISNUMBER(AC62),IF(AC62=0,0,(data[[#This Row],[internados_uci]]-AC62)/AC62),0)</f>
        <v>-3.2967032967032968E-2</v>
      </c>
      <c r="AE63" s="24">
        <f t="shared" si="4"/>
        <v>-3.1033974573362409E-2</v>
      </c>
      <c r="AF63" s="13">
        <f>IF(ISNUMBER(AC62),IF(data[[#This Row],[internados_uci]]-AC62&lt;0,0,data[[#This Row],[internados_uci]]-AC62),0)</f>
        <v>0</v>
      </c>
      <c r="AG63" s="8">
        <f t="shared" si="7"/>
        <v>0</v>
      </c>
      <c r="AH63">
        <v>5091</v>
      </c>
      <c r="AI63">
        <v>237390</v>
      </c>
      <c r="AJ63">
        <v>30703</v>
      </c>
      <c r="AK63">
        <v>208453</v>
      </c>
      <c r="AM63">
        <v>751</v>
      </c>
      <c r="AN63">
        <v>196</v>
      </c>
      <c r="AO63">
        <v>184</v>
      </c>
      <c r="AP63">
        <v>395</v>
      </c>
      <c r="AQ63">
        <v>313</v>
      </c>
      <c r="AR63">
        <v>1574</v>
      </c>
      <c r="AS63">
        <v>1132</v>
      </c>
      <c r="AT63">
        <v>1924</v>
      </c>
      <c r="AU63">
        <v>1405</v>
      </c>
      <c r="AV63">
        <v>2451</v>
      </c>
      <c r="AW63">
        <v>1561</v>
      </c>
      <c r="AX63">
        <v>2460</v>
      </c>
      <c r="AY63">
        <v>1571</v>
      </c>
      <c r="AZ63">
        <v>1514</v>
      </c>
      <c r="BA63">
        <v>1305</v>
      </c>
      <c r="BB63">
        <v>1109</v>
      </c>
      <c r="BC63">
        <v>1018</v>
      </c>
      <c r="BD63">
        <v>2504</v>
      </c>
      <c r="BE63">
        <v>1230</v>
      </c>
      <c r="BF63">
        <v>0.5</v>
      </c>
      <c r="BG63">
        <v>0.36</v>
      </c>
      <c r="BH63">
        <v>0.15</v>
      </c>
      <c r="BI63">
        <v>0.23</v>
      </c>
      <c r="BJ63">
        <v>0.26</v>
      </c>
      <c r="BK63">
        <v>0.19</v>
      </c>
      <c r="BL63">
        <v>14127</v>
      </c>
      <c r="BM63">
        <v>9719</v>
      </c>
      <c r="BN63">
        <v>536</v>
      </c>
      <c r="BO63">
        <v>191</v>
      </c>
      <c r="BP63">
        <v>179</v>
      </c>
      <c r="BQ63">
        <v>1</v>
      </c>
      <c r="BR63">
        <v>12</v>
      </c>
      <c r="BS63">
        <v>9</v>
      </c>
      <c r="BT63">
        <v>0</v>
      </c>
      <c r="CD63">
        <v>0</v>
      </c>
      <c r="CE63" s="6">
        <f>data[[#This Row],[obitos_0_9_f]]-CD62</f>
        <v>0</v>
      </c>
      <c r="CF63">
        <v>0</v>
      </c>
      <c r="CG63" s="6">
        <f>data[[#This Row],[obitos_0_9_m]]-CF62</f>
        <v>0</v>
      </c>
      <c r="CH63">
        <v>0</v>
      </c>
      <c r="CI63" s="6">
        <f>data[[#This Row],[obitos_10_19_f]]-CH62</f>
        <v>0</v>
      </c>
      <c r="CJ63">
        <v>0</v>
      </c>
      <c r="CK63" s="6">
        <f>data[[#This Row],[obitos_10_19_m]]-CJ62</f>
        <v>0</v>
      </c>
      <c r="CL63">
        <v>0</v>
      </c>
      <c r="CM63" s="6">
        <f>data[[#This Row],[obitos_20_29_f]]-CL62</f>
        <v>0</v>
      </c>
      <c r="CN63">
        <v>0</v>
      </c>
      <c r="CO63" s="6">
        <f>data[[#This Row],[obitos_20_29_m]]-CN62</f>
        <v>0</v>
      </c>
      <c r="CP63">
        <v>0</v>
      </c>
      <c r="CQ63" s="6">
        <f>data[[#This Row],[obitos_30_39_f]]-CP62</f>
        <v>0</v>
      </c>
      <c r="CR63">
        <v>0</v>
      </c>
      <c r="CS63" s="6">
        <f>data[[#This Row],[obitos_30_39_m]]-CR62</f>
        <v>0</v>
      </c>
      <c r="CT63">
        <v>5</v>
      </c>
      <c r="CU63" s="6">
        <f>data[[#This Row],[obitos_40_49_f]]-CT62</f>
        <v>0</v>
      </c>
      <c r="CV63">
        <v>5</v>
      </c>
      <c r="CW63" s="6">
        <f>data[[#This Row],[obitos_40_49_m]]-CV62</f>
        <v>0</v>
      </c>
      <c r="CX63">
        <v>6</v>
      </c>
      <c r="CY63" s="6">
        <f>data[[#This Row],[obitos_50_59_f]]-CX62</f>
        <v>0</v>
      </c>
      <c r="CZ63">
        <v>20</v>
      </c>
      <c r="DA63" s="6">
        <f>data[[#This Row],[obitos_50_59_m]]-CZ62</f>
        <v>2</v>
      </c>
      <c r="DB63">
        <v>28</v>
      </c>
      <c r="DC63" s="6">
        <f>data[[#This Row],[obitos_60_69_f]]-DB62</f>
        <v>2</v>
      </c>
      <c r="DD63">
        <v>52</v>
      </c>
      <c r="DE63" s="6">
        <f>data[[#This Row],[obitos_60_69_m]]-DD62</f>
        <v>0</v>
      </c>
      <c r="DF63">
        <v>73</v>
      </c>
      <c r="DG63" s="6">
        <f>data[[#This Row],[obitos_70_79_f]]-DF62</f>
        <v>0</v>
      </c>
      <c r="DH63">
        <v>111</v>
      </c>
      <c r="DI63" s="6">
        <f>data[[#This Row],[obitos_70_79_m]]-DH62</f>
        <v>2</v>
      </c>
      <c r="DJ63">
        <v>356</v>
      </c>
      <c r="DK63" s="6">
        <f>data[[#This Row],[obitos_80_plus_f]]-DJ62</f>
        <v>11</v>
      </c>
      <c r="DL63">
        <v>272</v>
      </c>
      <c r="DM63" s="6">
        <f>data[[#This Row],[obitos_80_plus_m]]-DL62</f>
        <v>8</v>
      </c>
      <c r="DN63">
        <v>468</v>
      </c>
      <c r="DO63">
        <v>460</v>
      </c>
      <c r="DR63">
        <v>21561</v>
      </c>
    </row>
    <row r="64" spans="1:122" x14ac:dyDescent="0.25">
      <c r="A64" s="1">
        <v>43949</v>
      </c>
      <c r="B64" s="2">
        <v>43949</v>
      </c>
      <c r="C64" s="12">
        <f>data[[#This Row],[confirmados]]-R64</f>
        <v>22752</v>
      </c>
      <c r="D64" s="12">
        <f>IF(ISNUMBER(C63),data[[#This Row],[activos_1]]-C63,0)</f>
        <v>263</v>
      </c>
      <c r="E64" s="11">
        <f t="shared" si="0"/>
        <v>318.83333333333331</v>
      </c>
      <c r="F64">
        <v>24141</v>
      </c>
      <c r="G64" s="13">
        <f>IF(ISNUMBER(F63),data[[#This Row],[confirmados]]-F63,0)</f>
        <v>295</v>
      </c>
      <c r="H64" s="8">
        <f t="shared" si="5"/>
        <v>359.83333333333331</v>
      </c>
      <c r="I64">
        <v>14521</v>
      </c>
      <c r="J64">
        <v>3289</v>
      </c>
      <c r="K64">
        <v>5593</v>
      </c>
      <c r="L64">
        <v>201</v>
      </c>
      <c r="M64">
        <v>330</v>
      </c>
      <c r="N64">
        <v>121</v>
      </c>
      <c r="O64">
        <v>86</v>
      </c>
      <c r="Q64">
        <v>295</v>
      </c>
      <c r="R64">
        <v>1389</v>
      </c>
      <c r="S64" s="13">
        <f>IF(ISNUMBER(R63),data[[#This Row],[recuperados]]-R63,0)</f>
        <v>32</v>
      </c>
      <c r="T64" s="8">
        <f t="shared" si="1"/>
        <v>41</v>
      </c>
      <c r="U64">
        <v>948</v>
      </c>
      <c r="V64" s="9">
        <f>IF(ISNUMBER(U63),data[[#This Row],[obitos]]-U63,0)</f>
        <v>20</v>
      </c>
      <c r="W64" s="9">
        <f t="shared" si="2"/>
        <v>27.166666666666668</v>
      </c>
      <c r="X64">
        <v>936</v>
      </c>
      <c r="Y64" s="25">
        <f>IF(ISNUMBER(X63),(data[[#This Row],[internados]]-X63)/X63,0)</f>
        <v>-5.92964824120603E-2</v>
      </c>
      <c r="Z64" s="77">
        <f t="shared" si="3"/>
        <v>-3.3046326305694547E-2</v>
      </c>
      <c r="AA64" s="13">
        <f>IF(ISNUMBER(X63),IF(data[[#This Row],[internados]]-X63&lt;0,0,data[[#This Row],[internados]]-X63),0)</f>
        <v>0</v>
      </c>
      <c r="AB64" s="8">
        <f t="shared" si="6"/>
        <v>0</v>
      </c>
      <c r="AC64">
        <v>172</v>
      </c>
      <c r="AD64" s="78">
        <f>IF(ISNUMBER(AC63),IF(AC63=0,0,(data[[#This Row],[internados_uci]]-AC63)/AC63),0)</f>
        <v>-2.2727272727272728E-2</v>
      </c>
      <c r="AE64" s="24">
        <f t="shared" si="4"/>
        <v>-3.0127017680490028E-2</v>
      </c>
      <c r="AF64" s="13">
        <f>IF(ISNUMBER(AC63),IF(data[[#This Row],[internados_uci]]-AC63&lt;0,0,data[[#This Row],[internados_uci]]-AC63),0)</f>
        <v>0</v>
      </c>
      <c r="AG64" s="8">
        <f t="shared" si="7"/>
        <v>0</v>
      </c>
      <c r="AH64">
        <v>3563</v>
      </c>
      <c r="AI64">
        <v>238884</v>
      </c>
      <c r="AJ64">
        <v>29559</v>
      </c>
      <c r="AK64">
        <v>211180</v>
      </c>
      <c r="AM64">
        <v>751</v>
      </c>
      <c r="AN64">
        <v>205</v>
      </c>
      <c r="AO64">
        <v>189</v>
      </c>
      <c r="AP64">
        <v>399</v>
      </c>
      <c r="AQ64">
        <v>314</v>
      </c>
      <c r="AR64">
        <v>1594</v>
      </c>
      <c r="AS64">
        <v>1149</v>
      </c>
      <c r="AT64">
        <v>1938</v>
      </c>
      <c r="AU64">
        <v>1419</v>
      </c>
      <c r="AV64">
        <v>2481</v>
      </c>
      <c r="AW64">
        <v>1586</v>
      </c>
      <c r="AX64">
        <v>2481</v>
      </c>
      <c r="AY64">
        <v>1581</v>
      </c>
      <c r="AZ64">
        <v>1540</v>
      </c>
      <c r="BA64">
        <v>1316</v>
      </c>
      <c r="BB64">
        <v>1129</v>
      </c>
      <c r="BC64">
        <v>1032</v>
      </c>
      <c r="BD64">
        <v>2531</v>
      </c>
      <c r="BE64">
        <v>1257</v>
      </c>
      <c r="BF64">
        <v>0.5</v>
      </c>
      <c r="BG64">
        <v>0.36</v>
      </c>
      <c r="BH64">
        <v>0.15</v>
      </c>
      <c r="BI64">
        <v>0.23</v>
      </c>
      <c r="BJ64">
        <v>0.25</v>
      </c>
      <c r="BK64">
        <v>0.19</v>
      </c>
      <c r="BL64">
        <v>14298</v>
      </c>
      <c r="BM64">
        <v>9843</v>
      </c>
      <c r="BN64">
        <v>546</v>
      </c>
      <c r="BO64">
        <v>194</v>
      </c>
      <c r="BP64">
        <v>185</v>
      </c>
      <c r="BQ64">
        <v>1</v>
      </c>
      <c r="BR64">
        <v>12</v>
      </c>
      <c r="BS64">
        <v>10</v>
      </c>
      <c r="BT64">
        <v>0</v>
      </c>
      <c r="CD64">
        <v>0</v>
      </c>
      <c r="CE64" s="6">
        <f>data[[#This Row],[obitos_0_9_f]]-CD63</f>
        <v>0</v>
      </c>
      <c r="CF64">
        <v>0</v>
      </c>
      <c r="CG64" s="6">
        <f>data[[#This Row],[obitos_0_9_m]]-CF63</f>
        <v>0</v>
      </c>
      <c r="CH64">
        <v>0</v>
      </c>
      <c r="CI64" s="6">
        <f>data[[#This Row],[obitos_10_19_f]]-CH63</f>
        <v>0</v>
      </c>
      <c r="CJ64">
        <v>0</v>
      </c>
      <c r="CK64" s="6">
        <f>data[[#This Row],[obitos_10_19_m]]-CJ63</f>
        <v>0</v>
      </c>
      <c r="CL64">
        <v>0</v>
      </c>
      <c r="CM64" s="6">
        <f>data[[#This Row],[obitos_20_29_f]]-CL63</f>
        <v>0</v>
      </c>
      <c r="CN64">
        <v>0</v>
      </c>
      <c r="CO64" s="6">
        <f>data[[#This Row],[obitos_20_29_m]]-CN63</f>
        <v>0</v>
      </c>
      <c r="CP64">
        <v>0</v>
      </c>
      <c r="CQ64" s="6">
        <f>data[[#This Row],[obitos_30_39_f]]-CP63</f>
        <v>0</v>
      </c>
      <c r="CR64">
        <v>0</v>
      </c>
      <c r="CS64" s="6">
        <f>data[[#This Row],[obitos_30_39_m]]-CR63</f>
        <v>0</v>
      </c>
      <c r="CT64">
        <v>5</v>
      </c>
      <c r="CU64" s="6">
        <f>data[[#This Row],[obitos_40_49_f]]-CT63</f>
        <v>0</v>
      </c>
      <c r="CV64">
        <v>5</v>
      </c>
      <c r="CW64" s="6">
        <f>data[[#This Row],[obitos_40_49_m]]-CV63</f>
        <v>0</v>
      </c>
      <c r="CX64">
        <v>7</v>
      </c>
      <c r="CY64" s="6">
        <f>data[[#This Row],[obitos_50_59_f]]-CX63</f>
        <v>1</v>
      </c>
      <c r="CZ64">
        <v>20</v>
      </c>
      <c r="DA64" s="6">
        <f>data[[#This Row],[obitos_50_59_m]]-CZ63</f>
        <v>0</v>
      </c>
      <c r="DB64">
        <v>30</v>
      </c>
      <c r="DC64" s="6">
        <f>data[[#This Row],[obitos_60_69_f]]-DB63</f>
        <v>2</v>
      </c>
      <c r="DD64">
        <v>53</v>
      </c>
      <c r="DE64" s="6">
        <f>data[[#This Row],[obitos_60_69_m]]-DD63</f>
        <v>1</v>
      </c>
      <c r="DF64">
        <v>75</v>
      </c>
      <c r="DG64" s="6">
        <f>data[[#This Row],[obitos_70_79_f]]-DF63</f>
        <v>2</v>
      </c>
      <c r="DH64">
        <v>112</v>
      </c>
      <c r="DI64" s="6">
        <f>data[[#This Row],[obitos_70_79_m]]-DH63</f>
        <v>1</v>
      </c>
      <c r="DJ64">
        <v>362</v>
      </c>
      <c r="DK64" s="6">
        <f>data[[#This Row],[obitos_80_plus_f]]-DJ63</f>
        <v>6</v>
      </c>
      <c r="DL64">
        <v>279</v>
      </c>
      <c r="DM64" s="6">
        <f>data[[#This Row],[obitos_80_plus_m]]-DL63</f>
        <v>7</v>
      </c>
      <c r="DN64">
        <v>479</v>
      </c>
      <c r="DO64">
        <v>469</v>
      </c>
      <c r="DR64">
        <v>21804</v>
      </c>
    </row>
    <row r="65" spans="1:122" x14ac:dyDescent="0.25">
      <c r="A65" s="1">
        <v>43950</v>
      </c>
      <c r="B65" s="2">
        <v>43950</v>
      </c>
      <c r="C65" s="12">
        <f>data[[#This Row],[confirmados]]-R65</f>
        <v>22854</v>
      </c>
      <c r="D65" s="12">
        <f>IF(ISNUMBER(C64),data[[#This Row],[activos_1]]-C64,0)</f>
        <v>102</v>
      </c>
      <c r="E65" s="11">
        <f t="shared" si="0"/>
        <v>283.66666666666669</v>
      </c>
      <c r="F65">
        <v>24324</v>
      </c>
      <c r="G65" s="13">
        <f>IF(ISNUMBER(F64),data[[#This Row],[confirmados]]-F64,0)</f>
        <v>183</v>
      </c>
      <c r="H65" s="8">
        <f t="shared" si="5"/>
        <v>328.5</v>
      </c>
      <c r="I65">
        <v>14534</v>
      </c>
      <c r="J65">
        <v>3340</v>
      </c>
      <c r="K65">
        <v>5695</v>
      </c>
      <c r="L65">
        <v>214</v>
      </c>
      <c r="M65">
        <v>330</v>
      </c>
      <c r="N65">
        <v>125</v>
      </c>
      <c r="O65">
        <v>86</v>
      </c>
      <c r="Q65">
        <v>183</v>
      </c>
      <c r="R65">
        <v>1470</v>
      </c>
      <c r="S65" s="13">
        <f>IF(ISNUMBER(R64),data[[#This Row],[recuperados]]-R64,0)</f>
        <v>81</v>
      </c>
      <c r="T65" s="8">
        <f t="shared" si="1"/>
        <v>44.833333333333336</v>
      </c>
      <c r="U65">
        <v>973</v>
      </c>
      <c r="V65" s="9">
        <f>IF(ISNUMBER(U64),data[[#This Row],[obitos]]-U64,0)</f>
        <v>25</v>
      </c>
      <c r="W65" s="9">
        <f t="shared" si="2"/>
        <v>25.5</v>
      </c>
      <c r="X65">
        <v>980</v>
      </c>
      <c r="Y65" s="25">
        <f>IF(ISNUMBER(X64),(data[[#This Row],[internados]]-X64)/X64,0)</f>
        <v>4.7008547008547008E-2</v>
      </c>
      <c r="Z65" s="77">
        <f t="shared" si="3"/>
        <v>-1.7794465504095528E-2</v>
      </c>
      <c r="AA65" s="13">
        <f>IF(ISNUMBER(X64),IF(data[[#This Row],[internados]]-X64&lt;0,0,data[[#This Row],[internados]]-X64),0)</f>
        <v>44</v>
      </c>
      <c r="AB65" s="8">
        <f t="shared" si="6"/>
        <v>7.333333333333333</v>
      </c>
      <c r="AC65">
        <v>169</v>
      </c>
      <c r="AD65" s="78">
        <f>IF(ISNUMBER(AC64),IF(AC64=0,0,(data[[#This Row],[internados_uci]]-AC64)/AC64),0)</f>
        <v>-1.7441860465116279E-2</v>
      </c>
      <c r="AE65" s="24">
        <f t="shared" si="4"/>
        <v>-3.0618535487478005E-2</v>
      </c>
      <c r="AF65" s="13">
        <f>IF(ISNUMBER(AC64),IF(data[[#This Row],[internados_uci]]-AC64&lt;0,0,data[[#This Row],[internados_uci]]-AC64),0)</f>
        <v>0</v>
      </c>
      <c r="AG65" s="8">
        <f t="shared" si="7"/>
        <v>0</v>
      </c>
      <c r="AH65">
        <v>3825</v>
      </c>
      <c r="AI65">
        <v>243474</v>
      </c>
      <c r="AJ65">
        <v>29568</v>
      </c>
      <c r="AK65">
        <v>215325</v>
      </c>
      <c r="AM65">
        <v>751</v>
      </c>
      <c r="AN65">
        <v>207</v>
      </c>
      <c r="AO65">
        <v>189</v>
      </c>
      <c r="AP65">
        <v>403</v>
      </c>
      <c r="AQ65">
        <v>316</v>
      </c>
      <c r="AR65">
        <v>1604</v>
      </c>
      <c r="AS65">
        <v>1153</v>
      </c>
      <c r="AT65">
        <v>1950</v>
      </c>
      <c r="AU65">
        <v>1437</v>
      </c>
      <c r="AV65">
        <v>2499</v>
      </c>
      <c r="AW65">
        <v>1596</v>
      </c>
      <c r="AX65">
        <v>2499</v>
      </c>
      <c r="AY65">
        <v>1599</v>
      </c>
      <c r="AZ65">
        <v>1552</v>
      </c>
      <c r="BA65">
        <v>1322</v>
      </c>
      <c r="BB65">
        <v>1139</v>
      </c>
      <c r="BC65">
        <v>1037</v>
      </c>
      <c r="BD65">
        <v>2555</v>
      </c>
      <c r="BE65">
        <v>1267</v>
      </c>
      <c r="BF65">
        <v>0.48</v>
      </c>
      <c r="BG65">
        <v>0.35</v>
      </c>
      <c r="BH65">
        <v>0.13</v>
      </c>
      <c r="BI65">
        <v>0.21</v>
      </c>
      <c r="BJ65">
        <v>0.22</v>
      </c>
      <c r="BK65">
        <v>0.17</v>
      </c>
      <c r="BL65">
        <v>14408</v>
      </c>
      <c r="BM65">
        <v>9916</v>
      </c>
      <c r="BN65">
        <v>556</v>
      </c>
      <c r="BO65">
        <v>196</v>
      </c>
      <c r="BP65">
        <v>195</v>
      </c>
      <c r="BQ65">
        <v>1</v>
      </c>
      <c r="BR65">
        <v>13</v>
      </c>
      <c r="BS65">
        <v>12</v>
      </c>
      <c r="BT65">
        <v>0</v>
      </c>
      <c r="CD65">
        <v>0</v>
      </c>
      <c r="CE65" s="6">
        <f>data[[#This Row],[obitos_0_9_f]]-CD64</f>
        <v>0</v>
      </c>
      <c r="CF65">
        <v>0</v>
      </c>
      <c r="CG65" s="6">
        <f>data[[#This Row],[obitos_0_9_m]]-CF64</f>
        <v>0</v>
      </c>
      <c r="CH65">
        <v>0</v>
      </c>
      <c r="CI65" s="6">
        <f>data[[#This Row],[obitos_10_19_f]]-CH64</f>
        <v>0</v>
      </c>
      <c r="CJ65">
        <v>0</v>
      </c>
      <c r="CK65" s="6">
        <f>data[[#This Row],[obitos_10_19_m]]-CJ64</f>
        <v>0</v>
      </c>
      <c r="CL65">
        <v>0</v>
      </c>
      <c r="CM65" s="6">
        <f>data[[#This Row],[obitos_20_29_f]]-CL64</f>
        <v>0</v>
      </c>
      <c r="CN65">
        <v>0</v>
      </c>
      <c r="CO65" s="6">
        <f>data[[#This Row],[obitos_20_29_m]]-CN64</f>
        <v>0</v>
      </c>
      <c r="CP65">
        <v>0</v>
      </c>
      <c r="CQ65" s="6">
        <f>data[[#This Row],[obitos_30_39_f]]-CP64</f>
        <v>0</v>
      </c>
      <c r="CR65">
        <v>0</v>
      </c>
      <c r="CS65" s="6">
        <f>data[[#This Row],[obitos_30_39_m]]-CR64</f>
        <v>0</v>
      </c>
      <c r="CT65">
        <v>5</v>
      </c>
      <c r="CU65" s="6">
        <f>data[[#This Row],[obitos_40_49_f]]-CT64</f>
        <v>0</v>
      </c>
      <c r="CV65">
        <v>5</v>
      </c>
      <c r="CW65" s="6">
        <f>data[[#This Row],[obitos_40_49_m]]-CV64</f>
        <v>0</v>
      </c>
      <c r="CX65">
        <v>7</v>
      </c>
      <c r="CY65" s="6">
        <f>data[[#This Row],[obitos_50_59_f]]-CX64</f>
        <v>0</v>
      </c>
      <c r="CZ65">
        <v>21</v>
      </c>
      <c r="DA65" s="6">
        <f>data[[#This Row],[obitos_50_59_m]]-CZ64</f>
        <v>1</v>
      </c>
      <c r="DB65">
        <v>31</v>
      </c>
      <c r="DC65" s="6">
        <f>data[[#This Row],[obitos_60_69_f]]-DB64</f>
        <v>1</v>
      </c>
      <c r="DD65">
        <v>55</v>
      </c>
      <c r="DE65" s="6">
        <f>data[[#This Row],[obitos_60_69_m]]-DD64</f>
        <v>2</v>
      </c>
      <c r="DF65">
        <v>78</v>
      </c>
      <c r="DG65" s="6">
        <f>data[[#This Row],[obitos_70_79_f]]-DF64</f>
        <v>3</v>
      </c>
      <c r="DH65">
        <v>113</v>
      </c>
      <c r="DI65" s="6">
        <f>data[[#This Row],[obitos_70_79_m]]-DH64</f>
        <v>1</v>
      </c>
      <c r="DJ65">
        <v>375</v>
      </c>
      <c r="DK65" s="6">
        <f>data[[#This Row],[obitos_80_plus_f]]-DJ64</f>
        <v>13</v>
      </c>
      <c r="DL65">
        <v>283</v>
      </c>
      <c r="DM65" s="6">
        <f>data[[#This Row],[obitos_80_plus_m]]-DL64</f>
        <v>4</v>
      </c>
      <c r="DN65">
        <v>496</v>
      </c>
      <c r="DO65">
        <v>477</v>
      </c>
      <c r="DR65">
        <v>21881</v>
      </c>
    </row>
    <row r="66" spans="1:122" x14ac:dyDescent="0.25">
      <c r="A66" s="1">
        <v>43951</v>
      </c>
      <c r="B66" s="2">
        <v>43951</v>
      </c>
      <c r="C66" s="12">
        <f>data[[#This Row],[confirmados]]-R66</f>
        <v>23173</v>
      </c>
      <c r="D66" s="12">
        <f>IF(ISNUMBER(C65),data[[#This Row],[activos_1]]-C65,0)</f>
        <v>319</v>
      </c>
      <c r="E66" s="11">
        <f t="shared" si="0"/>
        <v>267.33333333333331</v>
      </c>
      <c r="F66">
        <v>24692</v>
      </c>
      <c r="G66" s="13">
        <f>IF(ISNUMBER(F65),data[[#This Row],[confirmados]]-F65,0)</f>
        <v>368</v>
      </c>
      <c r="H66" s="8">
        <f t="shared" si="5"/>
        <v>315.83333333333331</v>
      </c>
      <c r="I66">
        <v>14726</v>
      </c>
      <c r="J66">
        <v>3389</v>
      </c>
      <c r="K66">
        <v>5815</v>
      </c>
      <c r="L66">
        <v>218</v>
      </c>
      <c r="M66">
        <v>331</v>
      </c>
      <c r="N66">
        <v>127</v>
      </c>
      <c r="O66">
        <v>86</v>
      </c>
      <c r="Q66">
        <v>368</v>
      </c>
      <c r="R66">
        <v>1519</v>
      </c>
      <c r="S66" s="13">
        <f>IF(ISNUMBER(R65),data[[#This Row],[recuperados]]-R65,0)</f>
        <v>49</v>
      </c>
      <c r="T66" s="8">
        <f t="shared" si="1"/>
        <v>48.5</v>
      </c>
      <c r="U66">
        <v>989</v>
      </c>
      <c r="V66" s="9">
        <f>IF(ISNUMBER(U65),data[[#This Row],[obitos]]-U65,0)</f>
        <v>16</v>
      </c>
      <c r="W66" s="9">
        <f t="shared" si="2"/>
        <v>22.5</v>
      </c>
      <c r="X66">
        <v>968</v>
      </c>
      <c r="Y66" s="25">
        <f>IF(ISNUMBER(X65),(data[[#This Row],[internados]]-X65)/X65,0)</f>
        <v>-1.2244897959183673E-2</v>
      </c>
      <c r="Z66" s="77">
        <f t="shared" si="3"/>
        <v>-1.572569278953025E-2</v>
      </c>
      <c r="AA66" s="13">
        <f>IF(ISNUMBER(X65),IF(data[[#This Row],[internados]]-X65&lt;0,0,data[[#This Row],[internados]]-X65),0)</f>
        <v>0</v>
      </c>
      <c r="AB66" s="8">
        <f t="shared" si="6"/>
        <v>7.333333333333333</v>
      </c>
      <c r="AC66">
        <v>172</v>
      </c>
      <c r="AD66" s="78">
        <f>IF(ISNUMBER(AC65),IF(AC65=0,0,(data[[#This Row],[internados_uci]]-AC65)/AC65),0)</f>
        <v>1.7751479289940829E-2</v>
      </c>
      <c r="AE66" s="24">
        <f t="shared" si="4"/>
        <v>-1.4588060180984597E-2</v>
      </c>
      <c r="AF66" s="13">
        <f>IF(ISNUMBER(AC65),IF(data[[#This Row],[internados_uci]]-AC65&lt;0,0,data[[#This Row],[internados_uci]]-AC65),0)</f>
        <v>3</v>
      </c>
      <c r="AG66" s="8">
        <f t="shared" si="7"/>
        <v>0.5</v>
      </c>
      <c r="AH66">
        <v>3794</v>
      </c>
      <c r="AI66">
        <v>247343</v>
      </c>
      <c r="AJ66">
        <v>29467</v>
      </c>
      <c r="AK66">
        <v>218857</v>
      </c>
      <c r="AM66">
        <v>751</v>
      </c>
      <c r="AN66">
        <v>208</v>
      </c>
      <c r="AO66">
        <v>189</v>
      </c>
      <c r="AP66">
        <v>410</v>
      </c>
      <c r="AQ66">
        <v>328</v>
      </c>
      <c r="AR66">
        <v>1639</v>
      </c>
      <c r="AS66">
        <v>1194</v>
      </c>
      <c r="AT66">
        <v>1982</v>
      </c>
      <c r="AU66">
        <v>1466</v>
      </c>
      <c r="AV66">
        <v>2527</v>
      </c>
      <c r="AW66">
        <v>1616</v>
      </c>
      <c r="AX66">
        <v>2558</v>
      </c>
      <c r="AY66">
        <v>1620</v>
      </c>
      <c r="AZ66">
        <v>1553</v>
      </c>
      <c r="BA66">
        <v>1322</v>
      </c>
      <c r="BB66">
        <v>1143</v>
      </c>
      <c r="BC66">
        <v>1047</v>
      </c>
      <c r="BD66">
        <v>2618</v>
      </c>
      <c r="BE66">
        <v>1272</v>
      </c>
      <c r="BF66">
        <v>0.5</v>
      </c>
      <c r="BG66">
        <v>0.36</v>
      </c>
      <c r="BH66">
        <v>0.15</v>
      </c>
      <c r="BI66">
        <v>0.23</v>
      </c>
      <c r="BJ66">
        <v>0.25</v>
      </c>
      <c r="BK66">
        <v>0.19</v>
      </c>
      <c r="BL66">
        <v>14638</v>
      </c>
      <c r="BM66">
        <v>10054</v>
      </c>
      <c r="BN66">
        <v>566</v>
      </c>
      <c r="BO66">
        <v>198</v>
      </c>
      <c r="BP66">
        <v>199</v>
      </c>
      <c r="BQ66">
        <v>1</v>
      </c>
      <c r="BR66">
        <v>13</v>
      </c>
      <c r="BS66">
        <v>12</v>
      </c>
      <c r="BT66">
        <v>0</v>
      </c>
      <c r="CD66">
        <v>0</v>
      </c>
      <c r="CE66" s="6">
        <f>data[[#This Row],[obitos_0_9_f]]-CD65</f>
        <v>0</v>
      </c>
      <c r="CF66">
        <v>0</v>
      </c>
      <c r="CG66" s="6">
        <f>data[[#This Row],[obitos_0_9_m]]-CF65</f>
        <v>0</v>
      </c>
      <c r="CH66">
        <v>0</v>
      </c>
      <c r="CI66" s="6">
        <f>data[[#This Row],[obitos_10_19_f]]-CH65</f>
        <v>0</v>
      </c>
      <c r="CJ66">
        <v>0</v>
      </c>
      <c r="CK66" s="6">
        <f>data[[#This Row],[obitos_10_19_m]]-CJ65</f>
        <v>0</v>
      </c>
      <c r="CL66">
        <v>0</v>
      </c>
      <c r="CM66" s="6">
        <f>data[[#This Row],[obitos_20_29_f]]-CL65</f>
        <v>0</v>
      </c>
      <c r="CN66">
        <v>0</v>
      </c>
      <c r="CO66" s="6">
        <f>data[[#This Row],[obitos_20_29_m]]-CN65</f>
        <v>0</v>
      </c>
      <c r="CP66">
        <v>0</v>
      </c>
      <c r="CQ66" s="6">
        <f>data[[#This Row],[obitos_30_39_f]]-CP65</f>
        <v>0</v>
      </c>
      <c r="CR66">
        <v>0</v>
      </c>
      <c r="CS66" s="6">
        <f>data[[#This Row],[obitos_30_39_m]]-CR65</f>
        <v>0</v>
      </c>
      <c r="CT66">
        <v>5</v>
      </c>
      <c r="CU66" s="6">
        <f>data[[#This Row],[obitos_40_49_f]]-CT65</f>
        <v>0</v>
      </c>
      <c r="CV66">
        <v>5</v>
      </c>
      <c r="CW66" s="6">
        <f>data[[#This Row],[obitos_40_49_m]]-CV65</f>
        <v>0</v>
      </c>
      <c r="CX66">
        <v>8</v>
      </c>
      <c r="CY66" s="6">
        <f>data[[#This Row],[obitos_50_59_f]]-CX65</f>
        <v>1</v>
      </c>
      <c r="CZ66">
        <v>21</v>
      </c>
      <c r="DA66" s="6">
        <f>data[[#This Row],[obitos_50_59_m]]-CZ65</f>
        <v>0</v>
      </c>
      <c r="DB66">
        <v>31</v>
      </c>
      <c r="DC66" s="6">
        <f>data[[#This Row],[obitos_60_69_f]]-DB65</f>
        <v>0</v>
      </c>
      <c r="DD66">
        <v>56</v>
      </c>
      <c r="DE66" s="6">
        <f>data[[#This Row],[obitos_60_69_m]]-DD65</f>
        <v>1</v>
      </c>
      <c r="DF66">
        <v>81</v>
      </c>
      <c r="DG66" s="6">
        <f>data[[#This Row],[obitos_70_79_f]]-DF65</f>
        <v>3</v>
      </c>
      <c r="DH66">
        <v>114</v>
      </c>
      <c r="DI66" s="6">
        <f>data[[#This Row],[obitos_70_79_m]]-DH65</f>
        <v>1</v>
      </c>
      <c r="DJ66">
        <v>380</v>
      </c>
      <c r="DK66" s="6">
        <f>data[[#This Row],[obitos_80_plus_f]]-DJ65</f>
        <v>5</v>
      </c>
      <c r="DL66">
        <v>288</v>
      </c>
      <c r="DM66" s="6">
        <f>data[[#This Row],[obitos_80_plus_m]]-DL65</f>
        <v>5</v>
      </c>
      <c r="DN66">
        <v>505</v>
      </c>
      <c r="DO66">
        <v>484</v>
      </c>
      <c r="DR66">
        <v>22184</v>
      </c>
    </row>
    <row r="67" spans="1:122" x14ac:dyDescent="0.25">
      <c r="A67" s="1">
        <v>43952</v>
      </c>
      <c r="B67" s="2">
        <v>43952</v>
      </c>
      <c r="C67" s="12">
        <f>data[[#This Row],[confirmados]]-R67</f>
        <v>23340</v>
      </c>
      <c r="D67" s="12">
        <f>IF(ISNUMBER(C66),data[[#This Row],[activos_1]]-C66,0)</f>
        <v>167</v>
      </c>
      <c r="E67" s="11">
        <f t="shared" si="0"/>
        <v>224.33333333333334</v>
      </c>
      <c r="F67">
        <v>24987</v>
      </c>
      <c r="G67" s="13">
        <f>IF(ISNUMBER(F66),data[[#This Row],[confirmados]]-F66,0)</f>
        <v>295</v>
      </c>
      <c r="H67" s="8">
        <f t="shared" si="5"/>
        <v>286</v>
      </c>
      <c r="I67">
        <v>14867</v>
      </c>
      <c r="J67">
        <v>3419</v>
      </c>
      <c r="K67">
        <v>5939</v>
      </c>
      <c r="L67">
        <v>218</v>
      </c>
      <c r="M67">
        <v>331</v>
      </c>
      <c r="N67">
        <v>127</v>
      </c>
      <c r="O67">
        <v>86</v>
      </c>
      <c r="Q67">
        <v>295</v>
      </c>
      <c r="R67">
        <v>1647</v>
      </c>
      <c r="S67" s="13">
        <f>IF(ISNUMBER(R66),data[[#This Row],[recuperados]]-R66,0)</f>
        <v>128</v>
      </c>
      <c r="T67" s="8">
        <f t="shared" si="1"/>
        <v>61.666666666666664</v>
      </c>
      <c r="U67">
        <v>1007</v>
      </c>
      <c r="V67" s="9">
        <f>IF(ISNUMBER(U66),data[[#This Row],[obitos]]-U66,0)</f>
        <v>18</v>
      </c>
      <c r="W67" s="9">
        <f t="shared" si="2"/>
        <v>21.166666666666668</v>
      </c>
      <c r="X67">
        <v>892</v>
      </c>
      <c r="Y67" s="25">
        <f>IF(ISNUMBER(X66),(data[[#This Row],[internados]]-X66)/X66,0)</f>
        <v>-7.8512396694214878E-2</v>
      </c>
      <c r="Z67" s="77">
        <f t="shared" si="3"/>
        <v>-2.444155416116282E-2</v>
      </c>
      <c r="AA67" s="13">
        <f>IF(ISNUMBER(X66),IF(data[[#This Row],[internados]]-X66&lt;0,0,data[[#This Row],[internados]]-X66),0)</f>
        <v>0</v>
      </c>
      <c r="AB67" s="8">
        <f t="shared" si="6"/>
        <v>7.333333333333333</v>
      </c>
      <c r="AC67">
        <v>154</v>
      </c>
      <c r="AD67" s="78">
        <f>IF(ISNUMBER(AC66),IF(AC66=0,0,(data[[#This Row],[internados_uci]]-AC66)/AC66),0)</f>
        <v>-0.10465116279069768</v>
      </c>
      <c r="AE67" s="24">
        <f t="shared" si="4"/>
        <v>-3.0256871000710811E-2</v>
      </c>
      <c r="AF67" s="13">
        <f>IF(ISNUMBER(AC66),IF(data[[#This Row],[internados_uci]]-AC66&lt;0,0,data[[#This Row],[internados_uci]]-AC66),0)</f>
        <v>0</v>
      </c>
      <c r="AG67" s="8">
        <f t="shared" si="7"/>
        <v>0.5</v>
      </c>
      <c r="AH67">
        <v>3828</v>
      </c>
      <c r="AI67">
        <v>250905</v>
      </c>
      <c r="AJ67">
        <v>29756</v>
      </c>
      <c r="AK67">
        <v>222090</v>
      </c>
      <c r="AM67">
        <v>751</v>
      </c>
      <c r="AN67">
        <v>208</v>
      </c>
      <c r="AO67">
        <v>193</v>
      </c>
      <c r="AP67">
        <v>417</v>
      </c>
      <c r="AQ67">
        <v>334</v>
      </c>
      <c r="AR67">
        <v>1656</v>
      </c>
      <c r="AS67">
        <v>1221</v>
      </c>
      <c r="AT67">
        <v>2016</v>
      </c>
      <c r="AU67">
        <v>1485</v>
      </c>
      <c r="AV67">
        <v>2549</v>
      </c>
      <c r="AW67">
        <v>1647</v>
      </c>
      <c r="AX67">
        <v>2593</v>
      </c>
      <c r="AY67">
        <v>1638</v>
      </c>
      <c r="AZ67">
        <v>1560</v>
      </c>
      <c r="BA67">
        <v>1334</v>
      </c>
      <c r="BB67">
        <v>1149</v>
      </c>
      <c r="BC67">
        <v>1051</v>
      </c>
      <c r="BD67">
        <v>2656</v>
      </c>
      <c r="BE67">
        <v>1280</v>
      </c>
      <c r="BF67">
        <v>0.44</v>
      </c>
      <c r="BG67">
        <v>0.34</v>
      </c>
      <c r="BH67">
        <v>0.15</v>
      </c>
      <c r="BI67">
        <v>0.2</v>
      </c>
      <c r="BJ67">
        <v>0.25</v>
      </c>
      <c r="BK67">
        <v>0.18</v>
      </c>
      <c r="BL67">
        <v>14804</v>
      </c>
      <c r="BM67">
        <v>10183</v>
      </c>
      <c r="BN67">
        <v>578</v>
      </c>
      <c r="BO67">
        <v>201</v>
      </c>
      <c r="BP67">
        <v>202</v>
      </c>
      <c r="BQ67">
        <v>1</v>
      </c>
      <c r="BR67">
        <v>13</v>
      </c>
      <c r="BS67">
        <v>12</v>
      </c>
      <c r="BT67">
        <v>0</v>
      </c>
      <c r="CD67">
        <v>0</v>
      </c>
      <c r="CE67" s="6">
        <f>data[[#This Row],[obitos_0_9_f]]-CD66</f>
        <v>0</v>
      </c>
      <c r="CF67">
        <v>0</v>
      </c>
      <c r="CG67" s="6">
        <f>data[[#This Row],[obitos_0_9_m]]-CF66</f>
        <v>0</v>
      </c>
      <c r="CH67">
        <v>0</v>
      </c>
      <c r="CI67" s="6">
        <f>data[[#This Row],[obitos_10_19_f]]-CH66</f>
        <v>0</v>
      </c>
      <c r="CJ67">
        <v>0</v>
      </c>
      <c r="CK67" s="6">
        <f>data[[#This Row],[obitos_10_19_m]]-CJ66</f>
        <v>0</v>
      </c>
      <c r="CL67">
        <v>0</v>
      </c>
      <c r="CM67" s="6">
        <f>data[[#This Row],[obitos_20_29_f]]-CL66</f>
        <v>0</v>
      </c>
      <c r="CN67">
        <v>0</v>
      </c>
      <c r="CO67" s="6">
        <f>data[[#This Row],[obitos_20_29_m]]-CN66</f>
        <v>0</v>
      </c>
      <c r="CP67">
        <v>0</v>
      </c>
      <c r="CQ67" s="6">
        <f>data[[#This Row],[obitos_30_39_f]]-CP66</f>
        <v>0</v>
      </c>
      <c r="CR67">
        <v>0</v>
      </c>
      <c r="CS67" s="6">
        <f>data[[#This Row],[obitos_30_39_m]]-CR66</f>
        <v>0</v>
      </c>
      <c r="CT67">
        <v>5</v>
      </c>
      <c r="CU67" s="6">
        <f>data[[#This Row],[obitos_40_49_f]]-CT66</f>
        <v>0</v>
      </c>
      <c r="CV67">
        <v>5</v>
      </c>
      <c r="CW67" s="6">
        <f>data[[#This Row],[obitos_40_49_m]]-CV66</f>
        <v>0</v>
      </c>
      <c r="CX67">
        <v>9</v>
      </c>
      <c r="CY67" s="6">
        <f>data[[#This Row],[obitos_50_59_f]]-CX66</f>
        <v>1</v>
      </c>
      <c r="CZ67">
        <v>22</v>
      </c>
      <c r="DA67" s="6">
        <f>data[[#This Row],[obitos_50_59_m]]-CZ66</f>
        <v>1</v>
      </c>
      <c r="DB67">
        <v>32</v>
      </c>
      <c r="DC67" s="6">
        <f>data[[#This Row],[obitos_60_69_f]]-DB66</f>
        <v>1</v>
      </c>
      <c r="DD67">
        <v>56</v>
      </c>
      <c r="DE67" s="6">
        <f>data[[#This Row],[obitos_60_69_m]]-DD66</f>
        <v>0</v>
      </c>
      <c r="DF67">
        <v>81</v>
      </c>
      <c r="DG67" s="6">
        <f>data[[#This Row],[obitos_70_79_f]]-DF66</f>
        <v>0</v>
      </c>
      <c r="DH67">
        <v>116</v>
      </c>
      <c r="DI67" s="6">
        <f>data[[#This Row],[obitos_70_79_m]]-DH66</f>
        <v>2</v>
      </c>
      <c r="DJ67">
        <v>387</v>
      </c>
      <c r="DK67" s="6">
        <f>data[[#This Row],[obitos_80_plus_f]]-DJ66</f>
        <v>7</v>
      </c>
      <c r="DL67">
        <v>294</v>
      </c>
      <c r="DM67" s="6">
        <f>data[[#This Row],[obitos_80_plus_m]]-DL66</f>
        <v>6</v>
      </c>
      <c r="DN67">
        <v>514</v>
      </c>
      <c r="DO67">
        <v>493</v>
      </c>
      <c r="DR67">
        <v>22333</v>
      </c>
    </row>
    <row r="68" spans="1:122" x14ac:dyDescent="0.25">
      <c r="A68" s="1">
        <v>43953</v>
      </c>
      <c r="B68" s="2">
        <v>43953</v>
      </c>
      <c r="C68" s="12">
        <f>data[[#This Row],[confirmados]]-R68</f>
        <v>23519</v>
      </c>
      <c r="D68" s="12">
        <f>IF(ISNUMBER(C67),data[[#This Row],[activos_1]]-C67,0)</f>
        <v>179</v>
      </c>
      <c r="E68" s="11">
        <f t="shared" si="0"/>
        <v>194.16666666666666</v>
      </c>
      <c r="F68">
        <v>25190</v>
      </c>
      <c r="G68" s="13">
        <f>IF(ISNUMBER(F67),data[[#This Row],[confirmados]]-F67,0)</f>
        <v>203</v>
      </c>
      <c r="H68" s="8">
        <f t="shared" si="5"/>
        <v>251.16666666666666</v>
      </c>
      <c r="I68">
        <v>14951</v>
      </c>
      <c r="J68">
        <v>3426</v>
      </c>
      <c r="K68">
        <v>6047</v>
      </c>
      <c r="L68">
        <v>218</v>
      </c>
      <c r="M68">
        <v>331</v>
      </c>
      <c r="N68">
        <v>131</v>
      </c>
      <c r="O68">
        <v>86</v>
      </c>
      <c r="Q68">
        <v>203</v>
      </c>
      <c r="R68">
        <v>1671</v>
      </c>
      <c r="S68" s="13">
        <f>IF(ISNUMBER(R67),data[[#This Row],[recuperados]]-R67,0)</f>
        <v>24</v>
      </c>
      <c r="T68" s="8">
        <f t="shared" si="1"/>
        <v>57</v>
      </c>
      <c r="U68">
        <v>1023</v>
      </c>
      <c r="V68" s="9">
        <f>IF(ISNUMBER(U67),data[[#This Row],[obitos]]-U67,0)</f>
        <v>16</v>
      </c>
      <c r="W68" s="9">
        <f t="shared" si="2"/>
        <v>20</v>
      </c>
      <c r="X68">
        <v>855</v>
      </c>
      <c r="Y68" s="25">
        <f>IF(ISNUMBER(X67),(data[[#This Row],[internados]]-X67)/X67,0)</f>
        <v>-4.1479820627802692E-2</v>
      </c>
      <c r="Z68" s="77">
        <f t="shared" si="3"/>
        <v>-2.5745883240155573E-2</v>
      </c>
      <c r="AA68" s="13">
        <f>IF(ISNUMBER(X67),IF(data[[#This Row],[internados]]-X67&lt;0,0,data[[#This Row],[internados]]-X67),0)</f>
        <v>0</v>
      </c>
      <c r="AB68" s="8">
        <f t="shared" si="6"/>
        <v>7.333333333333333</v>
      </c>
      <c r="AC68">
        <v>150</v>
      </c>
      <c r="AD68" s="78">
        <f>IF(ISNUMBER(AC67),IF(AC67=0,0,(data[[#This Row],[internados_uci]]-AC67)/AC67),0)</f>
        <v>-2.5974025974025976E-2</v>
      </c>
      <c r="AE68" s="24">
        <f t="shared" si="4"/>
        <v>-3.1001645939034136E-2</v>
      </c>
      <c r="AF68" s="13">
        <f>IF(ISNUMBER(AC67),IF(data[[#This Row],[internados_uci]]-AC67&lt;0,0,data[[#This Row],[internados_uci]]-AC67),0)</f>
        <v>0</v>
      </c>
      <c r="AG68" s="8">
        <f t="shared" si="7"/>
        <v>0.5</v>
      </c>
      <c r="AH68">
        <v>3761</v>
      </c>
      <c r="AI68">
        <v>252728</v>
      </c>
      <c r="AJ68">
        <v>27895</v>
      </c>
      <c r="AK68">
        <v>223777</v>
      </c>
      <c r="AM68">
        <v>751</v>
      </c>
      <c r="AN68">
        <v>212</v>
      </c>
      <c r="AO68">
        <v>199</v>
      </c>
      <c r="AP68">
        <v>418</v>
      </c>
      <c r="AQ68">
        <v>337</v>
      </c>
      <c r="AR68">
        <v>1675</v>
      </c>
      <c r="AS68">
        <v>1245</v>
      </c>
      <c r="AT68">
        <v>2040</v>
      </c>
      <c r="AU68">
        <v>1497</v>
      </c>
      <c r="AV68">
        <v>2568</v>
      </c>
      <c r="AW68">
        <v>1654</v>
      </c>
      <c r="AX68">
        <v>2599</v>
      </c>
      <c r="AY68">
        <v>1670</v>
      </c>
      <c r="AZ68">
        <v>1567</v>
      </c>
      <c r="BA68">
        <v>1342</v>
      </c>
      <c r="BB68">
        <v>1155</v>
      </c>
      <c r="BC68">
        <v>1052</v>
      </c>
      <c r="BD68">
        <v>2677</v>
      </c>
      <c r="BE68">
        <v>1283</v>
      </c>
      <c r="BF68">
        <v>0.44</v>
      </c>
      <c r="BG68">
        <v>0.31</v>
      </c>
      <c r="BH68">
        <v>0.13</v>
      </c>
      <c r="BI68">
        <v>0.2</v>
      </c>
      <c r="BJ68">
        <v>0.22</v>
      </c>
      <c r="BK68">
        <v>0.16</v>
      </c>
      <c r="BL68">
        <v>14911</v>
      </c>
      <c r="BM68">
        <v>10279</v>
      </c>
      <c r="BN68">
        <v>585</v>
      </c>
      <c r="BO68">
        <v>206</v>
      </c>
      <c r="BP68">
        <v>205</v>
      </c>
      <c r="BQ68">
        <v>1</v>
      </c>
      <c r="BR68">
        <v>13</v>
      </c>
      <c r="BS68">
        <v>13</v>
      </c>
      <c r="BT68">
        <v>0</v>
      </c>
      <c r="CD68">
        <v>0</v>
      </c>
      <c r="CE68" s="6">
        <f>data[[#This Row],[obitos_0_9_f]]-CD67</f>
        <v>0</v>
      </c>
      <c r="CF68">
        <v>0</v>
      </c>
      <c r="CG68" s="6">
        <f>data[[#This Row],[obitos_0_9_m]]-CF67</f>
        <v>0</v>
      </c>
      <c r="CH68">
        <v>0</v>
      </c>
      <c r="CI68" s="6">
        <f>data[[#This Row],[obitos_10_19_f]]-CH67</f>
        <v>0</v>
      </c>
      <c r="CJ68">
        <v>0</v>
      </c>
      <c r="CK68" s="6">
        <f>data[[#This Row],[obitos_10_19_m]]-CJ67</f>
        <v>0</v>
      </c>
      <c r="CL68">
        <v>0</v>
      </c>
      <c r="CM68" s="6">
        <f>data[[#This Row],[obitos_20_29_f]]-CL67</f>
        <v>0</v>
      </c>
      <c r="CN68">
        <v>0</v>
      </c>
      <c r="CO68" s="6">
        <f>data[[#This Row],[obitos_20_29_m]]-CN67</f>
        <v>0</v>
      </c>
      <c r="CP68">
        <v>0</v>
      </c>
      <c r="CQ68" s="6">
        <f>data[[#This Row],[obitos_30_39_f]]-CP67</f>
        <v>0</v>
      </c>
      <c r="CR68">
        <v>0</v>
      </c>
      <c r="CS68" s="6">
        <f>data[[#This Row],[obitos_30_39_m]]-CR67</f>
        <v>0</v>
      </c>
      <c r="CT68">
        <v>5</v>
      </c>
      <c r="CU68" s="6">
        <f>data[[#This Row],[obitos_40_49_f]]-CT67</f>
        <v>0</v>
      </c>
      <c r="CV68">
        <v>5</v>
      </c>
      <c r="CW68" s="6">
        <f>data[[#This Row],[obitos_40_49_m]]-CV67</f>
        <v>0</v>
      </c>
      <c r="CX68">
        <v>9</v>
      </c>
      <c r="CY68" s="6">
        <f>data[[#This Row],[obitos_50_59_f]]-CX67</f>
        <v>0</v>
      </c>
      <c r="CZ68">
        <v>23</v>
      </c>
      <c r="DA68" s="6">
        <f>data[[#This Row],[obitos_50_59_m]]-CZ67</f>
        <v>1</v>
      </c>
      <c r="DB68">
        <v>32</v>
      </c>
      <c r="DC68" s="6">
        <f>data[[#This Row],[obitos_60_69_f]]-DB67</f>
        <v>0</v>
      </c>
      <c r="DD68">
        <v>57</v>
      </c>
      <c r="DE68" s="6">
        <f>data[[#This Row],[obitos_60_69_m]]-DD67</f>
        <v>1</v>
      </c>
      <c r="DF68">
        <v>82</v>
      </c>
      <c r="DG68" s="6">
        <f>data[[#This Row],[obitos_70_79_f]]-DF67</f>
        <v>1</v>
      </c>
      <c r="DH68">
        <v>119</v>
      </c>
      <c r="DI68" s="6">
        <f>data[[#This Row],[obitos_70_79_m]]-DH67</f>
        <v>3</v>
      </c>
      <c r="DJ68">
        <v>392</v>
      </c>
      <c r="DK68" s="6">
        <f>data[[#This Row],[obitos_80_plus_f]]-DJ67</f>
        <v>5</v>
      </c>
      <c r="DL68">
        <v>299</v>
      </c>
      <c r="DM68" s="6">
        <f>data[[#This Row],[obitos_80_plus_m]]-DL67</f>
        <v>5</v>
      </c>
      <c r="DN68">
        <v>520</v>
      </c>
      <c r="DO68">
        <v>503</v>
      </c>
      <c r="DR68">
        <v>22496</v>
      </c>
    </row>
    <row r="69" spans="1:122" x14ac:dyDescent="0.25">
      <c r="A69" s="1">
        <v>43954</v>
      </c>
      <c r="B69" s="2">
        <v>43954</v>
      </c>
      <c r="C69" s="12">
        <f>data[[#This Row],[confirmados]]-R69</f>
        <v>23593</v>
      </c>
      <c r="D69" s="12">
        <f>IF(ISNUMBER(C68),data[[#This Row],[activos_1]]-C68,0)</f>
        <v>74</v>
      </c>
      <c r="E69" s="11">
        <f t="shared" si="0"/>
        <v>184</v>
      </c>
      <c r="F69">
        <v>25282</v>
      </c>
      <c r="G69" s="13">
        <f>IF(ISNUMBER(F68),data[[#This Row],[confirmados]]-F68,0)</f>
        <v>92</v>
      </c>
      <c r="H69" s="8">
        <f t="shared" si="5"/>
        <v>239.33333333333334</v>
      </c>
      <c r="I69">
        <v>15021</v>
      </c>
      <c r="J69">
        <v>3447</v>
      </c>
      <c r="K69">
        <v>6047</v>
      </c>
      <c r="L69">
        <v>218</v>
      </c>
      <c r="M69">
        <v>331</v>
      </c>
      <c r="N69">
        <v>132</v>
      </c>
      <c r="O69">
        <v>86</v>
      </c>
      <c r="Q69">
        <v>92</v>
      </c>
      <c r="R69">
        <v>1689</v>
      </c>
      <c r="S69" s="13">
        <f>IF(ISNUMBER(R68),data[[#This Row],[recuperados]]-R68,0)</f>
        <v>18</v>
      </c>
      <c r="T69" s="8">
        <f t="shared" si="1"/>
        <v>55.333333333333336</v>
      </c>
      <c r="U69">
        <v>1043</v>
      </c>
      <c r="V69" s="9">
        <f>IF(ISNUMBER(U68),data[[#This Row],[obitos]]-U68,0)</f>
        <v>20</v>
      </c>
      <c r="W69" s="9">
        <f t="shared" si="2"/>
        <v>19.166666666666668</v>
      </c>
      <c r="X69">
        <v>856</v>
      </c>
      <c r="Y69" s="25">
        <f>IF(ISNUMBER(X68),(data[[#This Row],[internados]]-X68)/X68,0)</f>
        <v>1.1695906432748538E-3</v>
      </c>
      <c r="Z69" s="77">
        <f t="shared" si="3"/>
        <v>-2.3892576673573283E-2</v>
      </c>
      <c r="AA69" s="13">
        <f>IF(ISNUMBER(X68),IF(data[[#This Row],[internados]]-X68&lt;0,0,data[[#This Row],[internados]]-X68),0)</f>
        <v>1</v>
      </c>
      <c r="AB69" s="8">
        <f t="shared" si="6"/>
        <v>7.5</v>
      </c>
      <c r="AC69">
        <v>144</v>
      </c>
      <c r="AD69" s="78">
        <f>IF(ISNUMBER(AC68),IF(AC68=0,0,(data[[#This Row],[internados_uci]]-AC68)/AC68),0)</f>
        <v>-0.04</v>
      </c>
      <c r="AE69" s="24">
        <f t="shared" si="4"/>
        <v>-3.2173807111195309E-2</v>
      </c>
      <c r="AF69" s="13">
        <f>IF(ISNUMBER(AC68),IF(data[[#This Row],[internados_uci]]-AC68&lt;0,0,data[[#This Row],[internados_uci]]-AC68),0)</f>
        <v>0</v>
      </c>
      <c r="AG69" s="8">
        <f t="shared" si="7"/>
        <v>0.5</v>
      </c>
      <c r="AH69">
        <v>3691</v>
      </c>
      <c r="AI69">
        <v>252889</v>
      </c>
      <c r="AJ69">
        <v>25324</v>
      </c>
      <c r="AK69">
        <v>223916</v>
      </c>
      <c r="AM69">
        <v>751</v>
      </c>
      <c r="AN69">
        <v>212</v>
      </c>
      <c r="AO69">
        <v>199</v>
      </c>
      <c r="AP69">
        <v>418</v>
      </c>
      <c r="AQ69">
        <v>337</v>
      </c>
      <c r="AR69">
        <v>1677</v>
      </c>
      <c r="AS69">
        <v>1245</v>
      </c>
      <c r="AT69">
        <v>2041</v>
      </c>
      <c r="AU69">
        <v>1497</v>
      </c>
      <c r="AV69">
        <v>2569</v>
      </c>
      <c r="AW69">
        <v>1654</v>
      </c>
      <c r="AX69">
        <v>2602</v>
      </c>
      <c r="AY69">
        <v>1670</v>
      </c>
      <c r="AZ69">
        <v>1567</v>
      </c>
      <c r="BA69">
        <v>1342</v>
      </c>
      <c r="BB69">
        <v>1155</v>
      </c>
      <c r="BC69">
        <v>1052</v>
      </c>
      <c r="BD69">
        <v>2678</v>
      </c>
      <c r="BE69">
        <v>1286</v>
      </c>
      <c r="BF69">
        <v>0.44</v>
      </c>
      <c r="BG69">
        <v>0.31</v>
      </c>
      <c r="BH69">
        <v>0.13</v>
      </c>
      <c r="BI69">
        <v>0.2</v>
      </c>
      <c r="BJ69">
        <v>0.22</v>
      </c>
      <c r="BK69">
        <v>0.16</v>
      </c>
      <c r="BL69">
        <v>14919</v>
      </c>
      <c r="BM69">
        <v>10282</v>
      </c>
      <c r="BN69">
        <v>597</v>
      </c>
      <c r="BO69">
        <v>209</v>
      </c>
      <c r="BP69">
        <v>210</v>
      </c>
      <c r="BQ69">
        <v>1</v>
      </c>
      <c r="BR69">
        <v>13</v>
      </c>
      <c r="BS69">
        <v>13</v>
      </c>
      <c r="BT69">
        <v>0</v>
      </c>
      <c r="CD69">
        <v>0</v>
      </c>
      <c r="CE69" s="6">
        <f>data[[#This Row],[obitos_0_9_f]]-CD68</f>
        <v>0</v>
      </c>
      <c r="CF69">
        <v>0</v>
      </c>
      <c r="CG69" s="6">
        <f>data[[#This Row],[obitos_0_9_m]]-CF68</f>
        <v>0</v>
      </c>
      <c r="CH69">
        <v>0</v>
      </c>
      <c r="CI69" s="6">
        <f>data[[#This Row],[obitos_10_19_f]]-CH68</f>
        <v>0</v>
      </c>
      <c r="CJ69">
        <v>0</v>
      </c>
      <c r="CK69" s="6">
        <f>data[[#This Row],[obitos_10_19_m]]-CJ68</f>
        <v>0</v>
      </c>
      <c r="CL69">
        <v>0</v>
      </c>
      <c r="CM69" s="6">
        <f>data[[#This Row],[obitos_20_29_f]]-CL68</f>
        <v>0</v>
      </c>
      <c r="CN69">
        <v>0</v>
      </c>
      <c r="CO69" s="6">
        <f>data[[#This Row],[obitos_20_29_m]]-CN68</f>
        <v>0</v>
      </c>
      <c r="CP69">
        <v>0</v>
      </c>
      <c r="CQ69" s="6">
        <f>data[[#This Row],[obitos_30_39_f]]-CP68</f>
        <v>0</v>
      </c>
      <c r="CR69">
        <v>0</v>
      </c>
      <c r="CS69" s="6">
        <f>data[[#This Row],[obitos_30_39_m]]-CR68</f>
        <v>0</v>
      </c>
      <c r="CT69">
        <v>5</v>
      </c>
      <c r="CU69" s="6">
        <f>data[[#This Row],[obitos_40_49_f]]-CT68</f>
        <v>0</v>
      </c>
      <c r="CV69">
        <v>5</v>
      </c>
      <c r="CW69" s="6">
        <f>data[[#This Row],[obitos_40_49_m]]-CV68</f>
        <v>0</v>
      </c>
      <c r="CX69">
        <v>9</v>
      </c>
      <c r="CY69" s="6">
        <f>data[[#This Row],[obitos_50_59_f]]-CX68</f>
        <v>0</v>
      </c>
      <c r="CZ69">
        <v>23</v>
      </c>
      <c r="DA69" s="6">
        <f>data[[#This Row],[obitos_50_59_m]]-CZ68</f>
        <v>0</v>
      </c>
      <c r="DB69">
        <v>33</v>
      </c>
      <c r="DC69" s="6">
        <f>data[[#This Row],[obitos_60_69_f]]-DB68</f>
        <v>1</v>
      </c>
      <c r="DD69">
        <v>58</v>
      </c>
      <c r="DE69" s="6">
        <f>data[[#This Row],[obitos_60_69_m]]-DD68</f>
        <v>1</v>
      </c>
      <c r="DF69">
        <v>84</v>
      </c>
      <c r="DG69" s="6">
        <f>data[[#This Row],[obitos_70_79_f]]-DF68</f>
        <v>2</v>
      </c>
      <c r="DH69">
        <v>123</v>
      </c>
      <c r="DI69" s="6">
        <f>data[[#This Row],[obitos_70_79_m]]-DH68</f>
        <v>4</v>
      </c>
      <c r="DJ69">
        <v>396</v>
      </c>
      <c r="DK69" s="6">
        <f>data[[#This Row],[obitos_80_plus_f]]-DJ68</f>
        <v>4</v>
      </c>
      <c r="DL69">
        <v>307</v>
      </c>
      <c r="DM69" s="6">
        <f>data[[#This Row],[obitos_80_plus_m]]-DL68</f>
        <v>8</v>
      </c>
      <c r="DN69">
        <v>527</v>
      </c>
      <c r="DO69">
        <v>516</v>
      </c>
      <c r="DR69">
        <v>22550</v>
      </c>
    </row>
    <row r="70" spans="1:122" x14ac:dyDescent="0.25">
      <c r="A70" s="1">
        <v>43955</v>
      </c>
      <c r="B70" s="2">
        <v>43955</v>
      </c>
      <c r="C70" s="12">
        <f>data[[#This Row],[confirmados]]-R70</f>
        <v>23812</v>
      </c>
      <c r="D70" s="12">
        <f>IF(ISNUMBER(C69),data[[#This Row],[activos_1]]-C69,0)</f>
        <v>219</v>
      </c>
      <c r="E70" s="11">
        <f t="shared" si="0"/>
        <v>176.66666666666666</v>
      </c>
      <c r="F70">
        <v>25524</v>
      </c>
      <c r="G70" s="13">
        <f>IF(ISNUMBER(F69),data[[#This Row],[confirmados]]-F69,0)</f>
        <v>242</v>
      </c>
      <c r="H70" s="8">
        <f t="shared" si="5"/>
        <v>230.5</v>
      </c>
      <c r="I70">
        <v>15141</v>
      </c>
      <c r="J70">
        <v>3478</v>
      </c>
      <c r="K70">
        <v>6136</v>
      </c>
      <c r="L70">
        <v>218</v>
      </c>
      <c r="M70">
        <v>333</v>
      </c>
      <c r="N70">
        <v>132</v>
      </c>
      <c r="O70">
        <v>86</v>
      </c>
      <c r="Q70">
        <v>242</v>
      </c>
      <c r="R70">
        <v>1712</v>
      </c>
      <c r="S70" s="13">
        <f>IF(ISNUMBER(R69),data[[#This Row],[recuperados]]-R69,0)</f>
        <v>23</v>
      </c>
      <c r="T70" s="8">
        <f t="shared" si="1"/>
        <v>53.833333333333336</v>
      </c>
      <c r="U70">
        <v>1063</v>
      </c>
      <c r="V70" s="9">
        <f>IF(ISNUMBER(U69),data[[#This Row],[obitos]]-U69,0)</f>
        <v>20</v>
      </c>
      <c r="W70" s="9">
        <f t="shared" si="2"/>
        <v>19.166666666666668</v>
      </c>
      <c r="X70">
        <v>813</v>
      </c>
      <c r="Y70" s="25">
        <f>IF(ISNUMBER(X69),(data[[#This Row],[internados]]-X69)/X69,0)</f>
        <v>-5.0233644859813083E-2</v>
      </c>
      <c r="Z70" s="77">
        <f t="shared" si="3"/>
        <v>-2.2382103748198743E-2</v>
      </c>
      <c r="AA70" s="13">
        <f>IF(ISNUMBER(X69),IF(data[[#This Row],[internados]]-X69&lt;0,0,data[[#This Row],[internados]]-X69),0)</f>
        <v>0</v>
      </c>
      <c r="AB70" s="8">
        <f t="shared" si="6"/>
        <v>7.5</v>
      </c>
      <c r="AC70">
        <v>143</v>
      </c>
      <c r="AD70" s="78">
        <f>IF(ISNUMBER(AC69),IF(AC69=0,0,(data[[#This Row],[internados_uci]]-AC69)/AC69),0)</f>
        <v>-6.9444444444444441E-3</v>
      </c>
      <c r="AE70" s="24">
        <f t="shared" si="4"/>
        <v>-2.9543335730723926E-2</v>
      </c>
      <c r="AF70" s="13">
        <f>IF(ISNUMBER(AC69),IF(data[[#This Row],[internados_uci]]-AC69&lt;0,0,data[[#This Row],[internados_uci]]-AC69),0)</f>
        <v>0</v>
      </c>
      <c r="AG70" s="8">
        <f t="shared" si="7"/>
        <v>0.5</v>
      </c>
      <c r="AH70">
        <v>2760</v>
      </c>
      <c r="AI70">
        <v>254510</v>
      </c>
      <c r="AJ70">
        <v>25081</v>
      </c>
      <c r="AK70">
        <v>226226</v>
      </c>
      <c r="AM70">
        <v>751</v>
      </c>
      <c r="AN70">
        <v>217</v>
      </c>
      <c r="AO70">
        <v>208</v>
      </c>
      <c r="AP70">
        <v>422</v>
      </c>
      <c r="AQ70">
        <v>348</v>
      </c>
      <c r="AR70">
        <v>1702</v>
      </c>
      <c r="AS70">
        <v>1271</v>
      </c>
      <c r="AT70">
        <v>2067</v>
      </c>
      <c r="AU70">
        <v>1533</v>
      </c>
      <c r="AV70">
        <v>2594</v>
      </c>
      <c r="AW70">
        <v>1667</v>
      </c>
      <c r="AX70">
        <v>2642</v>
      </c>
      <c r="AY70">
        <v>1690</v>
      </c>
      <c r="AZ70">
        <v>1581</v>
      </c>
      <c r="BA70">
        <v>1349</v>
      </c>
      <c r="BB70">
        <v>1172</v>
      </c>
      <c r="BC70">
        <v>1061</v>
      </c>
      <c r="BD70">
        <v>2698</v>
      </c>
      <c r="BE70">
        <v>1302</v>
      </c>
      <c r="BF70">
        <v>0.44</v>
      </c>
      <c r="BG70">
        <v>0.31</v>
      </c>
      <c r="BH70">
        <v>0.13</v>
      </c>
      <c r="BI70">
        <v>0.2</v>
      </c>
      <c r="BJ70">
        <v>0.22</v>
      </c>
      <c r="BK70">
        <v>0.16</v>
      </c>
      <c r="BL70">
        <v>15095</v>
      </c>
      <c r="BM70">
        <v>10429</v>
      </c>
      <c r="BN70">
        <v>609</v>
      </c>
      <c r="BO70">
        <v>209</v>
      </c>
      <c r="BP70">
        <v>218</v>
      </c>
      <c r="BQ70">
        <v>1</v>
      </c>
      <c r="BR70">
        <v>13</v>
      </c>
      <c r="BS70">
        <v>13</v>
      </c>
      <c r="BT70">
        <v>0</v>
      </c>
      <c r="CD70">
        <v>0</v>
      </c>
      <c r="CE70" s="6">
        <f>data[[#This Row],[obitos_0_9_f]]-CD69</f>
        <v>0</v>
      </c>
      <c r="CF70">
        <v>0</v>
      </c>
      <c r="CG70" s="6">
        <f>data[[#This Row],[obitos_0_9_m]]-CF69</f>
        <v>0</v>
      </c>
      <c r="CH70">
        <v>0</v>
      </c>
      <c r="CI70" s="6">
        <f>data[[#This Row],[obitos_10_19_f]]-CH69</f>
        <v>0</v>
      </c>
      <c r="CJ70">
        <v>0</v>
      </c>
      <c r="CK70" s="6">
        <f>data[[#This Row],[obitos_10_19_m]]-CJ69</f>
        <v>0</v>
      </c>
      <c r="CL70">
        <v>0</v>
      </c>
      <c r="CM70" s="6">
        <f>data[[#This Row],[obitos_20_29_f]]-CL69</f>
        <v>0</v>
      </c>
      <c r="CN70">
        <v>0</v>
      </c>
      <c r="CO70" s="6">
        <f>data[[#This Row],[obitos_20_29_m]]-CN69</f>
        <v>0</v>
      </c>
      <c r="CP70">
        <v>0</v>
      </c>
      <c r="CQ70" s="6">
        <f>data[[#This Row],[obitos_30_39_f]]-CP69</f>
        <v>0</v>
      </c>
      <c r="CR70">
        <v>0</v>
      </c>
      <c r="CS70" s="6">
        <f>data[[#This Row],[obitos_30_39_m]]-CR69</f>
        <v>0</v>
      </c>
      <c r="CT70">
        <v>5</v>
      </c>
      <c r="CU70" s="6">
        <f>data[[#This Row],[obitos_40_49_f]]-CT69</f>
        <v>0</v>
      </c>
      <c r="CV70">
        <v>5</v>
      </c>
      <c r="CW70" s="6">
        <f>data[[#This Row],[obitos_40_49_m]]-CV69</f>
        <v>0</v>
      </c>
      <c r="CX70">
        <v>9</v>
      </c>
      <c r="CY70" s="6">
        <f>data[[#This Row],[obitos_50_59_f]]-CX69</f>
        <v>0</v>
      </c>
      <c r="CZ70">
        <v>23</v>
      </c>
      <c r="DA70" s="6">
        <f>data[[#This Row],[obitos_50_59_m]]-CZ69</f>
        <v>0</v>
      </c>
      <c r="DB70">
        <v>33</v>
      </c>
      <c r="DC70" s="6">
        <f>data[[#This Row],[obitos_60_69_f]]-DB69</f>
        <v>0</v>
      </c>
      <c r="DD70">
        <v>59</v>
      </c>
      <c r="DE70" s="6">
        <f>data[[#This Row],[obitos_60_69_m]]-DD69</f>
        <v>1</v>
      </c>
      <c r="DF70">
        <v>89</v>
      </c>
      <c r="DG70" s="6">
        <f>data[[#This Row],[obitos_70_79_f]]-DF69</f>
        <v>5</v>
      </c>
      <c r="DH70">
        <v>126</v>
      </c>
      <c r="DI70" s="6">
        <f>data[[#This Row],[obitos_70_79_m]]-DH69</f>
        <v>3</v>
      </c>
      <c r="DJ70">
        <v>402</v>
      </c>
      <c r="DK70" s="6">
        <f>data[[#This Row],[obitos_80_plus_f]]-DJ69</f>
        <v>6</v>
      </c>
      <c r="DL70">
        <v>312</v>
      </c>
      <c r="DM70" s="6">
        <f>data[[#This Row],[obitos_80_plus_m]]-DL69</f>
        <v>5</v>
      </c>
      <c r="DN70">
        <v>538</v>
      </c>
      <c r="DO70">
        <v>525</v>
      </c>
      <c r="DR70">
        <v>22749</v>
      </c>
    </row>
    <row r="71" spans="1:122" x14ac:dyDescent="0.25">
      <c r="A71" s="1">
        <v>43956</v>
      </c>
      <c r="B71" s="2">
        <v>43956</v>
      </c>
      <c r="C71" s="12">
        <f>data[[#This Row],[confirmados]]-R71</f>
        <v>23959</v>
      </c>
      <c r="D71" s="12">
        <f>IF(ISNUMBER(C70),data[[#This Row],[activos_1]]-C70,0)</f>
        <v>147</v>
      </c>
      <c r="E71" s="11">
        <f t="shared" si="0"/>
        <v>184.16666666666666</v>
      </c>
      <c r="F71">
        <v>25702</v>
      </c>
      <c r="G71" s="13">
        <f>IF(ISNUMBER(F70),data[[#This Row],[confirmados]]-F70,0)</f>
        <v>178</v>
      </c>
      <c r="H71" s="8">
        <f t="shared" si="5"/>
        <v>229.66666666666666</v>
      </c>
      <c r="I71">
        <v>15199</v>
      </c>
      <c r="J71">
        <v>3489</v>
      </c>
      <c r="K71">
        <v>6241</v>
      </c>
      <c r="L71">
        <v>220</v>
      </c>
      <c r="M71">
        <v>335</v>
      </c>
      <c r="N71">
        <v>132</v>
      </c>
      <c r="O71">
        <v>86</v>
      </c>
      <c r="Q71">
        <v>178</v>
      </c>
      <c r="R71">
        <v>1743</v>
      </c>
      <c r="S71" s="13">
        <f>IF(ISNUMBER(R70),data[[#This Row],[recuperados]]-R70,0)</f>
        <v>31</v>
      </c>
      <c r="T71" s="8">
        <f t="shared" si="1"/>
        <v>45.5</v>
      </c>
      <c r="U71">
        <v>1074</v>
      </c>
      <c r="V71" s="9">
        <f>IF(ISNUMBER(U70),data[[#This Row],[obitos]]-U70,0)</f>
        <v>11</v>
      </c>
      <c r="W71" s="9">
        <f t="shared" si="2"/>
        <v>16.833333333333332</v>
      </c>
      <c r="X71">
        <v>818</v>
      </c>
      <c r="Y71" s="25">
        <f>IF(ISNUMBER(X70),(data[[#This Row],[internados]]-X70)/X70,0)</f>
        <v>6.1500615006150061E-3</v>
      </c>
      <c r="Z71" s="77">
        <f t="shared" si="3"/>
        <v>-2.9191851332854079E-2</v>
      </c>
      <c r="AA71" s="13">
        <f>IF(ISNUMBER(X70),IF(data[[#This Row],[internados]]-X70&lt;0,0,data[[#This Row],[internados]]-X70),0)</f>
        <v>5</v>
      </c>
      <c r="AB71" s="8">
        <f t="shared" si="6"/>
        <v>1</v>
      </c>
      <c r="AC71">
        <v>134</v>
      </c>
      <c r="AD71" s="78">
        <f>IF(ISNUMBER(AC70),IF(AC70=0,0,(data[[#This Row],[internados_uci]]-AC70)/AC70),0)</f>
        <v>-6.2937062937062943E-2</v>
      </c>
      <c r="AE71" s="24">
        <f t="shared" si="4"/>
        <v>-3.7125869476048373E-2</v>
      </c>
      <c r="AF71" s="13">
        <f>IF(ISNUMBER(AC70),IF(data[[#This Row],[internados_uci]]-AC70&lt;0,0,data[[#This Row],[internados_uci]]-AC70),0)</f>
        <v>0</v>
      </c>
      <c r="AG71" s="8">
        <f t="shared" si="7"/>
        <v>0.5</v>
      </c>
      <c r="AH71">
        <v>2671</v>
      </c>
      <c r="AI71">
        <v>258488</v>
      </c>
      <c r="AJ71">
        <v>25066</v>
      </c>
      <c r="AK71">
        <v>230115</v>
      </c>
      <c r="AM71">
        <v>751</v>
      </c>
      <c r="AN71">
        <v>221</v>
      </c>
      <c r="AO71">
        <v>215</v>
      </c>
      <c r="AP71">
        <v>423</v>
      </c>
      <c r="AQ71">
        <v>351</v>
      </c>
      <c r="AR71">
        <v>1706</v>
      </c>
      <c r="AS71">
        <v>1288</v>
      </c>
      <c r="AT71">
        <v>2077</v>
      </c>
      <c r="AU71">
        <v>1538</v>
      </c>
      <c r="AV71">
        <v>2608</v>
      </c>
      <c r="AW71">
        <v>1668</v>
      </c>
      <c r="AX71">
        <v>2650</v>
      </c>
      <c r="AY71">
        <v>1693</v>
      </c>
      <c r="AZ71">
        <v>1598</v>
      </c>
      <c r="BA71">
        <v>1357</v>
      </c>
      <c r="BB71">
        <v>1196</v>
      </c>
      <c r="BC71">
        <v>1068</v>
      </c>
      <c r="BD71">
        <v>2729</v>
      </c>
      <c r="BE71">
        <v>1316</v>
      </c>
      <c r="BF71">
        <v>0.43</v>
      </c>
      <c r="BG71">
        <v>0.31</v>
      </c>
      <c r="BH71">
        <v>0.13</v>
      </c>
      <c r="BI71">
        <v>0.2</v>
      </c>
      <c r="BJ71">
        <v>0.22</v>
      </c>
      <c r="BK71">
        <v>0.16</v>
      </c>
      <c r="BL71">
        <v>15208</v>
      </c>
      <c r="BM71">
        <v>10494</v>
      </c>
      <c r="BN71">
        <v>613</v>
      </c>
      <c r="BO71">
        <v>211</v>
      </c>
      <c r="BP71">
        <v>223</v>
      </c>
      <c r="BQ71">
        <v>1</v>
      </c>
      <c r="BR71">
        <v>13</v>
      </c>
      <c r="BS71">
        <v>13</v>
      </c>
      <c r="BT71">
        <v>0</v>
      </c>
      <c r="CD71">
        <v>0</v>
      </c>
      <c r="CE71" s="6">
        <f>data[[#This Row],[obitos_0_9_f]]-CD70</f>
        <v>0</v>
      </c>
      <c r="CF71">
        <v>0</v>
      </c>
      <c r="CG71" s="6">
        <f>data[[#This Row],[obitos_0_9_m]]-CF70</f>
        <v>0</v>
      </c>
      <c r="CH71">
        <v>0</v>
      </c>
      <c r="CI71" s="6">
        <f>data[[#This Row],[obitos_10_19_f]]-CH70</f>
        <v>0</v>
      </c>
      <c r="CJ71">
        <v>0</v>
      </c>
      <c r="CK71" s="6">
        <f>data[[#This Row],[obitos_10_19_m]]-CJ70</f>
        <v>0</v>
      </c>
      <c r="CL71">
        <v>0</v>
      </c>
      <c r="CM71" s="6">
        <f>data[[#This Row],[obitos_20_29_f]]-CL70</f>
        <v>0</v>
      </c>
      <c r="CN71">
        <v>1</v>
      </c>
      <c r="CO71" s="6">
        <f>data[[#This Row],[obitos_20_29_m]]-CN70</f>
        <v>1</v>
      </c>
      <c r="CP71">
        <v>0</v>
      </c>
      <c r="CQ71" s="6">
        <f>data[[#This Row],[obitos_30_39_f]]-CP70</f>
        <v>0</v>
      </c>
      <c r="CR71">
        <v>0</v>
      </c>
      <c r="CS71" s="6">
        <f>data[[#This Row],[obitos_30_39_m]]-CR70</f>
        <v>0</v>
      </c>
      <c r="CT71">
        <v>5</v>
      </c>
      <c r="CU71" s="6">
        <f>data[[#This Row],[obitos_40_49_f]]-CT70</f>
        <v>0</v>
      </c>
      <c r="CV71">
        <v>5</v>
      </c>
      <c r="CW71" s="6">
        <f>data[[#This Row],[obitos_40_49_m]]-CV70</f>
        <v>0</v>
      </c>
      <c r="CX71">
        <v>9</v>
      </c>
      <c r="CY71" s="6">
        <f>data[[#This Row],[obitos_50_59_f]]-CX70</f>
        <v>0</v>
      </c>
      <c r="CZ71">
        <v>24</v>
      </c>
      <c r="DA71" s="6">
        <f>data[[#This Row],[obitos_50_59_m]]-CZ70</f>
        <v>1</v>
      </c>
      <c r="DB71">
        <v>34</v>
      </c>
      <c r="DC71" s="6">
        <f>data[[#This Row],[obitos_60_69_f]]-DB70</f>
        <v>1</v>
      </c>
      <c r="DD71">
        <v>59</v>
      </c>
      <c r="DE71" s="6">
        <f>data[[#This Row],[obitos_60_69_m]]-DD70</f>
        <v>0</v>
      </c>
      <c r="DF71">
        <v>89</v>
      </c>
      <c r="DG71" s="6">
        <f>data[[#This Row],[obitos_70_79_f]]-DF70</f>
        <v>0</v>
      </c>
      <c r="DH71">
        <v>127</v>
      </c>
      <c r="DI71" s="6">
        <f>data[[#This Row],[obitos_70_79_m]]-DH70</f>
        <v>1</v>
      </c>
      <c r="DJ71">
        <v>408</v>
      </c>
      <c r="DK71" s="6">
        <f>data[[#This Row],[obitos_80_plus_f]]-DJ70</f>
        <v>6</v>
      </c>
      <c r="DL71">
        <v>313</v>
      </c>
      <c r="DM71" s="6">
        <f>data[[#This Row],[obitos_80_plus_m]]-DL70</f>
        <v>1</v>
      </c>
      <c r="DN71">
        <v>545</v>
      </c>
      <c r="DO71">
        <v>529</v>
      </c>
      <c r="DR71">
        <v>22885</v>
      </c>
    </row>
    <row r="72" spans="1:122" x14ac:dyDescent="0.25">
      <c r="A72" s="1">
        <v>43957</v>
      </c>
      <c r="B72" s="2">
        <v>43957</v>
      </c>
      <c r="C72" s="12">
        <f>data[[#This Row],[confirmados]]-R72</f>
        <v>24106</v>
      </c>
      <c r="D72" s="12">
        <f>IF(ISNUMBER(C71),data[[#This Row],[activos_1]]-C71,0)</f>
        <v>147</v>
      </c>
      <c r="E72" s="11">
        <f t="shared" ref="E72:E135" si="8">AVERAGE(D67:D72)</f>
        <v>155.5</v>
      </c>
      <c r="F72">
        <v>26182</v>
      </c>
      <c r="G72" s="13">
        <f>IF(ISNUMBER(F71),data[[#This Row],[confirmados]]-F71,0)</f>
        <v>480</v>
      </c>
      <c r="H72" s="8">
        <f t="shared" si="5"/>
        <v>248.33333333333334</v>
      </c>
      <c r="I72">
        <v>15256</v>
      </c>
      <c r="J72">
        <v>3505</v>
      </c>
      <c r="K72">
        <v>6641</v>
      </c>
      <c r="L72">
        <v>220</v>
      </c>
      <c r="M72">
        <v>342</v>
      </c>
      <c r="N72">
        <v>132</v>
      </c>
      <c r="O72">
        <v>86</v>
      </c>
      <c r="Q72">
        <v>480</v>
      </c>
      <c r="R72">
        <v>2076</v>
      </c>
      <c r="S72" s="13">
        <f>IF(ISNUMBER(R71),data[[#This Row],[recuperados]]-R71,0)</f>
        <v>333</v>
      </c>
      <c r="T72" s="8">
        <f t="shared" ref="T72:T135" si="9">AVERAGE(S67:S72)</f>
        <v>92.833333333333329</v>
      </c>
      <c r="U72">
        <v>1089</v>
      </c>
      <c r="V72" s="9">
        <f>IF(ISNUMBER(U71),data[[#This Row],[obitos]]-U71,0)</f>
        <v>15</v>
      </c>
      <c r="W72" s="9">
        <f t="shared" ref="W72:W135" si="10">AVERAGE(V67:V72)</f>
        <v>16.666666666666668</v>
      </c>
      <c r="X72">
        <v>838</v>
      </c>
      <c r="Y72" s="25">
        <f>IF(ISNUMBER(X71),(data[[#This Row],[internados]]-X71)/X71,0)</f>
        <v>2.4449877750611249E-2</v>
      </c>
      <c r="Z72" s="77">
        <f t="shared" ref="Z72:Z135" si="11">AVERAGE(Y67:Y72)</f>
        <v>-2.3076055381221591E-2</v>
      </c>
      <c r="AA72" s="13">
        <f>IF(ISNUMBER(X71),IF(data[[#This Row],[internados]]-X71&lt;0,0,data[[#This Row],[internados]]-X71),0)</f>
        <v>20</v>
      </c>
      <c r="AB72" s="8">
        <f t="shared" si="6"/>
        <v>4.333333333333333</v>
      </c>
      <c r="AC72">
        <v>136</v>
      </c>
      <c r="AD72" s="78">
        <f>IF(ISNUMBER(AC71),IF(AC71=0,0,(data[[#This Row],[internados_uci]]-AC71)/AC71),0)</f>
        <v>1.4925373134328358E-2</v>
      </c>
      <c r="AE72" s="24">
        <f t="shared" ref="AE72:AE135" si="12">AVERAGE(AD67:AD72)</f>
        <v>-3.759688716865045E-2</v>
      </c>
      <c r="AF72" s="13">
        <f>IF(ISNUMBER(AC71),IF(data[[#This Row],[internados_uci]]-AC71&lt;0,0,data[[#This Row],[internados_uci]]-AC71),0)</f>
        <v>2</v>
      </c>
      <c r="AG72" s="8">
        <f t="shared" si="7"/>
        <v>0.33333333333333331</v>
      </c>
      <c r="AH72">
        <v>2492</v>
      </c>
      <c r="AI72">
        <v>262041</v>
      </c>
      <c r="AJ72">
        <v>24579</v>
      </c>
      <c r="AK72">
        <v>233367</v>
      </c>
      <c r="AM72">
        <v>751</v>
      </c>
      <c r="AN72">
        <v>223</v>
      </c>
      <c r="AO72">
        <v>216</v>
      </c>
      <c r="AP72">
        <v>423</v>
      </c>
      <c r="AQ72">
        <v>359</v>
      </c>
      <c r="AR72">
        <v>1756</v>
      </c>
      <c r="AS72">
        <v>1338</v>
      </c>
      <c r="AT72">
        <v>2128</v>
      </c>
      <c r="AU72">
        <v>1583</v>
      </c>
      <c r="AV72">
        <v>2668</v>
      </c>
      <c r="AW72">
        <v>1720</v>
      </c>
      <c r="AX72">
        <v>2701</v>
      </c>
      <c r="AY72">
        <v>1730</v>
      </c>
      <c r="AZ72">
        <v>1616</v>
      </c>
      <c r="BA72">
        <v>1372</v>
      </c>
      <c r="BB72">
        <v>1202</v>
      </c>
      <c r="BC72">
        <v>1073</v>
      </c>
      <c r="BD72">
        <v>2754</v>
      </c>
      <c r="BE72">
        <v>1320</v>
      </c>
      <c r="BF72">
        <v>0.43</v>
      </c>
      <c r="BG72">
        <v>0.3</v>
      </c>
      <c r="BH72">
        <v>0.12</v>
      </c>
      <c r="BI72">
        <v>0.2</v>
      </c>
      <c r="BJ72">
        <v>0.22</v>
      </c>
      <c r="BK72">
        <v>0.16</v>
      </c>
      <c r="BL72">
        <v>15471</v>
      </c>
      <c r="BM72">
        <v>10711</v>
      </c>
      <c r="BN72">
        <v>623</v>
      </c>
      <c r="BO72">
        <v>213</v>
      </c>
      <c r="BP72">
        <v>226</v>
      </c>
      <c r="BQ72">
        <v>1</v>
      </c>
      <c r="BR72">
        <v>13</v>
      </c>
      <c r="BS72">
        <v>13</v>
      </c>
      <c r="BT72">
        <v>0</v>
      </c>
      <c r="CD72">
        <v>0</v>
      </c>
      <c r="CE72" s="6">
        <f>data[[#This Row],[obitos_0_9_f]]-CD71</f>
        <v>0</v>
      </c>
      <c r="CF72">
        <v>0</v>
      </c>
      <c r="CG72" s="6">
        <f>data[[#This Row],[obitos_0_9_m]]-CF71</f>
        <v>0</v>
      </c>
      <c r="CH72">
        <v>0</v>
      </c>
      <c r="CI72" s="6">
        <f>data[[#This Row],[obitos_10_19_f]]-CH71</f>
        <v>0</v>
      </c>
      <c r="CJ72">
        <v>0</v>
      </c>
      <c r="CK72" s="6">
        <f>data[[#This Row],[obitos_10_19_m]]-CJ71</f>
        <v>0</v>
      </c>
      <c r="CL72">
        <v>0</v>
      </c>
      <c r="CM72" s="6">
        <f>data[[#This Row],[obitos_20_29_f]]-CL71</f>
        <v>0</v>
      </c>
      <c r="CN72">
        <v>1</v>
      </c>
      <c r="CO72" s="6">
        <f>data[[#This Row],[obitos_20_29_m]]-CN71</f>
        <v>0</v>
      </c>
      <c r="CP72">
        <v>0</v>
      </c>
      <c r="CQ72" s="6">
        <f>data[[#This Row],[obitos_30_39_f]]-CP71</f>
        <v>0</v>
      </c>
      <c r="CR72">
        <v>0</v>
      </c>
      <c r="CS72" s="6">
        <f>data[[#This Row],[obitos_30_39_m]]-CR71</f>
        <v>0</v>
      </c>
      <c r="CT72">
        <v>5</v>
      </c>
      <c r="CU72" s="6">
        <f>data[[#This Row],[obitos_40_49_f]]-CT71</f>
        <v>0</v>
      </c>
      <c r="CV72">
        <v>5</v>
      </c>
      <c r="CW72" s="6">
        <f>data[[#This Row],[obitos_40_49_m]]-CV71</f>
        <v>0</v>
      </c>
      <c r="CX72">
        <v>9</v>
      </c>
      <c r="CY72" s="6">
        <f>data[[#This Row],[obitos_50_59_f]]-CX71</f>
        <v>0</v>
      </c>
      <c r="CZ72">
        <v>24</v>
      </c>
      <c r="DA72" s="6">
        <f>data[[#This Row],[obitos_50_59_m]]-CZ71</f>
        <v>0</v>
      </c>
      <c r="DB72">
        <v>34</v>
      </c>
      <c r="DC72" s="6">
        <f>data[[#This Row],[obitos_60_69_f]]-DB71</f>
        <v>0</v>
      </c>
      <c r="DD72">
        <v>61</v>
      </c>
      <c r="DE72" s="6">
        <f>data[[#This Row],[obitos_60_69_m]]-DD71</f>
        <v>2</v>
      </c>
      <c r="DF72">
        <v>90</v>
      </c>
      <c r="DG72" s="6">
        <f>data[[#This Row],[obitos_70_79_f]]-DF71</f>
        <v>1</v>
      </c>
      <c r="DH72">
        <v>128</v>
      </c>
      <c r="DI72" s="6">
        <f>data[[#This Row],[obitos_70_79_m]]-DH71</f>
        <v>1</v>
      </c>
      <c r="DJ72">
        <v>417</v>
      </c>
      <c r="DK72" s="6">
        <f>data[[#This Row],[obitos_80_plus_f]]-DJ71</f>
        <v>9</v>
      </c>
      <c r="DL72">
        <v>315</v>
      </c>
      <c r="DM72" s="6">
        <f>data[[#This Row],[obitos_80_plus_m]]-DL71</f>
        <v>2</v>
      </c>
      <c r="DN72">
        <v>555</v>
      </c>
      <c r="DO72">
        <v>534</v>
      </c>
      <c r="DR72">
        <v>23017</v>
      </c>
    </row>
    <row r="73" spans="1:122" x14ac:dyDescent="0.25">
      <c r="A73" s="1">
        <v>43958</v>
      </c>
      <c r="B73" s="2">
        <v>43958</v>
      </c>
      <c r="C73" s="12">
        <f>data[[#This Row],[confirmados]]-R73</f>
        <v>24457</v>
      </c>
      <c r="D73" s="12">
        <f>IF(ISNUMBER(C72),data[[#This Row],[activos_1]]-C72,0)</f>
        <v>351</v>
      </c>
      <c r="E73" s="11">
        <f t="shared" si="8"/>
        <v>186.16666666666666</v>
      </c>
      <c r="F73">
        <v>26715</v>
      </c>
      <c r="G73" s="13">
        <f>IF(ISNUMBER(F72),data[[#This Row],[confirmados]]-F72,0)</f>
        <v>533</v>
      </c>
      <c r="H73" s="8">
        <f t="shared" ref="H73:H136" si="13">AVERAGE(G68:G73)</f>
        <v>288</v>
      </c>
      <c r="I73">
        <v>15450</v>
      </c>
      <c r="J73">
        <v>3545</v>
      </c>
      <c r="K73">
        <v>6935</v>
      </c>
      <c r="L73">
        <v>220</v>
      </c>
      <c r="M73">
        <v>343</v>
      </c>
      <c r="N73">
        <v>132</v>
      </c>
      <c r="O73">
        <v>90</v>
      </c>
      <c r="Q73">
        <v>533</v>
      </c>
      <c r="R73">
        <v>2258</v>
      </c>
      <c r="S73" s="13">
        <f>IF(ISNUMBER(R72),data[[#This Row],[recuperados]]-R72,0)</f>
        <v>182</v>
      </c>
      <c r="T73" s="8">
        <f t="shared" si="9"/>
        <v>101.83333333333333</v>
      </c>
      <c r="U73">
        <v>1105</v>
      </c>
      <c r="V73" s="9">
        <f>IF(ISNUMBER(U72),data[[#This Row],[obitos]]-U72,0)</f>
        <v>16</v>
      </c>
      <c r="W73" s="9">
        <f t="shared" si="10"/>
        <v>16.333333333333332</v>
      </c>
      <c r="X73">
        <v>874</v>
      </c>
      <c r="Y73" s="25">
        <f>IF(ISNUMBER(X72),(data[[#This Row],[internados]]-X72)/X72,0)</f>
        <v>4.2959427207637228E-2</v>
      </c>
      <c r="Z73" s="77">
        <f t="shared" si="11"/>
        <v>-2.8307513975795741E-3</v>
      </c>
      <c r="AA73" s="13">
        <f>IF(ISNUMBER(X72),IF(data[[#This Row],[internados]]-X72&lt;0,0,data[[#This Row],[internados]]-X72),0)</f>
        <v>36</v>
      </c>
      <c r="AB73" s="8">
        <f t="shared" si="6"/>
        <v>10.333333333333334</v>
      </c>
      <c r="AC73">
        <v>135</v>
      </c>
      <c r="AD73" s="78">
        <f>IF(ISNUMBER(AC72),IF(AC72=0,0,(data[[#This Row],[internados_uci]]-AC72)/AC72),0)</f>
        <v>-7.3529411764705881E-3</v>
      </c>
      <c r="AE73" s="24">
        <f t="shared" si="12"/>
        <v>-2.1380516899612595E-2</v>
      </c>
      <c r="AF73" s="13">
        <f>IF(ISNUMBER(AC72),IF(data[[#This Row],[internados_uci]]-AC72&lt;0,0,data[[#This Row],[internados_uci]]-AC72),0)</f>
        <v>0</v>
      </c>
      <c r="AG73" s="8">
        <f t="shared" si="7"/>
        <v>0.33333333333333331</v>
      </c>
      <c r="AH73">
        <v>2666</v>
      </c>
      <c r="AI73">
        <v>265572</v>
      </c>
      <c r="AJ73">
        <v>27318</v>
      </c>
      <c r="AK73">
        <v>236191</v>
      </c>
      <c r="AM73">
        <v>751</v>
      </c>
      <c r="AN73">
        <v>231</v>
      </c>
      <c r="AO73">
        <v>223</v>
      </c>
      <c r="AP73">
        <v>431</v>
      </c>
      <c r="AQ73">
        <v>373</v>
      </c>
      <c r="AR73">
        <v>1796</v>
      </c>
      <c r="AS73">
        <v>1397</v>
      </c>
      <c r="AT73">
        <v>2191</v>
      </c>
      <c r="AU73">
        <v>1626</v>
      </c>
      <c r="AV73">
        <v>2736</v>
      </c>
      <c r="AW73">
        <v>1757</v>
      </c>
      <c r="AX73">
        <v>2746</v>
      </c>
      <c r="AY73">
        <v>1769</v>
      </c>
      <c r="AZ73">
        <v>1638</v>
      </c>
      <c r="BA73">
        <v>1396</v>
      </c>
      <c r="BB73">
        <v>1210</v>
      </c>
      <c r="BC73">
        <v>1079</v>
      </c>
      <c r="BD73">
        <v>2789</v>
      </c>
      <c r="BE73">
        <v>1327</v>
      </c>
      <c r="BF73">
        <v>0.43</v>
      </c>
      <c r="BG73">
        <v>0.3</v>
      </c>
      <c r="BH73">
        <v>0.12</v>
      </c>
      <c r="BI73">
        <v>0.2</v>
      </c>
      <c r="BJ73">
        <v>0.22</v>
      </c>
      <c r="BK73">
        <v>0.16</v>
      </c>
      <c r="BL73">
        <v>15768</v>
      </c>
      <c r="BM73">
        <v>10947</v>
      </c>
      <c r="BN73">
        <v>634</v>
      </c>
      <c r="BO73">
        <v>213</v>
      </c>
      <c r="BP73">
        <v>230</v>
      </c>
      <c r="BQ73">
        <v>1</v>
      </c>
      <c r="BR73">
        <v>13</v>
      </c>
      <c r="BS73">
        <v>14</v>
      </c>
      <c r="BT73">
        <v>0</v>
      </c>
      <c r="CD73">
        <v>0</v>
      </c>
      <c r="CE73" s="6">
        <f>data[[#This Row],[obitos_0_9_f]]-CD72</f>
        <v>0</v>
      </c>
      <c r="CF73">
        <v>0</v>
      </c>
      <c r="CG73" s="6">
        <f>data[[#This Row],[obitos_0_9_m]]-CF72</f>
        <v>0</v>
      </c>
      <c r="CH73">
        <v>0</v>
      </c>
      <c r="CI73" s="6">
        <f>data[[#This Row],[obitos_10_19_f]]-CH72</f>
        <v>0</v>
      </c>
      <c r="CJ73">
        <v>0</v>
      </c>
      <c r="CK73" s="6">
        <f>data[[#This Row],[obitos_10_19_m]]-CJ72</f>
        <v>0</v>
      </c>
      <c r="CL73">
        <v>0</v>
      </c>
      <c r="CM73" s="6">
        <f>data[[#This Row],[obitos_20_29_f]]-CL72</f>
        <v>0</v>
      </c>
      <c r="CN73">
        <v>1</v>
      </c>
      <c r="CO73" s="6">
        <f>data[[#This Row],[obitos_20_29_m]]-CN72</f>
        <v>0</v>
      </c>
      <c r="CP73">
        <v>0</v>
      </c>
      <c r="CQ73" s="6">
        <f>data[[#This Row],[obitos_30_39_f]]-CP72</f>
        <v>0</v>
      </c>
      <c r="CR73">
        <v>0</v>
      </c>
      <c r="CS73" s="6">
        <f>data[[#This Row],[obitos_30_39_m]]-CR72</f>
        <v>0</v>
      </c>
      <c r="CT73">
        <v>5</v>
      </c>
      <c r="CU73" s="6">
        <f>data[[#This Row],[obitos_40_49_f]]-CT72</f>
        <v>0</v>
      </c>
      <c r="CV73">
        <v>5</v>
      </c>
      <c r="CW73" s="6">
        <f>data[[#This Row],[obitos_40_49_m]]-CV72</f>
        <v>0</v>
      </c>
      <c r="CX73">
        <v>9</v>
      </c>
      <c r="CY73" s="6">
        <f>data[[#This Row],[obitos_50_59_f]]-CX72</f>
        <v>0</v>
      </c>
      <c r="CZ73">
        <v>24</v>
      </c>
      <c r="DA73" s="6">
        <f>data[[#This Row],[obitos_50_59_m]]-CZ72</f>
        <v>0</v>
      </c>
      <c r="DB73">
        <v>34</v>
      </c>
      <c r="DC73" s="6">
        <f>data[[#This Row],[obitos_60_69_f]]-DB72</f>
        <v>0</v>
      </c>
      <c r="DD73">
        <v>61</v>
      </c>
      <c r="DE73" s="6">
        <f>data[[#This Row],[obitos_60_69_m]]-DD72</f>
        <v>0</v>
      </c>
      <c r="DF73">
        <v>91</v>
      </c>
      <c r="DG73" s="6">
        <f>data[[#This Row],[obitos_70_79_f]]-DF72</f>
        <v>1</v>
      </c>
      <c r="DH73">
        <v>132</v>
      </c>
      <c r="DI73" s="6">
        <f>data[[#This Row],[obitos_70_79_m]]-DH72</f>
        <v>4</v>
      </c>
      <c r="DJ73">
        <v>423</v>
      </c>
      <c r="DK73" s="6">
        <f>data[[#This Row],[obitos_80_plus_f]]-DJ72</f>
        <v>6</v>
      </c>
      <c r="DL73">
        <v>320</v>
      </c>
      <c r="DM73" s="6">
        <f>data[[#This Row],[obitos_80_plus_m]]-DL72</f>
        <v>5</v>
      </c>
      <c r="DN73">
        <v>562</v>
      </c>
      <c r="DO73">
        <v>543</v>
      </c>
      <c r="DR73">
        <v>23352</v>
      </c>
    </row>
    <row r="74" spans="1:122" x14ac:dyDescent="0.25">
      <c r="A74" s="1">
        <v>43959</v>
      </c>
      <c r="B74" s="2">
        <v>43959</v>
      </c>
      <c r="C74" s="12">
        <f>data[[#This Row],[confirmados]]-R74</f>
        <v>24846</v>
      </c>
      <c r="D74" s="12">
        <f>IF(ISNUMBER(C73),data[[#This Row],[activos_1]]-C73,0)</f>
        <v>389</v>
      </c>
      <c r="E74" s="11">
        <f t="shared" si="8"/>
        <v>221.16666666666666</v>
      </c>
      <c r="F74">
        <v>27268</v>
      </c>
      <c r="G74" s="13">
        <f>IF(ISNUMBER(F73),data[[#This Row],[confirmados]]-F73,0)</f>
        <v>553</v>
      </c>
      <c r="H74" s="8">
        <f t="shared" si="13"/>
        <v>346.33333333333331</v>
      </c>
      <c r="I74">
        <v>15809</v>
      </c>
      <c r="J74">
        <v>3564</v>
      </c>
      <c r="K74">
        <v>7093</v>
      </c>
      <c r="L74">
        <v>232</v>
      </c>
      <c r="M74">
        <v>345</v>
      </c>
      <c r="N74">
        <v>135</v>
      </c>
      <c r="O74">
        <v>90</v>
      </c>
      <c r="Q74">
        <v>553</v>
      </c>
      <c r="R74">
        <v>2422</v>
      </c>
      <c r="S74" s="13">
        <f>IF(ISNUMBER(R73),data[[#This Row],[recuperados]]-R73,0)</f>
        <v>164</v>
      </c>
      <c r="T74" s="8">
        <f t="shared" si="9"/>
        <v>125.16666666666667</v>
      </c>
      <c r="U74">
        <v>1114</v>
      </c>
      <c r="V74" s="9">
        <f>IF(ISNUMBER(U73),data[[#This Row],[obitos]]-U73,0)</f>
        <v>9</v>
      </c>
      <c r="W74" s="9">
        <f t="shared" si="10"/>
        <v>15.166666666666666</v>
      </c>
      <c r="X74">
        <v>842</v>
      </c>
      <c r="Y74" s="25">
        <f>IF(ISNUMBER(X73),(data[[#This Row],[internados]]-X73)/X73,0)</f>
        <v>-3.6613272311212815E-2</v>
      </c>
      <c r="Z74" s="77">
        <f t="shared" si="11"/>
        <v>-2.0196600114812599E-3</v>
      </c>
      <c r="AA74" s="13">
        <f>IF(ISNUMBER(X73),IF(data[[#This Row],[internados]]-X73&lt;0,0,data[[#This Row],[internados]]-X73),0)</f>
        <v>0</v>
      </c>
      <c r="AB74" s="8">
        <f t="shared" si="6"/>
        <v>10.333333333333334</v>
      </c>
      <c r="AC74">
        <v>127</v>
      </c>
      <c r="AD74" s="78">
        <f>IF(ISNUMBER(AC73),IF(AC73=0,0,(data[[#This Row],[internados_uci]]-AC73)/AC73),0)</f>
        <v>-5.9259259259259262E-2</v>
      </c>
      <c r="AE74" s="24">
        <f t="shared" si="12"/>
        <v>-2.6928055780484812E-2</v>
      </c>
      <c r="AF74" s="13">
        <f>IF(ISNUMBER(AC73),IF(data[[#This Row],[internados_uci]]-AC73&lt;0,0,data[[#This Row],[internados_uci]]-AC73),0)</f>
        <v>0</v>
      </c>
      <c r="AG74" s="8">
        <f t="shared" si="7"/>
        <v>0.33333333333333331</v>
      </c>
      <c r="AH74">
        <v>2984</v>
      </c>
      <c r="AI74">
        <v>269266</v>
      </c>
      <c r="AJ74">
        <v>26829</v>
      </c>
      <c r="AK74">
        <v>239014</v>
      </c>
      <c r="AM74">
        <v>770</v>
      </c>
      <c r="AN74">
        <v>235</v>
      </c>
      <c r="AO74">
        <v>229</v>
      </c>
      <c r="AP74">
        <v>438</v>
      </c>
      <c r="AQ74">
        <v>381</v>
      </c>
      <c r="AR74">
        <v>1831</v>
      </c>
      <c r="AS74">
        <v>1439</v>
      </c>
      <c r="AT74">
        <v>2264</v>
      </c>
      <c r="AU74">
        <v>1668</v>
      </c>
      <c r="AV74">
        <v>2791</v>
      </c>
      <c r="AW74">
        <v>1807</v>
      </c>
      <c r="AX74">
        <v>2804</v>
      </c>
      <c r="AY74">
        <v>1801</v>
      </c>
      <c r="AZ74">
        <v>1668</v>
      </c>
      <c r="BA74">
        <v>1429</v>
      </c>
      <c r="BB74">
        <v>1228</v>
      </c>
      <c r="BC74">
        <v>1090</v>
      </c>
      <c r="BD74">
        <v>2828</v>
      </c>
      <c r="BE74">
        <v>1337</v>
      </c>
      <c r="BF74">
        <v>0.42</v>
      </c>
      <c r="BG74">
        <v>0.3</v>
      </c>
      <c r="BH74">
        <v>0.12</v>
      </c>
      <c r="BI74">
        <v>0.2</v>
      </c>
      <c r="BJ74">
        <v>0.21</v>
      </c>
      <c r="BK74">
        <v>0.16</v>
      </c>
      <c r="BL74">
        <v>16087</v>
      </c>
      <c r="BM74">
        <v>11181</v>
      </c>
      <c r="BN74">
        <v>639</v>
      </c>
      <c r="BO74">
        <v>214</v>
      </c>
      <c r="BP74">
        <v>233</v>
      </c>
      <c r="BQ74">
        <v>1</v>
      </c>
      <c r="BR74">
        <v>13</v>
      </c>
      <c r="BS74">
        <v>14</v>
      </c>
      <c r="BT74">
        <v>0</v>
      </c>
      <c r="CD74">
        <v>0</v>
      </c>
      <c r="CE74" s="6">
        <f>data[[#This Row],[obitos_0_9_f]]-CD73</f>
        <v>0</v>
      </c>
      <c r="CF74">
        <v>0</v>
      </c>
      <c r="CG74" s="6">
        <f>data[[#This Row],[obitos_0_9_m]]-CF73</f>
        <v>0</v>
      </c>
      <c r="CH74">
        <v>0</v>
      </c>
      <c r="CI74" s="6">
        <f>data[[#This Row],[obitos_10_19_f]]-CH73</f>
        <v>0</v>
      </c>
      <c r="CJ74">
        <v>0</v>
      </c>
      <c r="CK74" s="6">
        <f>data[[#This Row],[obitos_10_19_m]]-CJ73</f>
        <v>0</v>
      </c>
      <c r="CL74">
        <v>0</v>
      </c>
      <c r="CM74" s="6">
        <f>data[[#This Row],[obitos_20_29_f]]-CL73</f>
        <v>0</v>
      </c>
      <c r="CN74">
        <v>1</v>
      </c>
      <c r="CO74" s="6">
        <f>data[[#This Row],[obitos_20_29_m]]-CN73</f>
        <v>0</v>
      </c>
      <c r="CP74">
        <v>0</v>
      </c>
      <c r="CQ74" s="6">
        <f>data[[#This Row],[obitos_30_39_f]]-CP73</f>
        <v>0</v>
      </c>
      <c r="CR74">
        <v>0</v>
      </c>
      <c r="CS74" s="6">
        <f>data[[#This Row],[obitos_30_39_m]]-CR73</f>
        <v>0</v>
      </c>
      <c r="CT74">
        <v>5</v>
      </c>
      <c r="CU74" s="6">
        <f>data[[#This Row],[obitos_40_49_f]]-CT73</f>
        <v>0</v>
      </c>
      <c r="CV74">
        <v>5</v>
      </c>
      <c r="CW74" s="6">
        <f>data[[#This Row],[obitos_40_49_m]]-CV73</f>
        <v>0</v>
      </c>
      <c r="CX74">
        <v>9</v>
      </c>
      <c r="CY74" s="6">
        <f>data[[#This Row],[obitos_50_59_f]]-CX73</f>
        <v>0</v>
      </c>
      <c r="CZ74">
        <v>24</v>
      </c>
      <c r="DA74" s="6">
        <f>data[[#This Row],[obitos_50_59_m]]-CZ73</f>
        <v>0</v>
      </c>
      <c r="DB74">
        <v>34</v>
      </c>
      <c r="DC74" s="6">
        <f>data[[#This Row],[obitos_60_69_f]]-DB73</f>
        <v>0</v>
      </c>
      <c r="DD74">
        <v>61</v>
      </c>
      <c r="DE74" s="6">
        <f>data[[#This Row],[obitos_60_69_m]]-DD73</f>
        <v>0</v>
      </c>
      <c r="DF74">
        <v>93</v>
      </c>
      <c r="DG74" s="6">
        <f>data[[#This Row],[obitos_70_79_f]]-DF73</f>
        <v>2</v>
      </c>
      <c r="DH74">
        <v>133</v>
      </c>
      <c r="DI74" s="6">
        <f>data[[#This Row],[obitos_70_79_m]]-DH73</f>
        <v>1</v>
      </c>
      <c r="DJ74">
        <v>428</v>
      </c>
      <c r="DK74" s="6">
        <f>data[[#This Row],[obitos_80_plus_f]]-DJ73</f>
        <v>5</v>
      </c>
      <c r="DL74">
        <v>321</v>
      </c>
      <c r="DM74" s="6">
        <f>data[[#This Row],[obitos_80_plus_m]]-DL73</f>
        <v>1</v>
      </c>
      <c r="DN74">
        <v>569</v>
      </c>
      <c r="DO74">
        <v>545</v>
      </c>
      <c r="DR74">
        <v>23732</v>
      </c>
    </row>
    <row r="75" spans="1:122" x14ac:dyDescent="0.25">
      <c r="A75" s="1">
        <v>43960</v>
      </c>
      <c r="B75" s="2">
        <v>43960</v>
      </c>
      <c r="C75" s="12">
        <f>data[[#This Row],[confirmados]]-R75</f>
        <v>24907</v>
      </c>
      <c r="D75" s="12">
        <f>IF(ISNUMBER(C74),data[[#This Row],[activos_1]]-C74,0)</f>
        <v>61</v>
      </c>
      <c r="E75" s="11">
        <f t="shared" si="8"/>
        <v>219</v>
      </c>
      <c r="F75">
        <v>27406</v>
      </c>
      <c r="G75" s="13">
        <f>IF(ISNUMBER(F74),data[[#This Row],[confirmados]]-F74,0)</f>
        <v>138</v>
      </c>
      <c r="H75" s="8">
        <f t="shared" si="13"/>
        <v>354</v>
      </c>
      <c r="I75">
        <v>15854</v>
      </c>
      <c r="J75">
        <v>3581</v>
      </c>
      <c r="K75">
        <v>7166</v>
      </c>
      <c r="L75">
        <v>235</v>
      </c>
      <c r="M75">
        <v>345</v>
      </c>
      <c r="N75">
        <v>135</v>
      </c>
      <c r="O75">
        <v>90</v>
      </c>
      <c r="Q75">
        <v>138</v>
      </c>
      <c r="R75">
        <v>2499</v>
      </c>
      <c r="S75" s="13">
        <f>IF(ISNUMBER(R74),data[[#This Row],[recuperados]]-R74,0)</f>
        <v>77</v>
      </c>
      <c r="T75" s="8">
        <f t="shared" si="9"/>
        <v>135</v>
      </c>
      <c r="U75">
        <v>1126</v>
      </c>
      <c r="V75" s="9">
        <f>IF(ISNUMBER(U74),data[[#This Row],[obitos]]-U74,0)</f>
        <v>12</v>
      </c>
      <c r="W75" s="9">
        <f t="shared" si="10"/>
        <v>13.833333333333334</v>
      </c>
      <c r="X75">
        <v>815</v>
      </c>
      <c r="Y75" s="25">
        <f>IF(ISNUMBER(X74),(data[[#This Row],[internados]]-X74)/X74,0)</f>
        <v>-3.2066508313539195E-2</v>
      </c>
      <c r="Z75" s="77">
        <f t="shared" si="11"/>
        <v>-7.5590098376169352E-3</v>
      </c>
      <c r="AA75" s="13">
        <f>IF(ISNUMBER(X74),IF(data[[#This Row],[internados]]-X74&lt;0,0,data[[#This Row],[internados]]-X74),0)</f>
        <v>0</v>
      </c>
      <c r="AB75" s="8">
        <f t="shared" ref="AB75:AB138" si="14">AVERAGE(AA70:AA75)</f>
        <v>10.166666666666666</v>
      </c>
      <c r="AC75">
        <v>120</v>
      </c>
      <c r="AD75" s="78">
        <f>IF(ISNUMBER(AC74),IF(AC74=0,0,(data[[#This Row],[internados_uci]]-AC74)/AC74),0)</f>
        <v>-5.5118110236220472E-2</v>
      </c>
      <c r="AE75" s="24">
        <f t="shared" si="12"/>
        <v>-2.9447740819854892E-2</v>
      </c>
      <c r="AF75" s="13">
        <f>IF(ISNUMBER(AC74),IF(data[[#This Row],[internados_uci]]-AC74&lt;0,0,data[[#This Row],[internados_uci]]-AC74),0)</f>
        <v>0</v>
      </c>
      <c r="AG75" s="8">
        <f t="shared" ref="AG75:AG138" si="15">AVERAGE(AF70:AF75)</f>
        <v>0.33333333333333331</v>
      </c>
      <c r="AH75">
        <v>2955</v>
      </c>
      <c r="AI75">
        <v>272443</v>
      </c>
      <c r="AJ75">
        <v>26667</v>
      </c>
      <c r="AK75">
        <v>242082</v>
      </c>
      <c r="AM75">
        <v>770</v>
      </c>
      <c r="AN75">
        <v>235</v>
      </c>
      <c r="AO75">
        <v>230</v>
      </c>
      <c r="AP75">
        <v>445</v>
      </c>
      <c r="AQ75">
        <v>386</v>
      </c>
      <c r="AR75">
        <v>1839</v>
      </c>
      <c r="AS75">
        <v>1443</v>
      </c>
      <c r="AT75">
        <v>2273</v>
      </c>
      <c r="AU75">
        <v>1679</v>
      </c>
      <c r="AV75">
        <v>2798</v>
      </c>
      <c r="AW75">
        <v>1816</v>
      </c>
      <c r="AX75">
        <v>2815</v>
      </c>
      <c r="AY75">
        <v>1806</v>
      </c>
      <c r="AZ75">
        <v>1683</v>
      </c>
      <c r="BA75">
        <v>1434</v>
      </c>
      <c r="BB75">
        <v>1244</v>
      </c>
      <c r="BC75">
        <v>1095</v>
      </c>
      <c r="BD75">
        <v>2843</v>
      </c>
      <c r="BE75">
        <v>1342</v>
      </c>
      <c r="BF75">
        <v>0.42</v>
      </c>
      <c r="BG75">
        <v>0.3</v>
      </c>
      <c r="BH75">
        <v>0.12</v>
      </c>
      <c r="BI75">
        <v>0.2</v>
      </c>
      <c r="BJ75">
        <v>0.21</v>
      </c>
      <c r="BK75">
        <v>0.16</v>
      </c>
      <c r="BL75">
        <v>16175</v>
      </c>
      <c r="BM75">
        <v>11231</v>
      </c>
      <c r="BN75">
        <v>645</v>
      </c>
      <c r="BO75">
        <v>215</v>
      </c>
      <c r="BP75">
        <v>238</v>
      </c>
      <c r="BQ75">
        <v>1</v>
      </c>
      <c r="BR75">
        <v>13</v>
      </c>
      <c r="BS75">
        <v>14</v>
      </c>
      <c r="BT75">
        <v>0</v>
      </c>
      <c r="CD75">
        <v>0</v>
      </c>
      <c r="CE75" s="6">
        <f>data[[#This Row],[obitos_0_9_f]]-CD74</f>
        <v>0</v>
      </c>
      <c r="CF75">
        <v>0</v>
      </c>
      <c r="CG75" s="6">
        <f>data[[#This Row],[obitos_0_9_m]]-CF74</f>
        <v>0</v>
      </c>
      <c r="CH75">
        <v>0</v>
      </c>
      <c r="CI75" s="6">
        <f>data[[#This Row],[obitos_10_19_f]]-CH74</f>
        <v>0</v>
      </c>
      <c r="CJ75">
        <v>0</v>
      </c>
      <c r="CK75" s="6">
        <f>data[[#This Row],[obitos_10_19_m]]-CJ74</f>
        <v>0</v>
      </c>
      <c r="CL75">
        <v>0</v>
      </c>
      <c r="CM75" s="6">
        <f>data[[#This Row],[obitos_20_29_f]]-CL74</f>
        <v>0</v>
      </c>
      <c r="CN75">
        <v>1</v>
      </c>
      <c r="CO75" s="6">
        <f>data[[#This Row],[obitos_20_29_m]]-CN74</f>
        <v>0</v>
      </c>
      <c r="CP75">
        <v>0</v>
      </c>
      <c r="CQ75" s="6">
        <f>data[[#This Row],[obitos_30_39_f]]-CP74</f>
        <v>0</v>
      </c>
      <c r="CR75">
        <v>0</v>
      </c>
      <c r="CS75" s="6">
        <f>data[[#This Row],[obitos_30_39_m]]-CR74</f>
        <v>0</v>
      </c>
      <c r="CT75">
        <v>6</v>
      </c>
      <c r="CU75" s="6">
        <f>data[[#This Row],[obitos_40_49_f]]-CT74</f>
        <v>1</v>
      </c>
      <c r="CV75">
        <v>5</v>
      </c>
      <c r="CW75" s="6">
        <f>data[[#This Row],[obitos_40_49_m]]-CV74</f>
        <v>0</v>
      </c>
      <c r="CX75">
        <v>9</v>
      </c>
      <c r="CY75" s="6">
        <f>data[[#This Row],[obitos_50_59_f]]-CX74</f>
        <v>0</v>
      </c>
      <c r="CZ75">
        <v>27</v>
      </c>
      <c r="DA75" s="6">
        <f>data[[#This Row],[obitos_50_59_m]]-CZ74</f>
        <v>3</v>
      </c>
      <c r="DB75">
        <v>34</v>
      </c>
      <c r="DC75" s="6">
        <f>data[[#This Row],[obitos_60_69_f]]-DB74</f>
        <v>0</v>
      </c>
      <c r="DD75">
        <v>63</v>
      </c>
      <c r="DE75" s="6">
        <f>data[[#This Row],[obitos_60_69_m]]-DD74</f>
        <v>2</v>
      </c>
      <c r="DF75">
        <v>93</v>
      </c>
      <c r="DG75" s="6">
        <f>data[[#This Row],[obitos_70_79_f]]-DF74</f>
        <v>0</v>
      </c>
      <c r="DH75">
        <v>133</v>
      </c>
      <c r="DI75" s="6">
        <f>data[[#This Row],[obitos_70_79_m]]-DH74</f>
        <v>0</v>
      </c>
      <c r="DJ75">
        <v>432</v>
      </c>
      <c r="DK75" s="6">
        <f>data[[#This Row],[obitos_80_plus_f]]-DJ74</f>
        <v>4</v>
      </c>
      <c r="DL75">
        <v>323</v>
      </c>
      <c r="DM75" s="6">
        <f>data[[#This Row],[obitos_80_plus_m]]-DL74</f>
        <v>2</v>
      </c>
      <c r="DN75">
        <v>574</v>
      </c>
      <c r="DO75">
        <v>552</v>
      </c>
      <c r="DR75">
        <v>23781</v>
      </c>
    </row>
    <row r="76" spans="1:122" x14ac:dyDescent="0.25">
      <c r="A76" s="1">
        <v>43961</v>
      </c>
      <c r="B76" s="2">
        <v>43961</v>
      </c>
      <c r="C76" s="12">
        <f>data[[#This Row],[confirmados]]-R76</f>
        <v>25032</v>
      </c>
      <c r="D76" s="12">
        <f>IF(ISNUMBER(C75),data[[#This Row],[activos_1]]-C75,0)</f>
        <v>125</v>
      </c>
      <c r="E76" s="11">
        <f t="shared" si="8"/>
        <v>203.33333333333334</v>
      </c>
      <c r="F76">
        <v>27581</v>
      </c>
      <c r="G76" s="13">
        <f>IF(ISNUMBER(F75),data[[#This Row],[confirmados]]-F75,0)</f>
        <v>175</v>
      </c>
      <c r="H76" s="8">
        <f t="shared" si="13"/>
        <v>342.83333333333331</v>
      </c>
      <c r="I76">
        <v>15952</v>
      </c>
      <c r="J76">
        <v>3581</v>
      </c>
      <c r="K76">
        <v>7242</v>
      </c>
      <c r="L76">
        <v>235</v>
      </c>
      <c r="M76">
        <v>346</v>
      </c>
      <c r="N76">
        <v>135</v>
      </c>
      <c r="O76">
        <v>90</v>
      </c>
      <c r="Q76">
        <v>175</v>
      </c>
      <c r="R76">
        <v>2549</v>
      </c>
      <c r="S76" s="13">
        <f>IF(ISNUMBER(R75),data[[#This Row],[recuperados]]-R75,0)</f>
        <v>50</v>
      </c>
      <c r="T76" s="8">
        <f t="shared" si="9"/>
        <v>139.5</v>
      </c>
      <c r="U76">
        <v>1135</v>
      </c>
      <c r="V76" s="9">
        <f>IF(ISNUMBER(U75),data[[#This Row],[obitos]]-U75,0)</f>
        <v>9</v>
      </c>
      <c r="W76" s="9">
        <f t="shared" si="10"/>
        <v>12</v>
      </c>
      <c r="X76">
        <v>797</v>
      </c>
      <c r="Y76" s="25">
        <f>IF(ISNUMBER(X75),(data[[#This Row],[internados]]-X75)/X75,0)</f>
        <v>-2.2085889570552148E-2</v>
      </c>
      <c r="Z76" s="77">
        <f t="shared" si="11"/>
        <v>-2.8677172894067782E-3</v>
      </c>
      <c r="AA76" s="13">
        <f>IF(ISNUMBER(X75),IF(data[[#This Row],[internados]]-X75&lt;0,0,data[[#This Row],[internados]]-X75),0)</f>
        <v>0</v>
      </c>
      <c r="AB76" s="8">
        <f t="shared" si="14"/>
        <v>10.166666666666666</v>
      </c>
      <c r="AC76">
        <v>112</v>
      </c>
      <c r="AD76" s="78">
        <f>IF(ISNUMBER(AC75),IF(AC75=0,0,(data[[#This Row],[internados_uci]]-AC75)/AC75),0)</f>
        <v>-6.6666666666666666E-2</v>
      </c>
      <c r="AE76" s="24">
        <f t="shared" si="12"/>
        <v>-3.9401444523558593E-2</v>
      </c>
      <c r="AF76" s="13">
        <f>IF(ISNUMBER(AC75),IF(data[[#This Row],[internados_uci]]-AC75&lt;0,0,data[[#This Row],[internados_uci]]-AC75),0)</f>
        <v>0</v>
      </c>
      <c r="AG76" s="8">
        <f t="shared" si="15"/>
        <v>0.33333333333333331</v>
      </c>
      <c r="AH76">
        <v>2754</v>
      </c>
      <c r="AI76">
        <v>274536</v>
      </c>
      <c r="AJ76">
        <v>26344</v>
      </c>
      <c r="AK76">
        <v>244201</v>
      </c>
      <c r="AM76">
        <v>770</v>
      </c>
      <c r="AN76">
        <v>235</v>
      </c>
      <c r="AO76">
        <v>233</v>
      </c>
      <c r="AP76">
        <v>452</v>
      </c>
      <c r="AQ76">
        <v>390</v>
      </c>
      <c r="AR76">
        <v>1848</v>
      </c>
      <c r="AS76">
        <v>1467</v>
      </c>
      <c r="AT76">
        <v>2288</v>
      </c>
      <c r="AU76">
        <v>1695</v>
      </c>
      <c r="AV76">
        <v>2809</v>
      </c>
      <c r="AW76">
        <v>1831</v>
      </c>
      <c r="AX76">
        <v>2830</v>
      </c>
      <c r="AY76">
        <v>1827</v>
      </c>
      <c r="AZ76">
        <v>1687</v>
      </c>
      <c r="BA76">
        <v>1447</v>
      </c>
      <c r="BB76">
        <v>1251</v>
      </c>
      <c r="BC76">
        <v>1102</v>
      </c>
      <c r="BD76">
        <v>2845</v>
      </c>
      <c r="BE76">
        <v>1344</v>
      </c>
      <c r="BF76">
        <v>0.42</v>
      </c>
      <c r="BG76">
        <v>0.3</v>
      </c>
      <c r="BH76">
        <v>0.12</v>
      </c>
      <c r="BI76">
        <v>0.2</v>
      </c>
      <c r="BJ76">
        <v>0.21</v>
      </c>
      <c r="BK76">
        <v>0.16</v>
      </c>
      <c r="BL76">
        <v>16245</v>
      </c>
      <c r="BM76">
        <v>11336</v>
      </c>
      <c r="BN76">
        <v>648</v>
      </c>
      <c r="BO76">
        <v>216</v>
      </c>
      <c r="BP76">
        <v>243</v>
      </c>
      <c r="BQ76">
        <v>1</v>
      </c>
      <c r="BR76">
        <v>13</v>
      </c>
      <c r="BS76">
        <v>14</v>
      </c>
      <c r="BT76">
        <v>0</v>
      </c>
      <c r="CD76">
        <v>0</v>
      </c>
      <c r="CE76" s="6">
        <f>data[[#This Row],[obitos_0_9_f]]-CD75</f>
        <v>0</v>
      </c>
      <c r="CF76">
        <v>0</v>
      </c>
      <c r="CG76" s="6">
        <f>data[[#This Row],[obitos_0_9_m]]-CF75</f>
        <v>0</v>
      </c>
      <c r="CH76">
        <v>0</v>
      </c>
      <c r="CI76" s="6">
        <f>data[[#This Row],[obitos_10_19_f]]-CH75</f>
        <v>0</v>
      </c>
      <c r="CJ76">
        <v>0</v>
      </c>
      <c r="CK76" s="6">
        <f>data[[#This Row],[obitos_10_19_m]]-CJ75</f>
        <v>0</v>
      </c>
      <c r="CL76">
        <v>0</v>
      </c>
      <c r="CM76" s="6">
        <f>data[[#This Row],[obitos_20_29_f]]-CL75</f>
        <v>0</v>
      </c>
      <c r="CN76">
        <v>1</v>
      </c>
      <c r="CO76" s="6">
        <f>data[[#This Row],[obitos_20_29_m]]-CN75</f>
        <v>0</v>
      </c>
      <c r="CP76">
        <v>0</v>
      </c>
      <c r="CQ76" s="6">
        <f>data[[#This Row],[obitos_30_39_f]]-CP75</f>
        <v>0</v>
      </c>
      <c r="CR76">
        <v>0</v>
      </c>
      <c r="CS76" s="6">
        <f>data[[#This Row],[obitos_30_39_m]]-CR75</f>
        <v>0</v>
      </c>
      <c r="CT76">
        <v>6</v>
      </c>
      <c r="CU76" s="6">
        <f>data[[#This Row],[obitos_40_49_f]]-CT75</f>
        <v>0</v>
      </c>
      <c r="CV76">
        <v>5</v>
      </c>
      <c r="CW76" s="6">
        <f>data[[#This Row],[obitos_40_49_m]]-CV75</f>
        <v>0</v>
      </c>
      <c r="CX76">
        <v>9</v>
      </c>
      <c r="CY76" s="6">
        <f>data[[#This Row],[obitos_50_59_f]]-CX75</f>
        <v>0</v>
      </c>
      <c r="CZ76">
        <v>27</v>
      </c>
      <c r="DA76" s="6">
        <f>data[[#This Row],[obitos_50_59_m]]-CZ75</f>
        <v>0</v>
      </c>
      <c r="DB76">
        <v>34</v>
      </c>
      <c r="DC76" s="6">
        <f>data[[#This Row],[obitos_60_69_f]]-DB75</f>
        <v>0</v>
      </c>
      <c r="DD76">
        <v>63</v>
      </c>
      <c r="DE76" s="6">
        <f>data[[#This Row],[obitos_60_69_m]]-DD75</f>
        <v>0</v>
      </c>
      <c r="DF76">
        <v>94</v>
      </c>
      <c r="DG76" s="6">
        <f>data[[#This Row],[obitos_70_79_f]]-DF75</f>
        <v>1</v>
      </c>
      <c r="DH76">
        <v>133</v>
      </c>
      <c r="DI76" s="6">
        <f>data[[#This Row],[obitos_70_79_m]]-DH75</f>
        <v>0</v>
      </c>
      <c r="DJ76">
        <v>439</v>
      </c>
      <c r="DK76" s="6">
        <f>data[[#This Row],[obitos_80_plus_f]]-DJ75</f>
        <v>7</v>
      </c>
      <c r="DL76">
        <v>324</v>
      </c>
      <c r="DM76" s="6">
        <f>data[[#This Row],[obitos_80_plus_m]]-DL75</f>
        <v>1</v>
      </c>
      <c r="DN76">
        <v>582</v>
      </c>
      <c r="DO76">
        <v>553</v>
      </c>
      <c r="DR76">
        <v>23897</v>
      </c>
    </row>
    <row r="77" spans="1:122" x14ac:dyDescent="0.25">
      <c r="A77" s="1">
        <v>43962</v>
      </c>
      <c r="B77" s="2">
        <v>43962</v>
      </c>
      <c r="C77" s="12">
        <f>data[[#This Row],[confirmados]]-R77</f>
        <v>25130</v>
      </c>
      <c r="D77" s="12">
        <f>IF(ISNUMBER(C76),data[[#This Row],[activos_1]]-C76,0)</f>
        <v>98</v>
      </c>
      <c r="E77" s="11">
        <f t="shared" si="8"/>
        <v>195.16666666666666</v>
      </c>
      <c r="F77">
        <v>27679</v>
      </c>
      <c r="G77" s="13">
        <f>IF(ISNUMBER(F76),data[[#This Row],[confirmados]]-F76,0)</f>
        <v>98</v>
      </c>
      <c r="H77" s="8">
        <f t="shared" si="13"/>
        <v>329.5</v>
      </c>
      <c r="I77">
        <v>16008</v>
      </c>
      <c r="J77">
        <v>3545</v>
      </c>
      <c r="K77">
        <v>7316</v>
      </c>
      <c r="L77">
        <v>237</v>
      </c>
      <c r="M77">
        <v>348</v>
      </c>
      <c r="N77">
        <v>135</v>
      </c>
      <c r="O77">
        <v>90</v>
      </c>
      <c r="Q77">
        <v>98</v>
      </c>
      <c r="R77">
        <v>2549</v>
      </c>
      <c r="S77" s="13">
        <f>IF(ISNUMBER(R76),data[[#This Row],[recuperados]]-R76,0)</f>
        <v>0</v>
      </c>
      <c r="T77" s="8">
        <f t="shared" si="9"/>
        <v>134.33333333333334</v>
      </c>
      <c r="U77">
        <v>1144</v>
      </c>
      <c r="V77" s="9">
        <f>IF(ISNUMBER(U76),data[[#This Row],[obitos]]-U76,0)</f>
        <v>9</v>
      </c>
      <c r="W77" s="9">
        <f t="shared" si="10"/>
        <v>11.666666666666666</v>
      </c>
      <c r="X77">
        <v>805</v>
      </c>
      <c r="Y77" s="25">
        <f>IF(ISNUMBER(X76),(data[[#This Row],[internados]]-X76)/X76,0)</f>
        <v>1.0037641154328732E-2</v>
      </c>
      <c r="Z77" s="77">
        <f t="shared" si="11"/>
        <v>-2.2197873471211569E-3</v>
      </c>
      <c r="AA77" s="13">
        <f>IF(ISNUMBER(X76),IF(data[[#This Row],[internados]]-X76&lt;0,0,data[[#This Row],[internados]]-X76),0)</f>
        <v>8</v>
      </c>
      <c r="AB77" s="8">
        <f t="shared" si="14"/>
        <v>10.666666666666666</v>
      </c>
      <c r="AC77">
        <v>112</v>
      </c>
      <c r="AD77" s="78">
        <f>IF(ISNUMBER(AC76),IF(AC76=0,0,(data[[#This Row],[internados_uci]]-AC76)/AC76),0)</f>
        <v>0</v>
      </c>
      <c r="AE77" s="24">
        <f t="shared" si="12"/>
        <v>-2.8911934034048108E-2</v>
      </c>
      <c r="AF77" s="13">
        <f>IF(ISNUMBER(AC76),IF(data[[#This Row],[internados_uci]]-AC76&lt;0,0,data[[#This Row],[internados_uci]]-AC76),0)</f>
        <v>0</v>
      </c>
      <c r="AG77" s="8">
        <f t="shared" si="15"/>
        <v>0.33333333333333331</v>
      </c>
      <c r="AH77">
        <v>2642</v>
      </c>
      <c r="AI77">
        <v>276153</v>
      </c>
      <c r="AJ77">
        <v>28307</v>
      </c>
      <c r="AK77">
        <v>245832</v>
      </c>
      <c r="AM77">
        <v>770</v>
      </c>
      <c r="AN77">
        <v>236</v>
      </c>
      <c r="AO77">
        <v>237</v>
      </c>
      <c r="AP77">
        <v>455</v>
      </c>
      <c r="AQ77">
        <v>394</v>
      </c>
      <c r="AR77">
        <v>1860</v>
      </c>
      <c r="AS77">
        <v>1474</v>
      </c>
      <c r="AT77">
        <v>2289</v>
      </c>
      <c r="AU77">
        <v>1700</v>
      </c>
      <c r="AV77">
        <v>2810</v>
      </c>
      <c r="AW77">
        <v>1839</v>
      </c>
      <c r="AX77">
        <v>2838</v>
      </c>
      <c r="AY77">
        <v>1835</v>
      </c>
      <c r="AZ77">
        <v>1694</v>
      </c>
      <c r="BA77">
        <v>1448</v>
      </c>
      <c r="BB77">
        <v>1253</v>
      </c>
      <c r="BC77">
        <v>1105</v>
      </c>
      <c r="BD77">
        <v>2863</v>
      </c>
      <c r="BE77">
        <v>1349</v>
      </c>
      <c r="BF77">
        <v>0.42</v>
      </c>
      <c r="BG77">
        <v>0.3</v>
      </c>
      <c r="BH77">
        <v>0.12</v>
      </c>
      <c r="BI77">
        <v>0.2</v>
      </c>
      <c r="BJ77">
        <v>0.21</v>
      </c>
      <c r="BK77">
        <v>0.15</v>
      </c>
      <c r="BL77">
        <v>16298</v>
      </c>
      <c r="BM77">
        <v>11381</v>
      </c>
      <c r="BN77">
        <v>651</v>
      </c>
      <c r="BO77">
        <v>216</v>
      </c>
      <c r="BP77">
        <v>248</v>
      </c>
      <c r="BQ77">
        <v>1</v>
      </c>
      <c r="BR77">
        <v>14</v>
      </c>
      <c r="BS77">
        <v>14</v>
      </c>
      <c r="BT77">
        <v>0</v>
      </c>
      <c r="CD77">
        <v>0</v>
      </c>
      <c r="CE77" s="6">
        <f>data[[#This Row],[obitos_0_9_f]]-CD76</f>
        <v>0</v>
      </c>
      <c r="CF77">
        <v>0</v>
      </c>
      <c r="CG77" s="6">
        <f>data[[#This Row],[obitos_0_9_m]]-CF76</f>
        <v>0</v>
      </c>
      <c r="CH77">
        <v>0</v>
      </c>
      <c r="CI77" s="6">
        <f>data[[#This Row],[obitos_10_19_f]]-CH76</f>
        <v>0</v>
      </c>
      <c r="CJ77">
        <v>0</v>
      </c>
      <c r="CK77" s="6">
        <f>data[[#This Row],[obitos_10_19_m]]-CJ76</f>
        <v>0</v>
      </c>
      <c r="CL77">
        <v>0</v>
      </c>
      <c r="CM77" s="6">
        <f>data[[#This Row],[obitos_20_29_f]]-CL76</f>
        <v>0</v>
      </c>
      <c r="CN77">
        <v>1</v>
      </c>
      <c r="CO77" s="6">
        <f>data[[#This Row],[obitos_20_29_m]]-CN76</f>
        <v>0</v>
      </c>
      <c r="CP77">
        <v>0</v>
      </c>
      <c r="CQ77" s="6">
        <f>data[[#This Row],[obitos_30_39_f]]-CP76</f>
        <v>0</v>
      </c>
      <c r="CR77">
        <v>0</v>
      </c>
      <c r="CS77" s="6">
        <f>data[[#This Row],[obitos_30_39_m]]-CR76</f>
        <v>0</v>
      </c>
      <c r="CT77">
        <v>6</v>
      </c>
      <c r="CU77" s="6">
        <f>data[[#This Row],[obitos_40_49_f]]-CT76</f>
        <v>0</v>
      </c>
      <c r="CV77">
        <v>5</v>
      </c>
      <c r="CW77" s="6">
        <f>data[[#This Row],[obitos_40_49_m]]-CV76</f>
        <v>0</v>
      </c>
      <c r="CX77">
        <v>9</v>
      </c>
      <c r="CY77" s="6">
        <f>data[[#This Row],[obitos_50_59_f]]-CX76</f>
        <v>0</v>
      </c>
      <c r="CZ77">
        <v>27</v>
      </c>
      <c r="DA77" s="6">
        <f>data[[#This Row],[obitos_50_59_m]]-CZ76</f>
        <v>0</v>
      </c>
      <c r="DB77">
        <v>35</v>
      </c>
      <c r="DC77" s="6">
        <f>data[[#This Row],[obitos_60_69_f]]-DB76</f>
        <v>1</v>
      </c>
      <c r="DD77">
        <v>64</v>
      </c>
      <c r="DE77" s="6">
        <f>data[[#This Row],[obitos_60_69_m]]-DD76</f>
        <v>1</v>
      </c>
      <c r="DF77">
        <v>94</v>
      </c>
      <c r="DG77" s="6">
        <f>data[[#This Row],[obitos_70_79_f]]-DF76</f>
        <v>0</v>
      </c>
      <c r="DH77">
        <v>134</v>
      </c>
      <c r="DI77" s="6">
        <f>data[[#This Row],[obitos_70_79_m]]-DH76</f>
        <v>1</v>
      </c>
      <c r="DJ77">
        <v>443</v>
      </c>
      <c r="DK77" s="6">
        <f>data[[#This Row],[obitos_80_plus_f]]-DJ76</f>
        <v>4</v>
      </c>
      <c r="DL77">
        <v>326</v>
      </c>
      <c r="DM77" s="6">
        <f>data[[#This Row],[obitos_80_plus_m]]-DL76</f>
        <v>2</v>
      </c>
      <c r="DN77">
        <v>587</v>
      </c>
      <c r="DO77">
        <v>557</v>
      </c>
      <c r="DR77">
        <v>23986</v>
      </c>
    </row>
    <row r="78" spans="1:122" x14ac:dyDescent="0.25">
      <c r="A78" s="1">
        <v>43963</v>
      </c>
      <c r="B78" s="2">
        <v>43963</v>
      </c>
      <c r="C78" s="12">
        <f>data[[#This Row],[confirmados]]-R78</f>
        <v>24900</v>
      </c>
      <c r="D78" s="12">
        <f>IF(ISNUMBER(C77),data[[#This Row],[activos_1]]-C77,0)</f>
        <v>-230</v>
      </c>
      <c r="E78" s="11">
        <f t="shared" si="8"/>
        <v>132.33333333333334</v>
      </c>
      <c r="F78">
        <v>27913</v>
      </c>
      <c r="G78" s="13">
        <f>IF(ISNUMBER(F77),data[[#This Row],[confirmados]]-F77,0)</f>
        <v>234</v>
      </c>
      <c r="H78" s="8">
        <f t="shared" si="13"/>
        <v>288.5</v>
      </c>
      <c r="I78">
        <v>16053</v>
      </c>
      <c r="J78">
        <v>3553</v>
      </c>
      <c r="K78">
        <v>7494</v>
      </c>
      <c r="L78">
        <v>238</v>
      </c>
      <c r="M78">
        <v>350</v>
      </c>
      <c r="N78">
        <v>135</v>
      </c>
      <c r="O78">
        <v>90</v>
      </c>
      <c r="Q78">
        <v>234</v>
      </c>
      <c r="R78">
        <v>3013</v>
      </c>
      <c r="S78" s="13">
        <f>IF(ISNUMBER(R77),data[[#This Row],[recuperados]]-R77,0)</f>
        <v>464</v>
      </c>
      <c r="T78" s="8">
        <f t="shared" si="9"/>
        <v>156.16666666666666</v>
      </c>
      <c r="U78">
        <v>1163</v>
      </c>
      <c r="V78" s="9">
        <f>IF(ISNUMBER(U77),data[[#This Row],[obitos]]-U77,0)</f>
        <v>19</v>
      </c>
      <c r="W78" s="9">
        <f t="shared" si="10"/>
        <v>12.333333333333334</v>
      </c>
      <c r="X78">
        <v>709</v>
      </c>
      <c r="Y78" s="25">
        <f>IF(ISNUMBER(X77),(data[[#This Row],[internados]]-X77)/X77,0)</f>
        <v>-0.11925465838509317</v>
      </c>
      <c r="Z78" s="77">
        <f t="shared" si="11"/>
        <v>-2.6170543369738564E-2</v>
      </c>
      <c r="AA78" s="13">
        <f>IF(ISNUMBER(X77),IF(data[[#This Row],[internados]]-X77&lt;0,0,data[[#This Row],[internados]]-X77),0)</f>
        <v>0</v>
      </c>
      <c r="AB78" s="8">
        <f t="shared" si="14"/>
        <v>7.333333333333333</v>
      </c>
      <c r="AC78">
        <v>113</v>
      </c>
      <c r="AD78" s="78">
        <f>IF(ISNUMBER(AC77),IF(AC77=0,0,(data[[#This Row],[internados_uci]]-AC77)/AC77),0)</f>
        <v>8.9285714285714281E-3</v>
      </c>
      <c r="AE78" s="24">
        <f t="shared" si="12"/>
        <v>-2.9911400985007594E-2</v>
      </c>
      <c r="AF78" s="13">
        <f>IF(ISNUMBER(AC77),IF(data[[#This Row],[internados_uci]]-AC77&lt;0,0,data[[#This Row],[internados_uci]]-AC77),0)</f>
        <v>1</v>
      </c>
      <c r="AG78" s="8">
        <f t="shared" si="15"/>
        <v>0.16666666666666666</v>
      </c>
      <c r="AH78">
        <v>2719</v>
      </c>
      <c r="AI78">
        <v>279933</v>
      </c>
      <c r="AJ78">
        <v>27054</v>
      </c>
      <c r="AK78">
        <v>249301</v>
      </c>
      <c r="AM78">
        <v>770</v>
      </c>
      <c r="AN78">
        <v>236</v>
      </c>
      <c r="AO78">
        <v>242</v>
      </c>
      <c r="AP78">
        <v>463</v>
      </c>
      <c r="AQ78">
        <v>401</v>
      </c>
      <c r="AR78">
        <v>1883</v>
      </c>
      <c r="AS78">
        <v>1489</v>
      </c>
      <c r="AT78">
        <v>2310</v>
      </c>
      <c r="AU78">
        <v>1717</v>
      </c>
      <c r="AV78">
        <v>2828</v>
      </c>
      <c r="AW78">
        <v>1865</v>
      </c>
      <c r="AX78">
        <v>2853</v>
      </c>
      <c r="AY78">
        <v>1857</v>
      </c>
      <c r="AZ78">
        <v>1704</v>
      </c>
      <c r="BA78">
        <v>1455</v>
      </c>
      <c r="BB78">
        <v>1258</v>
      </c>
      <c r="BC78">
        <v>1107</v>
      </c>
      <c r="BD78">
        <v>2881</v>
      </c>
      <c r="BE78">
        <v>1364</v>
      </c>
      <c r="BF78">
        <v>0.42</v>
      </c>
      <c r="BG78">
        <v>0.3</v>
      </c>
      <c r="BH78">
        <v>0.12</v>
      </c>
      <c r="BI78">
        <v>0.2</v>
      </c>
      <c r="BJ78">
        <v>0.21</v>
      </c>
      <c r="BK78">
        <v>0.15</v>
      </c>
      <c r="BL78">
        <v>16416</v>
      </c>
      <c r="BM78">
        <v>11497</v>
      </c>
      <c r="BN78">
        <v>660</v>
      </c>
      <c r="BO78">
        <v>219</v>
      </c>
      <c r="BP78">
        <v>254</v>
      </c>
      <c r="BQ78">
        <v>1</v>
      </c>
      <c r="BR78">
        <v>14</v>
      </c>
      <c r="BS78">
        <v>15</v>
      </c>
      <c r="BT78">
        <v>0</v>
      </c>
      <c r="CD78">
        <v>0</v>
      </c>
      <c r="CE78" s="6">
        <f>data[[#This Row],[obitos_0_9_f]]-CD77</f>
        <v>0</v>
      </c>
      <c r="CF78">
        <v>0</v>
      </c>
      <c r="CG78" s="6">
        <f>data[[#This Row],[obitos_0_9_m]]-CF77</f>
        <v>0</v>
      </c>
      <c r="CH78">
        <v>0</v>
      </c>
      <c r="CI78" s="6">
        <f>data[[#This Row],[obitos_10_19_f]]-CH77</f>
        <v>0</v>
      </c>
      <c r="CJ78">
        <v>0</v>
      </c>
      <c r="CK78" s="6">
        <f>data[[#This Row],[obitos_10_19_m]]-CJ77</f>
        <v>0</v>
      </c>
      <c r="CL78">
        <v>0</v>
      </c>
      <c r="CM78" s="6">
        <f>data[[#This Row],[obitos_20_29_f]]-CL77</f>
        <v>0</v>
      </c>
      <c r="CN78">
        <v>1</v>
      </c>
      <c r="CO78" s="6">
        <f>data[[#This Row],[obitos_20_29_m]]-CN77</f>
        <v>0</v>
      </c>
      <c r="CP78">
        <v>0</v>
      </c>
      <c r="CQ78" s="6">
        <f>data[[#This Row],[obitos_30_39_f]]-CP77</f>
        <v>0</v>
      </c>
      <c r="CR78">
        <v>0</v>
      </c>
      <c r="CS78" s="6">
        <f>data[[#This Row],[obitos_30_39_m]]-CR77</f>
        <v>0</v>
      </c>
      <c r="CT78">
        <v>6</v>
      </c>
      <c r="CU78" s="6">
        <f>data[[#This Row],[obitos_40_49_f]]-CT77</f>
        <v>0</v>
      </c>
      <c r="CV78">
        <v>6</v>
      </c>
      <c r="CW78" s="6">
        <f>data[[#This Row],[obitos_40_49_m]]-CV77</f>
        <v>1</v>
      </c>
      <c r="CX78">
        <v>10</v>
      </c>
      <c r="CY78" s="6">
        <f>data[[#This Row],[obitos_50_59_f]]-CX77</f>
        <v>1</v>
      </c>
      <c r="CZ78">
        <v>28</v>
      </c>
      <c r="DA78" s="6">
        <f>data[[#This Row],[obitos_50_59_m]]-CZ77</f>
        <v>1</v>
      </c>
      <c r="DB78">
        <v>35</v>
      </c>
      <c r="DC78" s="6">
        <f>data[[#This Row],[obitos_60_69_f]]-DB77</f>
        <v>0</v>
      </c>
      <c r="DD78">
        <v>66</v>
      </c>
      <c r="DE78" s="6">
        <f>data[[#This Row],[obitos_60_69_m]]-DD77</f>
        <v>2</v>
      </c>
      <c r="DF78">
        <v>95</v>
      </c>
      <c r="DG78" s="6">
        <f>data[[#This Row],[obitos_70_79_f]]-DF77</f>
        <v>1</v>
      </c>
      <c r="DH78">
        <v>136</v>
      </c>
      <c r="DI78" s="6">
        <f>data[[#This Row],[obitos_70_79_m]]-DH77</f>
        <v>2</v>
      </c>
      <c r="DJ78">
        <v>448</v>
      </c>
      <c r="DK78" s="6">
        <f>data[[#This Row],[obitos_80_plus_f]]-DJ77</f>
        <v>5</v>
      </c>
      <c r="DL78">
        <v>332</v>
      </c>
      <c r="DM78" s="6">
        <f>data[[#This Row],[obitos_80_plus_m]]-DL77</f>
        <v>6</v>
      </c>
      <c r="DN78">
        <v>594</v>
      </c>
      <c r="DO78">
        <v>569</v>
      </c>
      <c r="DR78">
        <v>23737</v>
      </c>
    </row>
    <row r="79" spans="1:122" x14ac:dyDescent="0.25">
      <c r="A79" s="1">
        <v>43964</v>
      </c>
      <c r="B79" s="2">
        <v>43964</v>
      </c>
      <c r="C79" s="12">
        <f>data[[#This Row],[confirmados]]-R79</f>
        <v>24950</v>
      </c>
      <c r="D79" s="12">
        <f>IF(ISNUMBER(C78),data[[#This Row],[activos_1]]-C78,0)</f>
        <v>50</v>
      </c>
      <c r="E79" s="11">
        <f t="shared" si="8"/>
        <v>82.166666666666671</v>
      </c>
      <c r="F79">
        <v>28132</v>
      </c>
      <c r="G79" s="13">
        <f>IF(ISNUMBER(F78),data[[#This Row],[confirmados]]-F78,0)</f>
        <v>219</v>
      </c>
      <c r="H79" s="8">
        <f t="shared" si="13"/>
        <v>236.16666666666666</v>
      </c>
      <c r="I79">
        <v>16112</v>
      </c>
      <c r="J79">
        <v>3559</v>
      </c>
      <c r="K79">
        <v>7647</v>
      </c>
      <c r="L79">
        <v>238</v>
      </c>
      <c r="M79">
        <v>351</v>
      </c>
      <c r="N79">
        <v>135</v>
      </c>
      <c r="O79">
        <v>90</v>
      </c>
      <c r="Q79">
        <v>219</v>
      </c>
      <c r="R79">
        <v>3182</v>
      </c>
      <c r="S79" s="13">
        <f>IF(ISNUMBER(R78),data[[#This Row],[recuperados]]-R78,0)</f>
        <v>169</v>
      </c>
      <c r="T79" s="8">
        <f t="shared" si="9"/>
        <v>154</v>
      </c>
      <c r="U79">
        <v>1175</v>
      </c>
      <c r="V79" s="9">
        <f>IF(ISNUMBER(U78),data[[#This Row],[obitos]]-U78,0)</f>
        <v>12</v>
      </c>
      <c r="W79" s="9">
        <f t="shared" si="10"/>
        <v>11.666666666666666</v>
      </c>
      <c r="X79">
        <v>692</v>
      </c>
      <c r="Y79" s="25">
        <f>IF(ISNUMBER(X78),(data[[#This Row],[internados]]-X78)/X78,0)</f>
        <v>-2.3977433004231313E-2</v>
      </c>
      <c r="Z79" s="77">
        <f t="shared" si="11"/>
        <v>-3.7326686738383318E-2</v>
      </c>
      <c r="AA79" s="13">
        <f>IF(ISNUMBER(X78),IF(data[[#This Row],[internados]]-X78&lt;0,0,data[[#This Row],[internados]]-X78),0)</f>
        <v>0</v>
      </c>
      <c r="AB79" s="8">
        <f t="shared" si="14"/>
        <v>1.3333333333333333</v>
      </c>
      <c r="AC79">
        <v>103</v>
      </c>
      <c r="AD79" s="78">
        <f>IF(ISNUMBER(AC78),IF(AC78=0,0,(data[[#This Row],[internados_uci]]-AC78)/AC78),0)</f>
        <v>-8.8495575221238937E-2</v>
      </c>
      <c r="AE79" s="24">
        <f t="shared" si="12"/>
        <v>-4.3435173325802323E-2</v>
      </c>
      <c r="AF79" s="13">
        <f>IF(ISNUMBER(AC78),IF(data[[#This Row],[internados_uci]]-AC78&lt;0,0,data[[#This Row],[internados_uci]]-AC78),0)</f>
        <v>0</v>
      </c>
      <c r="AG79" s="8">
        <f t="shared" si="15"/>
        <v>0.16666666666666666</v>
      </c>
      <c r="AH79">
        <v>2686</v>
      </c>
      <c r="AI79">
        <v>282961</v>
      </c>
      <c r="AJ79">
        <v>26278</v>
      </c>
      <c r="AK79">
        <v>252143</v>
      </c>
      <c r="AM79">
        <v>770</v>
      </c>
      <c r="AN79">
        <v>239</v>
      </c>
      <c r="AO79">
        <v>245</v>
      </c>
      <c r="AP79">
        <v>466</v>
      </c>
      <c r="AQ79">
        <v>406</v>
      </c>
      <c r="AR79">
        <v>1910</v>
      </c>
      <c r="AS79">
        <v>1501</v>
      </c>
      <c r="AT79">
        <v>2331</v>
      </c>
      <c r="AU79">
        <v>1741</v>
      </c>
      <c r="AV79">
        <v>2841</v>
      </c>
      <c r="AW79">
        <v>1887</v>
      </c>
      <c r="AX79">
        <v>2870</v>
      </c>
      <c r="AY79">
        <v>1876</v>
      </c>
      <c r="AZ79">
        <v>1704</v>
      </c>
      <c r="BA79">
        <v>1463</v>
      </c>
      <c r="BB79">
        <v>1271</v>
      </c>
      <c r="BC79">
        <v>1111</v>
      </c>
      <c r="BD79">
        <v>2892</v>
      </c>
      <c r="BE79">
        <v>1378</v>
      </c>
      <c r="BF79">
        <v>0.42</v>
      </c>
      <c r="BG79">
        <v>0.3</v>
      </c>
      <c r="BH79">
        <v>0.12</v>
      </c>
      <c r="BI79">
        <v>0.2</v>
      </c>
      <c r="BJ79">
        <v>0.21</v>
      </c>
      <c r="BK79">
        <v>0.15</v>
      </c>
      <c r="BL79">
        <v>16524</v>
      </c>
      <c r="BM79">
        <v>11608</v>
      </c>
      <c r="BN79">
        <v>667</v>
      </c>
      <c r="BO79">
        <v>221</v>
      </c>
      <c r="BP79">
        <v>257</v>
      </c>
      <c r="BQ79">
        <v>1</v>
      </c>
      <c r="BR79">
        <v>14</v>
      </c>
      <c r="BS79">
        <v>15</v>
      </c>
      <c r="BT79">
        <v>0</v>
      </c>
      <c r="CD79">
        <v>0</v>
      </c>
      <c r="CE79" s="6">
        <f>data[[#This Row],[obitos_0_9_f]]-CD78</f>
        <v>0</v>
      </c>
      <c r="CF79">
        <v>0</v>
      </c>
      <c r="CG79" s="6">
        <f>data[[#This Row],[obitos_0_9_m]]-CF78</f>
        <v>0</v>
      </c>
      <c r="CH79">
        <v>0</v>
      </c>
      <c r="CI79" s="6">
        <f>data[[#This Row],[obitos_10_19_f]]-CH78</f>
        <v>0</v>
      </c>
      <c r="CJ79">
        <v>0</v>
      </c>
      <c r="CK79" s="6">
        <f>data[[#This Row],[obitos_10_19_m]]-CJ78</f>
        <v>0</v>
      </c>
      <c r="CL79">
        <v>0</v>
      </c>
      <c r="CM79" s="6">
        <f>data[[#This Row],[obitos_20_29_f]]-CL78</f>
        <v>0</v>
      </c>
      <c r="CN79">
        <v>1</v>
      </c>
      <c r="CO79" s="6">
        <f>data[[#This Row],[obitos_20_29_m]]-CN78</f>
        <v>0</v>
      </c>
      <c r="CP79">
        <v>0</v>
      </c>
      <c r="CQ79" s="6">
        <f>data[[#This Row],[obitos_30_39_f]]-CP78</f>
        <v>0</v>
      </c>
      <c r="CR79">
        <v>0</v>
      </c>
      <c r="CS79" s="6">
        <f>data[[#This Row],[obitos_30_39_m]]-CR78</f>
        <v>0</v>
      </c>
      <c r="CT79">
        <v>6</v>
      </c>
      <c r="CU79" s="6">
        <f>data[[#This Row],[obitos_40_49_f]]-CT78</f>
        <v>0</v>
      </c>
      <c r="CV79">
        <v>6</v>
      </c>
      <c r="CW79" s="6">
        <f>data[[#This Row],[obitos_40_49_m]]-CV78</f>
        <v>0</v>
      </c>
      <c r="CX79">
        <v>10</v>
      </c>
      <c r="CY79" s="6">
        <f>data[[#This Row],[obitos_50_59_f]]-CX78</f>
        <v>0</v>
      </c>
      <c r="CZ79">
        <v>28</v>
      </c>
      <c r="DA79" s="6">
        <f>data[[#This Row],[obitos_50_59_m]]-CZ78</f>
        <v>0</v>
      </c>
      <c r="DB79">
        <v>37</v>
      </c>
      <c r="DC79" s="6">
        <f>data[[#This Row],[obitos_60_69_f]]-DB78</f>
        <v>2</v>
      </c>
      <c r="DD79">
        <v>67</v>
      </c>
      <c r="DE79" s="6">
        <f>data[[#This Row],[obitos_60_69_m]]-DD78</f>
        <v>1</v>
      </c>
      <c r="DF79">
        <v>96</v>
      </c>
      <c r="DG79" s="6">
        <f>data[[#This Row],[obitos_70_79_f]]-DF78</f>
        <v>1</v>
      </c>
      <c r="DH79">
        <v>136</v>
      </c>
      <c r="DI79" s="6">
        <f>data[[#This Row],[obitos_70_79_m]]-DH78</f>
        <v>0</v>
      </c>
      <c r="DJ79">
        <v>453</v>
      </c>
      <c r="DK79" s="6">
        <f>data[[#This Row],[obitos_80_plus_f]]-DJ78</f>
        <v>5</v>
      </c>
      <c r="DL79">
        <v>335</v>
      </c>
      <c r="DM79" s="6">
        <f>data[[#This Row],[obitos_80_plus_m]]-DL78</f>
        <v>3</v>
      </c>
      <c r="DN79">
        <v>602</v>
      </c>
      <c r="DO79">
        <v>573</v>
      </c>
      <c r="DR79">
        <v>23775</v>
      </c>
    </row>
    <row r="80" spans="1:122" x14ac:dyDescent="0.25">
      <c r="A80" s="1">
        <v>43965</v>
      </c>
      <c r="B80" s="2">
        <v>43965</v>
      </c>
      <c r="C80" s="12">
        <f>data[[#This Row],[confirmados]]-R80</f>
        <v>25121</v>
      </c>
      <c r="D80" s="12">
        <f>IF(ISNUMBER(C79),data[[#This Row],[activos_1]]-C79,0)</f>
        <v>171</v>
      </c>
      <c r="E80" s="11">
        <f t="shared" si="8"/>
        <v>45.833333333333336</v>
      </c>
      <c r="F80">
        <v>28319</v>
      </c>
      <c r="G80" s="13">
        <f>IF(ISNUMBER(F79),data[[#This Row],[confirmados]]-F79,0)</f>
        <v>187</v>
      </c>
      <c r="H80" s="8">
        <f t="shared" si="13"/>
        <v>175.16666666666666</v>
      </c>
      <c r="I80">
        <v>16166</v>
      </c>
      <c r="J80">
        <v>3569</v>
      </c>
      <c r="K80">
        <v>7767</v>
      </c>
      <c r="L80">
        <v>238</v>
      </c>
      <c r="M80">
        <v>354</v>
      </c>
      <c r="N80">
        <v>135</v>
      </c>
      <c r="O80">
        <v>90</v>
      </c>
      <c r="Q80">
        <v>187</v>
      </c>
      <c r="R80">
        <v>3198</v>
      </c>
      <c r="S80" s="13">
        <f>IF(ISNUMBER(R79),data[[#This Row],[recuperados]]-R79,0)</f>
        <v>16</v>
      </c>
      <c r="T80" s="8">
        <f t="shared" si="9"/>
        <v>129.33333333333334</v>
      </c>
      <c r="U80">
        <v>1184</v>
      </c>
      <c r="V80" s="9">
        <f>IF(ISNUMBER(U79),data[[#This Row],[obitos]]-U79,0)</f>
        <v>9</v>
      </c>
      <c r="W80" s="9">
        <f t="shared" si="10"/>
        <v>11.666666666666666</v>
      </c>
      <c r="X80">
        <v>680</v>
      </c>
      <c r="Y80" s="25">
        <f>IF(ISNUMBER(X79),(data[[#This Row],[internados]]-X79)/X79,0)</f>
        <v>-1.7341040462427744E-2</v>
      </c>
      <c r="Z80" s="77">
        <f t="shared" si="11"/>
        <v>-3.4114648096919137E-2</v>
      </c>
      <c r="AA80" s="13">
        <f>IF(ISNUMBER(X79),IF(data[[#This Row],[internados]]-X79&lt;0,0,data[[#This Row],[internados]]-X79),0)</f>
        <v>0</v>
      </c>
      <c r="AB80" s="8">
        <f t="shared" si="14"/>
        <v>1.3333333333333333</v>
      </c>
      <c r="AC80">
        <v>108</v>
      </c>
      <c r="AD80" s="78">
        <f>IF(ISNUMBER(AC79),IF(AC79=0,0,(data[[#This Row],[internados_uci]]-AC79)/AC79),0)</f>
        <v>4.8543689320388349E-2</v>
      </c>
      <c r="AE80" s="24">
        <f t="shared" si="12"/>
        <v>-2.5468015229194382E-2</v>
      </c>
      <c r="AF80" s="13">
        <f>IF(ISNUMBER(AC79),IF(data[[#This Row],[internados_uci]]-AC79&lt;0,0,data[[#This Row],[internados_uci]]-AC79),0)</f>
        <v>5</v>
      </c>
      <c r="AG80" s="8">
        <f t="shared" si="15"/>
        <v>1</v>
      </c>
      <c r="AH80">
        <v>2676</v>
      </c>
      <c r="AI80">
        <v>286285</v>
      </c>
      <c r="AJ80">
        <v>26082</v>
      </c>
      <c r="AK80">
        <v>255290</v>
      </c>
      <c r="AM80">
        <v>770</v>
      </c>
      <c r="AN80">
        <v>245</v>
      </c>
      <c r="AO80">
        <v>246</v>
      </c>
      <c r="AP80">
        <v>469</v>
      </c>
      <c r="AQ80">
        <v>411</v>
      </c>
      <c r="AR80">
        <v>1931</v>
      </c>
      <c r="AS80">
        <v>1519</v>
      </c>
      <c r="AT80">
        <v>2348</v>
      </c>
      <c r="AU80">
        <v>1753</v>
      </c>
      <c r="AV80">
        <v>2853</v>
      </c>
      <c r="AW80">
        <v>1905</v>
      </c>
      <c r="AX80">
        <v>2897</v>
      </c>
      <c r="AY80">
        <v>1895</v>
      </c>
      <c r="AZ80">
        <v>1706</v>
      </c>
      <c r="BA80">
        <v>1469</v>
      </c>
      <c r="BB80">
        <v>1272</v>
      </c>
      <c r="BC80">
        <v>1116</v>
      </c>
      <c r="BD80">
        <v>2901</v>
      </c>
      <c r="BE80">
        <v>1383</v>
      </c>
      <c r="BF80">
        <v>0.42</v>
      </c>
      <c r="BG80">
        <v>0.3</v>
      </c>
      <c r="BH80">
        <v>0.12</v>
      </c>
      <c r="BI80">
        <v>0.2</v>
      </c>
      <c r="BJ80">
        <v>0.21</v>
      </c>
      <c r="BK80">
        <v>0.15</v>
      </c>
      <c r="BL80">
        <v>16622</v>
      </c>
      <c r="BM80">
        <v>11697</v>
      </c>
      <c r="BN80">
        <v>674</v>
      </c>
      <c r="BO80">
        <v>221</v>
      </c>
      <c r="BP80">
        <v>259</v>
      </c>
      <c r="BQ80">
        <v>1</v>
      </c>
      <c r="BR80">
        <v>14</v>
      </c>
      <c r="BS80">
        <v>15</v>
      </c>
      <c r="BT80">
        <v>0</v>
      </c>
      <c r="CD80">
        <v>0</v>
      </c>
      <c r="CE80" s="6">
        <f>data[[#This Row],[obitos_0_9_f]]-CD79</f>
        <v>0</v>
      </c>
      <c r="CF80">
        <v>0</v>
      </c>
      <c r="CG80" s="6">
        <f>data[[#This Row],[obitos_0_9_m]]-CF79</f>
        <v>0</v>
      </c>
      <c r="CH80">
        <v>0</v>
      </c>
      <c r="CI80" s="6">
        <f>data[[#This Row],[obitos_10_19_f]]-CH79</f>
        <v>0</v>
      </c>
      <c r="CJ80">
        <v>0</v>
      </c>
      <c r="CK80" s="6">
        <f>data[[#This Row],[obitos_10_19_m]]-CJ79</f>
        <v>0</v>
      </c>
      <c r="CL80">
        <v>0</v>
      </c>
      <c r="CM80" s="6">
        <f>data[[#This Row],[obitos_20_29_f]]-CL79</f>
        <v>0</v>
      </c>
      <c r="CN80">
        <v>1</v>
      </c>
      <c r="CO80" s="6">
        <f>data[[#This Row],[obitos_20_29_m]]-CN79</f>
        <v>0</v>
      </c>
      <c r="CP80">
        <v>0</v>
      </c>
      <c r="CQ80" s="6">
        <f>data[[#This Row],[obitos_30_39_f]]-CP79</f>
        <v>0</v>
      </c>
      <c r="CR80">
        <v>0</v>
      </c>
      <c r="CS80" s="6">
        <f>data[[#This Row],[obitos_30_39_m]]-CR79</f>
        <v>0</v>
      </c>
      <c r="CT80">
        <v>6</v>
      </c>
      <c r="CU80" s="6">
        <f>data[[#This Row],[obitos_40_49_f]]-CT79</f>
        <v>0</v>
      </c>
      <c r="CV80">
        <v>7</v>
      </c>
      <c r="CW80" s="6">
        <f>data[[#This Row],[obitos_40_49_m]]-CV79</f>
        <v>1</v>
      </c>
      <c r="CX80">
        <v>11</v>
      </c>
      <c r="CY80" s="6">
        <f>data[[#This Row],[obitos_50_59_f]]-CX79</f>
        <v>1</v>
      </c>
      <c r="CZ80">
        <v>28</v>
      </c>
      <c r="DA80" s="6">
        <f>data[[#This Row],[obitos_50_59_m]]-CZ79</f>
        <v>0</v>
      </c>
      <c r="DB80">
        <v>37</v>
      </c>
      <c r="DC80" s="6">
        <f>data[[#This Row],[obitos_60_69_f]]-DB79</f>
        <v>0</v>
      </c>
      <c r="DD80">
        <v>67</v>
      </c>
      <c r="DE80" s="6">
        <f>data[[#This Row],[obitos_60_69_m]]-DD79</f>
        <v>0</v>
      </c>
      <c r="DF80">
        <v>99</v>
      </c>
      <c r="DG80" s="6">
        <f>data[[#This Row],[obitos_70_79_f]]-DF79</f>
        <v>3</v>
      </c>
      <c r="DH80">
        <v>136</v>
      </c>
      <c r="DI80" s="6">
        <f>data[[#This Row],[obitos_70_79_m]]-DH79</f>
        <v>0</v>
      </c>
      <c r="DJ80">
        <v>455</v>
      </c>
      <c r="DK80" s="6">
        <f>data[[#This Row],[obitos_80_plus_f]]-DJ79</f>
        <v>2</v>
      </c>
      <c r="DL80">
        <v>337</v>
      </c>
      <c r="DM80" s="6">
        <f>data[[#This Row],[obitos_80_plus_m]]-DL79</f>
        <v>2</v>
      </c>
      <c r="DN80">
        <v>608</v>
      </c>
      <c r="DO80">
        <v>576</v>
      </c>
      <c r="DR80">
        <v>23937</v>
      </c>
    </row>
    <row r="81" spans="1:122" x14ac:dyDescent="0.25">
      <c r="A81" s="1">
        <v>43966</v>
      </c>
      <c r="B81" s="2">
        <v>43966</v>
      </c>
      <c r="C81" s="12">
        <f>data[[#This Row],[confirmados]]-R81</f>
        <v>25255</v>
      </c>
      <c r="D81" s="12">
        <f>IF(ISNUMBER(C80),data[[#This Row],[activos_1]]-C80,0)</f>
        <v>134</v>
      </c>
      <c r="E81" s="11">
        <f t="shared" si="8"/>
        <v>58</v>
      </c>
      <c r="F81">
        <v>28583</v>
      </c>
      <c r="G81" s="13">
        <f>IF(ISNUMBER(F80),data[[#This Row],[confirmados]]-F80,0)</f>
        <v>264</v>
      </c>
      <c r="H81" s="8">
        <f t="shared" si="13"/>
        <v>196.16666666666666</v>
      </c>
      <c r="I81">
        <v>16214</v>
      </c>
      <c r="J81">
        <v>3598</v>
      </c>
      <c r="K81">
        <v>7951</v>
      </c>
      <c r="L81">
        <v>240</v>
      </c>
      <c r="M81">
        <v>355</v>
      </c>
      <c r="N81">
        <v>135</v>
      </c>
      <c r="O81">
        <v>90</v>
      </c>
      <c r="Q81">
        <v>264</v>
      </c>
      <c r="R81">
        <v>3328</v>
      </c>
      <c r="S81" s="13">
        <f>IF(ISNUMBER(R80),data[[#This Row],[recuperados]]-R80,0)</f>
        <v>130</v>
      </c>
      <c r="T81" s="8">
        <f t="shared" si="9"/>
        <v>138.16666666666666</v>
      </c>
      <c r="U81">
        <v>1190</v>
      </c>
      <c r="V81" s="9">
        <f>IF(ISNUMBER(U80),data[[#This Row],[obitos]]-U80,0)</f>
        <v>6</v>
      </c>
      <c r="W81" s="9">
        <f t="shared" si="10"/>
        <v>10.666666666666666</v>
      </c>
      <c r="X81">
        <v>673</v>
      </c>
      <c r="Y81" s="25">
        <f>IF(ISNUMBER(X80),(data[[#This Row],[internados]]-X80)/X80,0)</f>
        <v>-1.0294117647058823E-2</v>
      </c>
      <c r="Z81" s="77">
        <f t="shared" si="11"/>
        <v>-3.0485916319172409E-2</v>
      </c>
      <c r="AA81" s="13">
        <f>IF(ISNUMBER(X80),IF(data[[#This Row],[internados]]-X80&lt;0,0,data[[#This Row],[internados]]-X80),0)</f>
        <v>0</v>
      </c>
      <c r="AB81" s="8">
        <f t="shared" si="14"/>
        <v>1.3333333333333333</v>
      </c>
      <c r="AC81">
        <v>112</v>
      </c>
      <c r="AD81" s="78">
        <f>IF(ISNUMBER(AC80),IF(AC80=0,0,(data[[#This Row],[internados_uci]]-AC80)/AC80),0)</f>
        <v>3.7037037037037035E-2</v>
      </c>
      <c r="AE81" s="24">
        <f t="shared" si="12"/>
        <v>-1.0108824016984796E-2</v>
      </c>
      <c r="AF81" s="13">
        <f>IF(ISNUMBER(AC80),IF(data[[#This Row],[internados_uci]]-AC80&lt;0,0,data[[#This Row],[internados_uci]]-AC80),0)</f>
        <v>4</v>
      </c>
      <c r="AG81" s="8">
        <f t="shared" si="15"/>
        <v>1.6666666666666667</v>
      </c>
      <c r="AH81">
        <v>2722</v>
      </c>
      <c r="AI81">
        <v>289309</v>
      </c>
      <c r="AJ81">
        <v>25792</v>
      </c>
      <c r="AK81">
        <v>258004</v>
      </c>
      <c r="AM81">
        <v>770</v>
      </c>
      <c r="AN81">
        <v>248</v>
      </c>
      <c r="AO81">
        <v>251</v>
      </c>
      <c r="AP81">
        <v>475</v>
      </c>
      <c r="AQ81">
        <v>418</v>
      </c>
      <c r="AR81">
        <v>1962</v>
      </c>
      <c r="AS81">
        <v>1547</v>
      </c>
      <c r="AT81">
        <v>2376</v>
      </c>
      <c r="AU81">
        <v>1781</v>
      </c>
      <c r="AV81">
        <v>2870</v>
      </c>
      <c r="AW81">
        <v>1926</v>
      </c>
      <c r="AX81">
        <v>2910</v>
      </c>
      <c r="AY81">
        <v>1914</v>
      </c>
      <c r="AZ81">
        <v>1714</v>
      </c>
      <c r="BA81">
        <v>1481</v>
      </c>
      <c r="BB81">
        <v>1277</v>
      </c>
      <c r="BC81">
        <v>1125</v>
      </c>
      <c r="BD81">
        <v>2914</v>
      </c>
      <c r="BE81">
        <v>1394</v>
      </c>
      <c r="BF81">
        <v>0.41</v>
      </c>
      <c r="BG81">
        <v>0.3</v>
      </c>
      <c r="BH81">
        <v>0.12</v>
      </c>
      <c r="BI81">
        <v>0.2</v>
      </c>
      <c r="BJ81">
        <v>0.21</v>
      </c>
      <c r="BK81">
        <v>0.15</v>
      </c>
      <c r="BL81">
        <v>16746</v>
      </c>
      <c r="BM81">
        <v>11837</v>
      </c>
      <c r="BN81">
        <v>677</v>
      </c>
      <c r="BO81">
        <v>221</v>
      </c>
      <c r="BP81">
        <v>262</v>
      </c>
      <c r="BQ81">
        <v>1</v>
      </c>
      <c r="BR81">
        <v>14</v>
      </c>
      <c r="BS81">
        <v>15</v>
      </c>
      <c r="BT81">
        <v>0</v>
      </c>
      <c r="CD81">
        <v>0</v>
      </c>
      <c r="CE81" s="6">
        <f>data[[#This Row],[obitos_0_9_f]]-CD80</f>
        <v>0</v>
      </c>
      <c r="CF81">
        <v>0</v>
      </c>
      <c r="CG81" s="6">
        <f>data[[#This Row],[obitos_0_9_m]]-CF80</f>
        <v>0</v>
      </c>
      <c r="CH81">
        <v>0</v>
      </c>
      <c r="CI81" s="6">
        <f>data[[#This Row],[obitos_10_19_f]]-CH80</f>
        <v>0</v>
      </c>
      <c r="CJ81">
        <v>0</v>
      </c>
      <c r="CK81" s="6">
        <f>data[[#This Row],[obitos_10_19_m]]-CJ80</f>
        <v>0</v>
      </c>
      <c r="CL81">
        <v>0</v>
      </c>
      <c r="CM81" s="6">
        <f>data[[#This Row],[obitos_20_29_f]]-CL80</f>
        <v>0</v>
      </c>
      <c r="CN81">
        <v>1</v>
      </c>
      <c r="CO81" s="6">
        <f>data[[#This Row],[obitos_20_29_m]]-CN80</f>
        <v>0</v>
      </c>
      <c r="CP81">
        <v>0</v>
      </c>
      <c r="CQ81" s="6">
        <f>data[[#This Row],[obitos_30_39_f]]-CP80</f>
        <v>0</v>
      </c>
      <c r="CR81">
        <v>0</v>
      </c>
      <c r="CS81" s="6">
        <f>data[[#This Row],[obitos_30_39_m]]-CR80</f>
        <v>0</v>
      </c>
      <c r="CT81">
        <v>6</v>
      </c>
      <c r="CU81" s="6">
        <f>data[[#This Row],[obitos_40_49_f]]-CT80</f>
        <v>0</v>
      </c>
      <c r="CV81">
        <v>7</v>
      </c>
      <c r="CW81" s="6">
        <f>data[[#This Row],[obitos_40_49_m]]-CV80</f>
        <v>0</v>
      </c>
      <c r="CX81">
        <v>12</v>
      </c>
      <c r="CY81" s="6">
        <f>data[[#This Row],[obitos_50_59_f]]-CX80</f>
        <v>1</v>
      </c>
      <c r="CZ81">
        <v>28</v>
      </c>
      <c r="DA81" s="6">
        <f>data[[#This Row],[obitos_50_59_m]]-CZ80</f>
        <v>0</v>
      </c>
      <c r="DB81">
        <v>38</v>
      </c>
      <c r="DC81" s="6">
        <f>data[[#This Row],[obitos_60_69_f]]-DB80</f>
        <v>1</v>
      </c>
      <c r="DD81">
        <v>67</v>
      </c>
      <c r="DE81" s="6">
        <f>data[[#This Row],[obitos_60_69_m]]-DD80</f>
        <v>0</v>
      </c>
      <c r="DF81">
        <v>99</v>
      </c>
      <c r="DG81" s="6">
        <f>data[[#This Row],[obitos_70_79_f]]-DF80</f>
        <v>0</v>
      </c>
      <c r="DH81">
        <v>136</v>
      </c>
      <c r="DI81" s="6">
        <f>data[[#This Row],[obitos_70_79_m]]-DH80</f>
        <v>0</v>
      </c>
      <c r="DJ81">
        <v>459</v>
      </c>
      <c r="DK81" s="6">
        <f>data[[#This Row],[obitos_80_plus_f]]-DJ80</f>
        <v>4</v>
      </c>
      <c r="DL81">
        <v>337</v>
      </c>
      <c r="DM81" s="6">
        <f>data[[#This Row],[obitos_80_plus_m]]-DL80</f>
        <v>0</v>
      </c>
      <c r="DN81">
        <v>614</v>
      </c>
      <c r="DO81">
        <v>576</v>
      </c>
      <c r="DR81">
        <v>24065</v>
      </c>
    </row>
    <row r="82" spans="1:122" x14ac:dyDescent="0.25">
      <c r="A82" s="1">
        <v>43967</v>
      </c>
      <c r="B82" s="2">
        <v>43967</v>
      </c>
      <c r="C82" s="12">
        <f>data[[#This Row],[confirmados]]-R82</f>
        <v>24988</v>
      </c>
      <c r="D82" s="12">
        <f>IF(ISNUMBER(C81),data[[#This Row],[activos_1]]-C81,0)</f>
        <v>-267</v>
      </c>
      <c r="E82" s="11">
        <f t="shared" si="8"/>
        <v>-7.333333333333333</v>
      </c>
      <c r="F82">
        <v>28810</v>
      </c>
      <c r="G82" s="13">
        <f>IF(ISNUMBER(F81),data[[#This Row],[confirmados]]-F81,0)</f>
        <v>227</v>
      </c>
      <c r="H82" s="8">
        <f t="shared" si="13"/>
        <v>204.83333333333334</v>
      </c>
      <c r="I82">
        <v>16282</v>
      </c>
      <c r="J82">
        <v>3609</v>
      </c>
      <c r="K82">
        <v>8097</v>
      </c>
      <c r="L82">
        <v>241</v>
      </c>
      <c r="M82">
        <v>356</v>
      </c>
      <c r="N82">
        <v>135</v>
      </c>
      <c r="O82">
        <v>90</v>
      </c>
      <c r="Q82">
        <v>227</v>
      </c>
      <c r="R82">
        <v>3822</v>
      </c>
      <c r="S82" s="13">
        <f>IF(ISNUMBER(R81),data[[#This Row],[recuperados]]-R81,0)</f>
        <v>494</v>
      </c>
      <c r="T82" s="8">
        <f t="shared" si="9"/>
        <v>212.16666666666666</v>
      </c>
      <c r="U82">
        <v>1203</v>
      </c>
      <c r="V82" s="9">
        <f>IF(ISNUMBER(U81),data[[#This Row],[obitos]]-U81,0)</f>
        <v>13</v>
      </c>
      <c r="W82" s="9">
        <f t="shared" si="10"/>
        <v>11.333333333333334</v>
      </c>
      <c r="X82">
        <v>657</v>
      </c>
      <c r="Y82" s="25">
        <f>IF(ISNUMBER(X81),(data[[#This Row],[internados]]-X81)/X81,0)</f>
        <v>-2.3774145616641901E-2</v>
      </c>
      <c r="Z82" s="77">
        <f t="shared" si="11"/>
        <v>-3.0767292326854032E-2</v>
      </c>
      <c r="AA82" s="13">
        <f>IF(ISNUMBER(X81),IF(data[[#This Row],[internados]]-X81&lt;0,0,data[[#This Row],[internados]]-X81),0)</f>
        <v>0</v>
      </c>
      <c r="AB82" s="8">
        <f t="shared" si="14"/>
        <v>1.3333333333333333</v>
      </c>
      <c r="AC82">
        <v>115</v>
      </c>
      <c r="AD82" s="78">
        <f>IF(ISNUMBER(AC81),IF(AC81=0,0,(data[[#This Row],[internados_uci]]-AC81)/AC81),0)</f>
        <v>2.6785714285714284E-2</v>
      </c>
      <c r="AE82" s="24">
        <f t="shared" si="12"/>
        <v>5.4665728084120251E-3</v>
      </c>
      <c r="AF82" s="13">
        <f>IF(ISNUMBER(AC81),IF(data[[#This Row],[internados_uci]]-AC81&lt;0,0,data[[#This Row],[internados_uci]]-AC81),0)</f>
        <v>3</v>
      </c>
      <c r="AG82" s="8">
        <f t="shared" si="15"/>
        <v>2.1666666666666665</v>
      </c>
      <c r="AH82">
        <v>2940</v>
      </c>
      <c r="AI82">
        <v>292249</v>
      </c>
      <c r="AJ82">
        <v>25419</v>
      </c>
      <c r="AK82">
        <v>260499</v>
      </c>
      <c r="AM82">
        <v>770</v>
      </c>
      <c r="AN82">
        <v>253</v>
      </c>
      <c r="AO82">
        <v>259</v>
      </c>
      <c r="AP82">
        <v>484</v>
      </c>
      <c r="AQ82">
        <v>421</v>
      </c>
      <c r="AR82">
        <v>1986</v>
      </c>
      <c r="AS82">
        <v>1565</v>
      </c>
      <c r="AT82">
        <v>2393</v>
      </c>
      <c r="AU82">
        <v>1796</v>
      </c>
      <c r="AV82">
        <v>2887</v>
      </c>
      <c r="AW82">
        <v>1941</v>
      </c>
      <c r="AX82">
        <v>2932</v>
      </c>
      <c r="AY82">
        <v>1931</v>
      </c>
      <c r="AZ82">
        <v>1726</v>
      </c>
      <c r="BA82">
        <v>1494</v>
      </c>
      <c r="BB82">
        <v>1281</v>
      </c>
      <c r="BC82">
        <v>1127</v>
      </c>
      <c r="BD82">
        <v>2928</v>
      </c>
      <c r="BE82">
        <v>1406</v>
      </c>
      <c r="BF82">
        <v>0.41</v>
      </c>
      <c r="BG82">
        <v>0.3</v>
      </c>
      <c r="BH82">
        <v>0.12</v>
      </c>
      <c r="BI82">
        <v>0.2</v>
      </c>
      <c r="BJ82">
        <v>0.21</v>
      </c>
      <c r="BK82">
        <v>0.15</v>
      </c>
      <c r="BL82">
        <v>16870</v>
      </c>
      <c r="BM82">
        <v>11940</v>
      </c>
      <c r="BN82">
        <v>684</v>
      </c>
      <c r="BO82">
        <v>221</v>
      </c>
      <c r="BP82">
        <v>267</v>
      </c>
      <c r="BQ82">
        <v>1</v>
      </c>
      <c r="BR82">
        <v>15</v>
      </c>
      <c r="BS82">
        <v>15</v>
      </c>
      <c r="BT82">
        <v>0</v>
      </c>
      <c r="CD82">
        <v>0</v>
      </c>
      <c r="CE82" s="6">
        <f>data[[#This Row],[obitos_0_9_f]]-CD81</f>
        <v>0</v>
      </c>
      <c r="CF82">
        <v>0</v>
      </c>
      <c r="CG82" s="6">
        <f>data[[#This Row],[obitos_0_9_m]]-CF81</f>
        <v>0</v>
      </c>
      <c r="CH82">
        <v>0</v>
      </c>
      <c r="CI82" s="6">
        <f>data[[#This Row],[obitos_10_19_f]]-CH81</f>
        <v>0</v>
      </c>
      <c r="CJ82">
        <v>0</v>
      </c>
      <c r="CK82" s="6">
        <f>data[[#This Row],[obitos_10_19_m]]-CJ81</f>
        <v>0</v>
      </c>
      <c r="CL82">
        <v>0</v>
      </c>
      <c r="CM82" s="6">
        <f>data[[#This Row],[obitos_20_29_f]]-CL81</f>
        <v>0</v>
      </c>
      <c r="CN82">
        <v>1</v>
      </c>
      <c r="CO82" s="6">
        <f>data[[#This Row],[obitos_20_29_m]]-CN81</f>
        <v>0</v>
      </c>
      <c r="CP82">
        <v>0</v>
      </c>
      <c r="CQ82" s="6">
        <f>data[[#This Row],[obitos_30_39_f]]-CP81</f>
        <v>0</v>
      </c>
      <c r="CR82">
        <v>0</v>
      </c>
      <c r="CS82" s="6">
        <f>data[[#This Row],[obitos_30_39_m]]-CR81</f>
        <v>0</v>
      </c>
      <c r="CT82">
        <v>6</v>
      </c>
      <c r="CU82" s="6">
        <f>data[[#This Row],[obitos_40_49_f]]-CT81</f>
        <v>0</v>
      </c>
      <c r="CV82">
        <v>7</v>
      </c>
      <c r="CW82" s="6">
        <f>data[[#This Row],[obitos_40_49_m]]-CV81</f>
        <v>0</v>
      </c>
      <c r="CX82">
        <v>12</v>
      </c>
      <c r="CY82" s="6">
        <f>data[[#This Row],[obitos_50_59_f]]-CX81</f>
        <v>0</v>
      </c>
      <c r="CZ82">
        <v>28</v>
      </c>
      <c r="DA82" s="6">
        <f>data[[#This Row],[obitos_50_59_m]]-CZ81</f>
        <v>0</v>
      </c>
      <c r="DB82">
        <v>38</v>
      </c>
      <c r="DC82" s="6">
        <f>data[[#This Row],[obitos_60_69_f]]-DB81</f>
        <v>0</v>
      </c>
      <c r="DD82">
        <v>69</v>
      </c>
      <c r="DE82" s="6">
        <f>data[[#This Row],[obitos_60_69_m]]-DD81</f>
        <v>2</v>
      </c>
      <c r="DF82">
        <v>99</v>
      </c>
      <c r="DG82" s="6">
        <f>data[[#This Row],[obitos_70_79_f]]-DF81</f>
        <v>0</v>
      </c>
      <c r="DH82">
        <v>136</v>
      </c>
      <c r="DI82" s="6">
        <f>data[[#This Row],[obitos_70_79_m]]-DH81</f>
        <v>0</v>
      </c>
      <c r="DJ82">
        <v>463</v>
      </c>
      <c r="DK82" s="6">
        <f>data[[#This Row],[obitos_80_plus_f]]-DJ81</f>
        <v>4</v>
      </c>
      <c r="DL82">
        <v>344</v>
      </c>
      <c r="DM82" s="6">
        <f>data[[#This Row],[obitos_80_plus_m]]-DL81</f>
        <v>7</v>
      </c>
      <c r="DN82">
        <v>618</v>
      </c>
      <c r="DO82">
        <v>585</v>
      </c>
      <c r="DR82">
        <v>23785</v>
      </c>
    </row>
    <row r="83" spans="1:122" x14ac:dyDescent="0.25">
      <c r="A83" s="1">
        <v>43968</v>
      </c>
      <c r="B83" s="2">
        <v>43968</v>
      </c>
      <c r="C83" s="12">
        <f>data[[#This Row],[confirmados]]-R83</f>
        <v>24400</v>
      </c>
      <c r="D83" s="12">
        <f>IF(ISNUMBER(C82),data[[#This Row],[activos_1]]-C82,0)</f>
        <v>-588</v>
      </c>
      <c r="E83" s="11">
        <f t="shared" si="8"/>
        <v>-121.66666666666667</v>
      </c>
      <c r="F83">
        <v>29036</v>
      </c>
      <c r="G83" s="13">
        <f>IF(ISNUMBER(F82),data[[#This Row],[confirmados]]-F82,0)</f>
        <v>226</v>
      </c>
      <c r="H83" s="8">
        <f t="shared" si="13"/>
        <v>226.16666666666666</v>
      </c>
      <c r="I83">
        <v>16352</v>
      </c>
      <c r="J83">
        <v>3626</v>
      </c>
      <c r="K83">
        <v>8235</v>
      </c>
      <c r="L83">
        <v>242</v>
      </c>
      <c r="M83">
        <v>356</v>
      </c>
      <c r="N83">
        <v>135</v>
      </c>
      <c r="O83">
        <v>90</v>
      </c>
      <c r="Q83">
        <v>226</v>
      </c>
      <c r="R83">
        <v>4636</v>
      </c>
      <c r="S83" s="13">
        <f>IF(ISNUMBER(R82),data[[#This Row],[recuperados]]-R82,0)</f>
        <v>814</v>
      </c>
      <c r="T83" s="8">
        <f t="shared" si="9"/>
        <v>347.83333333333331</v>
      </c>
      <c r="U83">
        <v>1218</v>
      </c>
      <c r="V83" s="9">
        <f>IF(ISNUMBER(U82),data[[#This Row],[obitos]]-U82,0)</f>
        <v>15</v>
      </c>
      <c r="W83" s="9">
        <f t="shared" si="10"/>
        <v>12.333333333333334</v>
      </c>
      <c r="X83">
        <v>649</v>
      </c>
      <c r="Y83" s="25">
        <f>IF(ISNUMBER(X82),(data[[#This Row],[internados]]-X82)/X82,0)</f>
        <v>-1.2176560121765601E-2</v>
      </c>
      <c r="Z83" s="77">
        <f t="shared" si="11"/>
        <v>-3.4469659206203089E-2</v>
      </c>
      <c r="AA83" s="13">
        <f>IF(ISNUMBER(X82),IF(data[[#This Row],[internados]]-X82&lt;0,0,data[[#This Row],[internados]]-X82),0)</f>
        <v>0</v>
      </c>
      <c r="AB83" s="8">
        <f t="shared" si="14"/>
        <v>0</v>
      </c>
      <c r="AC83">
        <v>108</v>
      </c>
      <c r="AD83" s="78">
        <f>IF(ISNUMBER(AC82),IF(AC82=0,0,(data[[#This Row],[internados_uci]]-AC82)/AC82),0)</f>
        <v>-6.0869565217391307E-2</v>
      </c>
      <c r="AE83" s="24">
        <f t="shared" si="12"/>
        <v>-4.6783547278198591E-3</v>
      </c>
      <c r="AF83" s="13">
        <f>IF(ISNUMBER(AC82),IF(data[[#This Row],[internados_uci]]-AC82&lt;0,0,data[[#This Row],[internados_uci]]-AC82),0)</f>
        <v>0</v>
      </c>
      <c r="AG83" s="8">
        <f t="shared" si="15"/>
        <v>2.1666666666666665</v>
      </c>
      <c r="AH83">
        <v>2704</v>
      </c>
      <c r="AI83">
        <v>294009</v>
      </c>
      <c r="AJ83">
        <v>25640</v>
      </c>
      <c r="AK83">
        <v>262269</v>
      </c>
      <c r="AM83">
        <v>770</v>
      </c>
      <c r="AN83">
        <v>255</v>
      </c>
      <c r="AO83">
        <v>263</v>
      </c>
      <c r="AP83">
        <v>490</v>
      </c>
      <c r="AQ83">
        <v>426</v>
      </c>
      <c r="AR83">
        <v>2009</v>
      </c>
      <c r="AS83">
        <v>1582</v>
      </c>
      <c r="AT83">
        <v>2416</v>
      </c>
      <c r="AU83">
        <v>1808</v>
      </c>
      <c r="AV83">
        <v>2917</v>
      </c>
      <c r="AW83">
        <v>1959</v>
      </c>
      <c r="AX83">
        <v>2965</v>
      </c>
      <c r="AY83">
        <v>1948</v>
      </c>
      <c r="AZ83">
        <v>1734</v>
      </c>
      <c r="BA83">
        <v>1500</v>
      </c>
      <c r="BB83">
        <v>1285</v>
      </c>
      <c r="BC83">
        <v>1132</v>
      </c>
      <c r="BD83">
        <v>2940</v>
      </c>
      <c r="BE83">
        <v>1407</v>
      </c>
      <c r="BF83">
        <v>0.41</v>
      </c>
      <c r="BG83">
        <v>0.28999999999999998</v>
      </c>
      <c r="BH83">
        <v>0.12</v>
      </c>
      <c r="BI83">
        <v>0.2</v>
      </c>
      <c r="BJ83">
        <v>0.21</v>
      </c>
      <c r="BK83">
        <v>0.15</v>
      </c>
      <c r="BL83">
        <v>17011</v>
      </c>
      <c r="BM83">
        <v>12025</v>
      </c>
      <c r="BN83">
        <v>693</v>
      </c>
      <c r="BO83">
        <v>221</v>
      </c>
      <c r="BP83">
        <v>273</v>
      </c>
      <c r="BQ83">
        <v>1</v>
      </c>
      <c r="BR83">
        <v>15</v>
      </c>
      <c r="BS83">
        <v>15</v>
      </c>
      <c r="BT83">
        <v>0</v>
      </c>
      <c r="CD83">
        <v>0</v>
      </c>
      <c r="CE83" s="6">
        <f>data[[#This Row],[obitos_0_9_f]]-CD82</f>
        <v>0</v>
      </c>
      <c r="CF83">
        <v>0</v>
      </c>
      <c r="CG83" s="6">
        <f>data[[#This Row],[obitos_0_9_m]]-CF82</f>
        <v>0</v>
      </c>
      <c r="CH83">
        <v>0</v>
      </c>
      <c r="CI83" s="6">
        <f>data[[#This Row],[obitos_10_19_f]]-CH82</f>
        <v>0</v>
      </c>
      <c r="CJ83">
        <v>0</v>
      </c>
      <c r="CK83" s="6">
        <f>data[[#This Row],[obitos_10_19_m]]-CJ82</f>
        <v>0</v>
      </c>
      <c r="CL83">
        <v>0</v>
      </c>
      <c r="CM83" s="6">
        <f>data[[#This Row],[obitos_20_29_f]]-CL82</f>
        <v>0</v>
      </c>
      <c r="CN83">
        <v>1</v>
      </c>
      <c r="CO83" s="6">
        <f>data[[#This Row],[obitos_20_29_m]]-CN82</f>
        <v>0</v>
      </c>
      <c r="CP83">
        <v>0</v>
      </c>
      <c r="CQ83" s="6">
        <f>data[[#This Row],[obitos_30_39_f]]-CP82</f>
        <v>0</v>
      </c>
      <c r="CR83">
        <v>0</v>
      </c>
      <c r="CS83" s="6">
        <f>data[[#This Row],[obitos_30_39_m]]-CR82</f>
        <v>0</v>
      </c>
      <c r="CT83">
        <v>6</v>
      </c>
      <c r="CU83" s="6">
        <f>data[[#This Row],[obitos_40_49_f]]-CT82</f>
        <v>0</v>
      </c>
      <c r="CV83">
        <v>7</v>
      </c>
      <c r="CW83" s="6">
        <f>data[[#This Row],[obitos_40_49_m]]-CV82</f>
        <v>0</v>
      </c>
      <c r="CX83">
        <v>12</v>
      </c>
      <c r="CY83" s="6">
        <f>data[[#This Row],[obitos_50_59_f]]-CX82</f>
        <v>0</v>
      </c>
      <c r="CZ83">
        <v>28</v>
      </c>
      <c r="DA83" s="6">
        <f>data[[#This Row],[obitos_50_59_m]]-CZ82</f>
        <v>0</v>
      </c>
      <c r="DB83">
        <v>38</v>
      </c>
      <c r="DC83" s="6">
        <f>data[[#This Row],[obitos_60_69_f]]-DB82</f>
        <v>0</v>
      </c>
      <c r="DD83">
        <v>72</v>
      </c>
      <c r="DE83" s="6">
        <f>data[[#This Row],[obitos_60_69_m]]-DD82</f>
        <v>3</v>
      </c>
      <c r="DF83">
        <v>100</v>
      </c>
      <c r="DG83" s="6">
        <f>data[[#This Row],[obitos_70_79_f]]-DF82</f>
        <v>1</v>
      </c>
      <c r="DH83">
        <v>139</v>
      </c>
      <c r="DI83" s="6">
        <f>data[[#This Row],[obitos_70_79_m]]-DH82</f>
        <v>3</v>
      </c>
      <c r="DJ83">
        <v>468</v>
      </c>
      <c r="DK83" s="6">
        <f>data[[#This Row],[obitos_80_plus_f]]-DJ82</f>
        <v>5</v>
      </c>
      <c r="DL83">
        <v>347</v>
      </c>
      <c r="DM83" s="6">
        <f>data[[#This Row],[obitos_80_plus_m]]-DL82</f>
        <v>3</v>
      </c>
      <c r="DN83">
        <v>624</v>
      </c>
      <c r="DO83">
        <v>594</v>
      </c>
      <c r="DR83">
        <v>23182</v>
      </c>
    </row>
    <row r="84" spans="1:122" x14ac:dyDescent="0.25">
      <c r="A84" s="1">
        <v>43969</v>
      </c>
      <c r="B84" s="2">
        <v>43969</v>
      </c>
      <c r="C84" s="12">
        <f>data[[#This Row],[confirmados]]-R84</f>
        <v>22779</v>
      </c>
      <c r="D84" s="12">
        <f>IF(ISNUMBER(C83),data[[#This Row],[activos_1]]-C83,0)</f>
        <v>-1621</v>
      </c>
      <c r="E84" s="11">
        <f t="shared" si="8"/>
        <v>-353.5</v>
      </c>
      <c r="F84">
        <v>29209</v>
      </c>
      <c r="G84" s="13">
        <f>IF(ISNUMBER(F83),data[[#This Row],[confirmados]]-F83,0)</f>
        <v>173</v>
      </c>
      <c r="H84" s="8">
        <f t="shared" si="13"/>
        <v>216</v>
      </c>
      <c r="I84">
        <v>16396</v>
      </c>
      <c r="J84">
        <v>3628</v>
      </c>
      <c r="K84">
        <v>8361</v>
      </c>
      <c r="L84">
        <v>243</v>
      </c>
      <c r="M84">
        <v>356</v>
      </c>
      <c r="N84">
        <v>135</v>
      </c>
      <c r="O84">
        <v>90</v>
      </c>
      <c r="Q84">
        <v>173</v>
      </c>
      <c r="R84">
        <v>6430</v>
      </c>
      <c r="S84" s="13">
        <f>IF(ISNUMBER(R83),data[[#This Row],[recuperados]]-R83,0)</f>
        <v>1794</v>
      </c>
      <c r="T84" s="8">
        <f t="shared" si="9"/>
        <v>569.5</v>
      </c>
      <c r="U84">
        <v>1231</v>
      </c>
      <c r="V84" s="9">
        <f>IF(ISNUMBER(U83),data[[#This Row],[obitos]]-U83,0)</f>
        <v>13</v>
      </c>
      <c r="W84" s="9">
        <f t="shared" si="10"/>
        <v>11.333333333333334</v>
      </c>
      <c r="X84">
        <v>628</v>
      </c>
      <c r="Y84" s="25">
        <f>IF(ISNUMBER(X83),(data[[#This Row],[internados]]-X83)/X83,0)</f>
        <v>-3.2357473035439135E-2</v>
      </c>
      <c r="Z84" s="77">
        <f t="shared" si="11"/>
        <v>-1.9986794981260752E-2</v>
      </c>
      <c r="AA84" s="13">
        <f>IF(ISNUMBER(X83),IF(data[[#This Row],[internados]]-X83&lt;0,0,data[[#This Row],[internados]]-X83),0)</f>
        <v>0</v>
      </c>
      <c r="AB84" s="8">
        <f t="shared" si="14"/>
        <v>0</v>
      </c>
      <c r="AC84">
        <v>105</v>
      </c>
      <c r="AD84" s="78">
        <f>IF(ISNUMBER(AC83),IF(AC83=0,0,(data[[#This Row],[internados_uci]]-AC83)/AC83),0)</f>
        <v>-2.7777777777777776E-2</v>
      </c>
      <c r="AE84" s="24">
        <f t="shared" si="12"/>
        <v>-1.0796079595544725E-2</v>
      </c>
      <c r="AF84" s="13">
        <f>IF(ISNUMBER(AC83),IF(data[[#This Row],[internados_uci]]-AC83&lt;0,0,data[[#This Row],[internados_uci]]-AC83),0)</f>
        <v>0</v>
      </c>
      <c r="AG84" s="8">
        <f t="shared" si="15"/>
        <v>2</v>
      </c>
      <c r="AH84">
        <v>2260</v>
      </c>
      <c r="AI84">
        <v>295449</v>
      </c>
      <c r="AJ84">
        <v>25360</v>
      </c>
      <c r="AK84">
        <v>263980</v>
      </c>
      <c r="AM84">
        <v>770</v>
      </c>
      <c r="AN84">
        <v>259</v>
      </c>
      <c r="AO84">
        <v>269</v>
      </c>
      <c r="AP84">
        <v>493</v>
      </c>
      <c r="AQ84">
        <v>429</v>
      </c>
      <c r="AR84">
        <v>2027</v>
      </c>
      <c r="AS84">
        <v>1600</v>
      </c>
      <c r="AT84">
        <v>2431</v>
      </c>
      <c r="AU84">
        <v>1832</v>
      </c>
      <c r="AV84">
        <v>2930</v>
      </c>
      <c r="AW84">
        <v>1977</v>
      </c>
      <c r="AX84">
        <v>2985</v>
      </c>
      <c r="AY84">
        <v>1957</v>
      </c>
      <c r="AZ84">
        <v>1741</v>
      </c>
      <c r="BA84">
        <v>1509</v>
      </c>
      <c r="BB84">
        <v>1287</v>
      </c>
      <c r="BC84">
        <v>1132</v>
      </c>
      <c r="BD84">
        <v>2942</v>
      </c>
      <c r="BE84">
        <v>1409</v>
      </c>
      <c r="BF84">
        <v>0.41</v>
      </c>
      <c r="BG84">
        <v>0.28999999999999998</v>
      </c>
      <c r="BH84">
        <v>0.12</v>
      </c>
      <c r="BI84">
        <v>0.2</v>
      </c>
      <c r="BJ84">
        <v>0.21</v>
      </c>
      <c r="BK84">
        <v>0.15</v>
      </c>
      <c r="BL84">
        <v>17095</v>
      </c>
      <c r="BM84">
        <v>12114</v>
      </c>
      <c r="BN84">
        <v>698</v>
      </c>
      <c r="BO84">
        <v>223</v>
      </c>
      <c r="BP84">
        <v>279</v>
      </c>
      <c r="BQ84">
        <v>1</v>
      </c>
      <c r="BR84">
        <v>15</v>
      </c>
      <c r="BS84">
        <v>15</v>
      </c>
      <c r="BT84">
        <v>0</v>
      </c>
      <c r="CD84">
        <v>0</v>
      </c>
      <c r="CE84" s="6">
        <f>data[[#This Row],[obitos_0_9_f]]-CD83</f>
        <v>0</v>
      </c>
      <c r="CF84">
        <v>0</v>
      </c>
      <c r="CG84" s="6">
        <f>data[[#This Row],[obitos_0_9_m]]-CF83</f>
        <v>0</v>
      </c>
      <c r="CH84">
        <v>0</v>
      </c>
      <c r="CI84" s="6">
        <f>data[[#This Row],[obitos_10_19_f]]-CH83</f>
        <v>0</v>
      </c>
      <c r="CJ84">
        <v>0</v>
      </c>
      <c r="CK84" s="6">
        <f>data[[#This Row],[obitos_10_19_m]]-CJ83</f>
        <v>0</v>
      </c>
      <c r="CL84">
        <v>0</v>
      </c>
      <c r="CM84" s="6">
        <f>data[[#This Row],[obitos_20_29_f]]-CL83</f>
        <v>0</v>
      </c>
      <c r="CN84">
        <v>1</v>
      </c>
      <c r="CO84" s="6">
        <f>data[[#This Row],[obitos_20_29_m]]-CN83</f>
        <v>0</v>
      </c>
      <c r="CP84">
        <v>0</v>
      </c>
      <c r="CQ84" s="6">
        <f>data[[#This Row],[obitos_30_39_f]]-CP83</f>
        <v>0</v>
      </c>
      <c r="CR84">
        <v>0</v>
      </c>
      <c r="CS84" s="6">
        <f>data[[#This Row],[obitos_30_39_m]]-CR83</f>
        <v>0</v>
      </c>
      <c r="CT84">
        <v>6</v>
      </c>
      <c r="CU84" s="6">
        <f>data[[#This Row],[obitos_40_49_f]]-CT83</f>
        <v>0</v>
      </c>
      <c r="CV84">
        <v>7</v>
      </c>
      <c r="CW84" s="6">
        <f>data[[#This Row],[obitos_40_49_m]]-CV83</f>
        <v>0</v>
      </c>
      <c r="CX84">
        <v>12</v>
      </c>
      <c r="CY84" s="6">
        <f>data[[#This Row],[obitos_50_59_f]]-CX83</f>
        <v>0</v>
      </c>
      <c r="CZ84">
        <v>28</v>
      </c>
      <c r="DA84" s="6">
        <f>data[[#This Row],[obitos_50_59_m]]-CZ83</f>
        <v>0</v>
      </c>
      <c r="DB84">
        <v>38</v>
      </c>
      <c r="DC84" s="6">
        <f>data[[#This Row],[obitos_60_69_f]]-DB83</f>
        <v>0</v>
      </c>
      <c r="DD84">
        <v>73</v>
      </c>
      <c r="DE84" s="6">
        <f>data[[#This Row],[obitos_60_69_m]]-DD83</f>
        <v>1</v>
      </c>
      <c r="DF84">
        <v>102</v>
      </c>
      <c r="DG84" s="6">
        <f>data[[#This Row],[obitos_70_79_f]]-DF83</f>
        <v>2</v>
      </c>
      <c r="DH84">
        <v>140</v>
      </c>
      <c r="DI84" s="6">
        <f>data[[#This Row],[obitos_70_79_m]]-DH83</f>
        <v>1</v>
      </c>
      <c r="DJ84">
        <v>475</v>
      </c>
      <c r="DK84" s="6">
        <f>data[[#This Row],[obitos_80_plus_f]]-DJ83</f>
        <v>7</v>
      </c>
      <c r="DL84">
        <v>349</v>
      </c>
      <c r="DM84" s="6">
        <f>data[[#This Row],[obitos_80_plus_m]]-DL83</f>
        <v>2</v>
      </c>
      <c r="DN84">
        <v>633</v>
      </c>
      <c r="DO84">
        <v>598</v>
      </c>
      <c r="DR84">
        <v>21548</v>
      </c>
    </row>
    <row r="85" spans="1:122" x14ac:dyDescent="0.25">
      <c r="A85" s="1">
        <v>43970</v>
      </c>
      <c r="B85" s="2">
        <v>43970</v>
      </c>
      <c r="C85" s="12">
        <f>data[[#This Row],[confirmados]]-R85</f>
        <v>23001</v>
      </c>
      <c r="D85" s="12">
        <f>IF(ISNUMBER(C84),data[[#This Row],[activos_1]]-C84,0)</f>
        <v>222</v>
      </c>
      <c r="E85" s="11">
        <f t="shared" si="8"/>
        <v>-324.83333333333331</v>
      </c>
      <c r="F85">
        <v>29432</v>
      </c>
      <c r="G85" s="13">
        <f>IF(ISNUMBER(F84),data[[#This Row],[confirmados]]-F84,0)</f>
        <v>223</v>
      </c>
      <c r="H85" s="8">
        <f t="shared" si="13"/>
        <v>216.66666666666666</v>
      </c>
      <c r="I85">
        <v>16472</v>
      </c>
      <c r="J85">
        <v>3644</v>
      </c>
      <c r="K85">
        <v>8490</v>
      </c>
      <c r="L85">
        <v>245</v>
      </c>
      <c r="M85">
        <v>356</v>
      </c>
      <c r="N85">
        <v>135</v>
      </c>
      <c r="O85">
        <v>90</v>
      </c>
      <c r="Q85">
        <v>223</v>
      </c>
      <c r="R85">
        <v>6431</v>
      </c>
      <c r="S85" s="13">
        <f>IF(ISNUMBER(R84),data[[#This Row],[recuperados]]-R84,0)</f>
        <v>1</v>
      </c>
      <c r="T85" s="8">
        <f t="shared" si="9"/>
        <v>541.5</v>
      </c>
      <c r="U85">
        <v>1247</v>
      </c>
      <c r="V85" s="9">
        <f>IF(ISNUMBER(U84),data[[#This Row],[obitos]]-U84,0)</f>
        <v>16</v>
      </c>
      <c r="W85" s="9">
        <f t="shared" si="10"/>
        <v>12</v>
      </c>
      <c r="X85">
        <v>629</v>
      </c>
      <c r="Y85" s="25">
        <f>IF(ISNUMBER(X84),(data[[#This Row],[internados]]-X84)/X84,0)</f>
        <v>1.5923566878980893E-3</v>
      </c>
      <c r="Z85" s="77">
        <f t="shared" si="11"/>
        <v>-1.5725163365905851E-2</v>
      </c>
      <c r="AA85" s="13">
        <f>IF(ISNUMBER(X84),IF(data[[#This Row],[internados]]-X84&lt;0,0,data[[#This Row],[internados]]-X84),0)</f>
        <v>1</v>
      </c>
      <c r="AB85" s="8">
        <f t="shared" si="14"/>
        <v>0.16666666666666666</v>
      </c>
      <c r="AC85">
        <v>101</v>
      </c>
      <c r="AD85" s="78">
        <f>IF(ISNUMBER(AC84),IF(AC84=0,0,(data[[#This Row],[internados_uci]]-AC84)/AC84),0)</f>
        <v>-3.8095238095238099E-2</v>
      </c>
      <c r="AE85" s="24">
        <f t="shared" si="12"/>
        <v>-2.3960234078779174E-3</v>
      </c>
      <c r="AF85" s="13">
        <f>IF(ISNUMBER(AC84),IF(data[[#This Row],[internados_uci]]-AC84&lt;0,0,data[[#This Row],[internados_uci]]-AC84),0)</f>
        <v>0</v>
      </c>
      <c r="AG85" s="8">
        <f t="shared" si="15"/>
        <v>2</v>
      </c>
      <c r="AH85">
        <v>2349</v>
      </c>
      <c r="AI85">
        <v>298501</v>
      </c>
      <c r="AJ85">
        <v>25487</v>
      </c>
      <c r="AK85">
        <v>266720</v>
      </c>
      <c r="AM85">
        <v>770</v>
      </c>
      <c r="AN85">
        <v>260</v>
      </c>
      <c r="AO85">
        <v>271</v>
      </c>
      <c r="AP85">
        <v>497</v>
      </c>
      <c r="AQ85">
        <v>432</v>
      </c>
      <c r="AR85">
        <v>2044</v>
      </c>
      <c r="AS85">
        <v>1622</v>
      </c>
      <c r="AT85">
        <v>2460</v>
      </c>
      <c r="AU85">
        <v>1853</v>
      </c>
      <c r="AV85">
        <v>2962</v>
      </c>
      <c r="AW85">
        <v>1998</v>
      </c>
      <c r="AX85">
        <v>3001</v>
      </c>
      <c r="AY85">
        <v>1962</v>
      </c>
      <c r="AZ85">
        <v>1756</v>
      </c>
      <c r="BA85">
        <v>1515</v>
      </c>
      <c r="BB85">
        <v>1292</v>
      </c>
      <c r="BC85">
        <v>1138</v>
      </c>
      <c r="BD85">
        <v>2956</v>
      </c>
      <c r="BE85">
        <v>1413</v>
      </c>
      <c r="BF85">
        <v>0.41</v>
      </c>
      <c r="BG85">
        <v>0.28999999999999998</v>
      </c>
      <c r="BH85">
        <v>0.12</v>
      </c>
      <c r="BI85">
        <v>0.19</v>
      </c>
      <c r="BJ85">
        <v>0.21</v>
      </c>
      <c r="BK85">
        <v>0.15</v>
      </c>
      <c r="BL85">
        <v>17228</v>
      </c>
      <c r="BM85">
        <v>12204</v>
      </c>
      <c r="BN85">
        <v>707</v>
      </c>
      <c r="BO85">
        <v>227</v>
      </c>
      <c r="BP85">
        <v>282</v>
      </c>
      <c r="BQ85">
        <v>1</v>
      </c>
      <c r="BR85">
        <v>15</v>
      </c>
      <c r="BS85">
        <v>15</v>
      </c>
      <c r="BT85">
        <v>0</v>
      </c>
      <c r="CD85">
        <v>0</v>
      </c>
      <c r="CE85" s="6">
        <f>data[[#This Row],[obitos_0_9_f]]-CD84</f>
        <v>0</v>
      </c>
      <c r="CF85">
        <v>0</v>
      </c>
      <c r="CG85" s="6">
        <f>data[[#This Row],[obitos_0_9_m]]-CF84</f>
        <v>0</v>
      </c>
      <c r="CH85">
        <v>0</v>
      </c>
      <c r="CI85" s="6">
        <f>data[[#This Row],[obitos_10_19_f]]-CH84</f>
        <v>0</v>
      </c>
      <c r="CJ85">
        <v>0</v>
      </c>
      <c r="CK85" s="6">
        <f>data[[#This Row],[obitos_10_19_m]]-CJ84</f>
        <v>0</v>
      </c>
      <c r="CL85">
        <v>0</v>
      </c>
      <c r="CM85" s="6">
        <f>data[[#This Row],[obitos_20_29_f]]-CL84</f>
        <v>0</v>
      </c>
      <c r="CN85">
        <v>1</v>
      </c>
      <c r="CO85" s="6">
        <f>data[[#This Row],[obitos_20_29_m]]-CN84</f>
        <v>0</v>
      </c>
      <c r="CP85">
        <v>0</v>
      </c>
      <c r="CQ85" s="6">
        <f>data[[#This Row],[obitos_30_39_f]]-CP84</f>
        <v>0</v>
      </c>
      <c r="CR85">
        <v>0</v>
      </c>
      <c r="CS85" s="6">
        <f>data[[#This Row],[obitos_30_39_m]]-CR84</f>
        <v>0</v>
      </c>
      <c r="CT85">
        <v>6</v>
      </c>
      <c r="CU85" s="6">
        <f>data[[#This Row],[obitos_40_49_f]]-CT84</f>
        <v>0</v>
      </c>
      <c r="CV85">
        <v>7</v>
      </c>
      <c r="CW85" s="6">
        <f>data[[#This Row],[obitos_40_49_m]]-CV84</f>
        <v>0</v>
      </c>
      <c r="CX85">
        <v>12</v>
      </c>
      <c r="CY85" s="6">
        <f>data[[#This Row],[obitos_50_59_f]]-CX84</f>
        <v>0</v>
      </c>
      <c r="CZ85">
        <v>28</v>
      </c>
      <c r="DA85" s="6">
        <f>data[[#This Row],[obitos_50_59_m]]-CZ84</f>
        <v>0</v>
      </c>
      <c r="DB85">
        <v>38</v>
      </c>
      <c r="DC85" s="6">
        <f>data[[#This Row],[obitos_60_69_f]]-DB84</f>
        <v>0</v>
      </c>
      <c r="DD85">
        <v>74</v>
      </c>
      <c r="DE85" s="6">
        <f>data[[#This Row],[obitos_60_69_m]]-DD84</f>
        <v>1</v>
      </c>
      <c r="DF85">
        <v>102</v>
      </c>
      <c r="DG85" s="6">
        <f>data[[#This Row],[obitos_70_79_f]]-DF84</f>
        <v>0</v>
      </c>
      <c r="DH85">
        <v>141</v>
      </c>
      <c r="DI85" s="6">
        <f>data[[#This Row],[obitos_70_79_m]]-DH84</f>
        <v>1</v>
      </c>
      <c r="DJ85">
        <v>482</v>
      </c>
      <c r="DK85" s="6">
        <f>data[[#This Row],[obitos_80_plus_f]]-DJ84</f>
        <v>7</v>
      </c>
      <c r="DL85">
        <v>356</v>
      </c>
      <c r="DM85" s="6">
        <f>data[[#This Row],[obitos_80_plus_m]]-DL84</f>
        <v>7</v>
      </c>
      <c r="DN85">
        <v>640</v>
      </c>
      <c r="DO85">
        <v>607</v>
      </c>
      <c r="DR85">
        <v>21754</v>
      </c>
    </row>
    <row r="86" spans="1:122" x14ac:dyDescent="0.25">
      <c r="A86" s="1">
        <v>43971</v>
      </c>
      <c r="B86" s="2">
        <v>43971</v>
      </c>
      <c r="C86" s="12">
        <f>data[[#This Row],[confirmados]]-R86</f>
        <v>23208</v>
      </c>
      <c r="D86" s="12">
        <f>IF(ISNUMBER(C85),data[[#This Row],[activos_1]]-C85,0)</f>
        <v>207</v>
      </c>
      <c r="E86" s="11">
        <f t="shared" si="8"/>
        <v>-318.83333333333331</v>
      </c>
      <c r="F86">
        <v>29660</v>
      </c>
      <c r="G86" s="13">
        <f>IF(ISNUMBER(F85),data[[#This Row],[confirmados]]-F85,0)</f>
        <v>228</v>
      </c>
      <c r="H86" s="8">
        <f t="shared" si="13"/>
        <v>223.5</v>
      </c>
      <c r="I86">
        <v>16488</v>
      </c>
      <c r="J86">
        <v>3655</v>
      </c>
      <c r="K86">
        <v>8688</v>
      </c>
      <c r="L86">
        <v>248</v>
      </c>
      <c r="M86">
        <v>356</v>
      </c>
      <c r="N86">
        <v>135</v>
      </c>
      <c r="O86">
        <v>90</v>
      </c>
      <c r="Q86">
        <v>228</v>
      </c>
      <c r="R86">
        <v>6452</v>
      </c>
      <c r="S86" s="13">
        <f>IF(ISNUMBER(R85),data[[#This Row],[recuperados]]-R85,0)</f>
        <v>21</v>
      </c>
      <c r="T86" s="8">
        <f t="shared" si="9"/>
        <v>542.33333333333337</v>
      </c>
      <c r="U86">
        <v>1263</v>
      </c>
      <c r="V86" s="9">
        <f>IF(ISNUMBER(U85),data[[#This Row],[obitos]]-U85,0)</f>
        <v>16</v>
      </c>
      <c r="W86" s="9">
        <f t="shared" si="10"/>
        <v>13.166666666666666</v>
      </c>
      <c r="X86">
        <v>609</v>
      </c>
      <c r="Y86" s="25">
        <f>IF(ISNUMBER(X85),(data[[#This Row],[internados]]-X85)/X85,0)</f>
        <v>-3.1796502384737677E-2</v>
      </c>
      <c r="Z86" s="77">
        <f t="shared" si="11"/>
        <v>-1.8134407019624176E-2</v>
      </c>
      <c r="AA86" s="13">
        <f>IF(ISNUMBER(X85),IF(data[[#This Row],[internados]]-X85&lt;0,0,data[[#This Row],[internados]]-X85),0)</f>
        <v>0</v>
      </c>
      <c r="AB86" s="8">
        <f t="shared" si="14"/>
        <v>0.16666666666666666</v>
      </c>
      <c r="AC86">
        <v>93</v>
      </c>
      <c r="AD86" s="78">
        <f>IF(ISNUMBER(AC85),IF(AC85=0,0,(data[[#This Row],[internados_uci]]-AC85)/AC85),0)</f>
        <v>-7.9207920792079209E-2</v>
      </c>
      <c r="AE86" s="24">
        <f t="shared" si="12"/>
        <v>-2.3687958426622514E-2</v>
      </c>
      <c r="AF86" s="13">
        <f>IF(ISNUMBER(AC85),IF(data[[#This Row],[internados_uci]]-AC85&lt;0,0,data[[#This Row],[internados_uci]]-AC85),0)</f>
        <v>0</v>
      </c>
      <c r="AG86" s="8">
        <f t="shared" si="15"/>
        <v>1.1666666666666667</v>
      </c>
      <c r="AH86">
        <v>2405</v>
      </c>
      <c r="AI86">
        <v>301225</v>
      </c>
      <c r="AJ86">
        <v>25281</v>
      </c>
      <c r="AK86">
        <v>269160</v>
      </c>
      <c r="AM86">
        <v>770</v>
      </c>
      <c r="AN86">
        <v>265</v>
      </c>
      <c r="AO86">
        <v>272</v>
      </c>
      <c r="AP86">
        <v>507</v>
      </c>
      <c r="AQ86">
        <v>436</v>
      </c>
      <c r="AR86">
        <v>2068</v>
      </c>
      <c r="AS86">
        <v>1639</v>
      </c>
      <c r="AT86">
        <v>2480</v>
      </c>
      <c r="AU86">
        <v>1884</v>
      </c>
      <c r="AV86">
        <v>2971</v>
      </c>
      <c r="AW86">
        <v>2034</v>
      </c>
      <c r="AX86">
        <v>3014</v>
      </c>
      <c r="AY86">
        <v>1985</v>
      </c>
      <c r="AZ86">
        <v>1769</v>
      </c>
      <c r="BA86">
        <v>1526</v>
      </c>
      <c r="BB86">
        <v>1294</v>
      </c>
      <c r="BC86">
        <v>1142</v>
      </c>
      <c r="BD86">
        <v>2959</v>
      </c>
      <c r="BE86">
        <v>1415</v>
      </c>
      <c r="BF86">
        <v>0.41</v>
      </c>
      <c r="BG86">
        <v>0.28999999999999998</v>
      </c>
      <c r="BH86">
        <v>0.12</v>
      </c>
      <c r="BI86">
        <v>0.19</v>
      </c>
      <c r="BJ86">
        <v>0.21</v>
      </c>
      <c r="BK86">
        <v>0.15</v>
      </c>
      <c r="BL86">
        <v>17327</v>
      </c>
      <c r="BM86">
        <v>12333</v>
      </c>
      <c r="BN86">
        <v>713</v>
      </c>
      <c r="BO86">
        <v>230</v>
      </c>
      <c r="BP86">
        <v>289</v>
      </c>
      <c r="BQ86">
        <v>1</v>
      </c>
      <c r="BR86">
        <v>15</v>
      </c>
      <c r="BS86">
        <v>15</v>
      </c>
      <c r="BT86">
        <v>0</v>
      </c>
      <c r="CD86">
        <v>0</v>
      </c>
      <c r="CE86" s="6">
        <f>data[[#This Row],[obitos_0_9_f]]-CD85</f>
        <v>0</v>
      </c>
      <c r="CF86">
        <v>0</v>
      </c>
      <c r="CG86" s="6">
        <f>data[[#This Row],[obitos_0_9_m]]-CF85</f>
        <v>0</v>
      </c>
      <c r="CH86">
        <v>0</v>
      </c>
      <c r="CI86" s="6">
        <f>data[[#This Row],[obitos_10_19_f]]-CH85</f>
        <v>0</v>
      </c>
      <c r="CJ86">
        <v>0</v>
      </c>
      <c r="CK86" s="6">
        <f>data[[#This Row],[obitos_10_19_m]]-CJ85</f>
        <v>0</v>
      </c>
      <c r="CL86">
        <v>0</v>
      </c>
      <c r="CM86" s="6">
        <f>data[[#This Row],[obitos_20_29_f]]-CL85</f>
        <v>0</v>
      </c>
      <c r="CN86">
        <v>1</v>
      </c>
      <c r="CO86" s="6">
        <f>data[[#This Row],[obitos_20_29_m]]-CN85</f>
        <v>0</v>
      </c>
      <c r="CP86">
        <v>0</v>
      </c>
      <c r="CQ86" s="6">
        <f>data[[#This Row],[obitos_30_39_f]]-CP85</f>
        <v>0</v>
      </c>
      <c r="CR86">
        <v>0</v>
      </c>
      <c r="CS86" s="6">
        <f>data[[#This Row],[obitos_30_39_m]]-CR85</f>
        <v>0</v>
      </c>
      <c r="CT86">
        <v>6</v>
      </c>
      <c r="CU86" s="6">
        <f>data[[#This Row],[obitos_40_49_f]]-CT85</f>
        <v>0</v>
      </c>
      <c r="CV86">
        <v>7</v>
      </c>
      <c r="CW86" s="6">
        <f>data[[#This Row],[obitos_40_49_m]]-CV85</f>
        <v>0</v>
      </c>
      <c r="CX86">
        <v>12</v>
      </c>
      <c r="CY86" s="6">
        <f>data[[#This Row],[obitos_50_59_f]]-CX85</f>
        <v>0</v>
      </c>
      <c r="CZ86">
        <v>28</v>
      </c>
      <c r="DA86" s="6">
        <f>data[[#This Row],[obitos_50_59_m]]-CZ85</f>
        <v>0</v>
      </c>
      <c r="DB86">
        <v>38</v>
      </c>
      <c r="DC86" s="6">
        <f>data[[#This Row],[obitos_60_69_f]]-DB85</f>
        <v>0</v>
      </c>
      <c r="DD86">
        <v>75</v>
      </c>
      <c r="DE86" s="6">
        <f>data[[#This Row],[obitos_60_69_m]]-DD85</f>
        <v>1</v>
      </c>
      <c r="DF86">
        <v>102</v>
      </c>
      <c r="DG86" s="6">
        <f>data[[#This Row],[obitos_70_79_f]]-DF85</f>
        <v>0</v>
      </c>
      <c r="DH86">
        <v>144</v>
      </c>
      <c r="DI86" s="6">
        <f>data[[#This Row],[obitos_70_79_m]]-DH85</f>
        <v>3</v>
      </c>
      <c r="DJ86">
        <v>488</v>
      </c>
      <c r="DK86" s="6">
        <f>data[[#This Row],[obitos_80_plus_f]]-DJ85</f>
        <v>6</v>
      </c>
      <c r="DL86">
        <v>362</v>
      </c>
      <c r="DM86" s="6">
        <f>data[[#This Row],[obitos_80_plus_m]]-DL85</f>
        <v>6</v>
      </c>
      <c r="DN86">
        <v>646</v>
      </c>
      <c r="DO86">
        <v>617</v>
      </c>
      <c r="DR86">
        <v>21945</v>
      </c>
    </row>
    <row r="87" spans="1:122" x14ac:dyDescent="0.25">
      <c r="A87" s="1">
        <v>43972</v>
      </c>
      <c r="B87" s="2">
        <v>43972</v>
      </c>
      <c r="C87" s="12">
        <f>data[[#This Row],[confirmados]]-R87</f>
        <v>23460</v>
      </c>
      <c r="D87" s="12">
        <f>IF(ISNUMBER(C86),data[[#This Row],[activos_1]]-C86,0)</f>
        <v>252</v>
      </c>
      <c r="E87" s="11">
        <f t="shared" si="8"/>
        <v>-299.16666666666669</v>
      </c>
      <c r="F87">
        <v>29912</v>
      </c>
      <c r="G87" s="13">
        <f>IF(ISNUMBER(F86),data[[#This Row],[confirmados]]-F86,0)</f>
        <v>252</v>
      </c>
      <c r="H87" s="8">
        <f t="shared" si="13"/>
        <v>221.5</v>
      </c>
      <c r="I87">
        <v>16540</v>
      </c>
      <c r="J87">
        <v>3662</v>
      </c>
      <c r="K87">
        <v>8878</v>
      </c>
      <c r="L87">
        <v>250</v>
      </c>
      <c r="M87">
        <v>357</v>
      </c>
      <c r="N87">
        <v>135</v>
      </c>
      <c r="O87">
        <v>90</v>
      </c>
      <c r="Q87">
        <v>252</v>
      </c>
      <c r="R87">
        <v>6452</v>
      </c>
      <c r="S87" s="13">
        <f>IF(ISNUMBER(R86),data[[#This Row],[recuperados]]-R86,0)</f>
        <v>0</v>
      </c>
      <c r="T87" s="8">
        <f t="shared" si="9"/>
        <v>520.66666666666663</v>
      </c>
      <c r="U87">
        <v>1277</v>
      </c>
      <c r="V87" s="9">
        <f>IF(ISNUMBER(U86),data[[#This Row],[obitos]]-U86,0)</f>
        <v>14</v>
      </c>
      <c r="W87" s="9">
        <f t="shared" si="10"/>
        <v>14.5</v>
      </c>
      <c r="X87">
        <v>608</v>
      </c>
      <c r="Y87" s="25">
        <f>IF(ISNUMBER(X86),(data[[#This Row],[internados]]-X86)/X86,0)</f>
        <v>-1.6420361247947454E-3</v>
      </c>
      <c r="Z87" s="77">
        <f t="shared" si="11"/>
        <v>-1.6692393432580162E-2</v>
      </c>
      <c r="AA87" s="13">
        <f>IF(ISNUMBER(X86),IF(data[[#This Row],[internados]]-X86&lt;0,0,data[[#This Row],[internados]]-X86),0)</f>
        <v>0</v>
      </c>
      <c r="AB87" s="8">
        <f t="shared" si="14"/>
        <v>0.16666666666666666</v>
      </c>
      <c r="AC87">
        <v>92</v>
      </c>
      <c r="AD87" s="78">
        <f>IF(ISNUMBER(AC86),IF(AC86=0,0,(data[[#This Row],[internados_uci]]-AC86)/AC86),0)</f>
        <v>-1.0752688172043012E-2</v>
      </c>
      <c r="AE87" s="24">
        <f t="shared" si="12"/>
        <v>-3.1652912628135854E-2</v>
      </c>
      <c r="AF87" s="13">
        <f>IF(ISNUMBER(AC86),IF(data[[#This Row],[internados_uci]]-AC86&lt;0,0,data[[#This Row],[internados_uci]]-AC86),0)</f>
        <v>0</v>
      </c>
      <c r="AG87" s="8">
        <f t="shared" si="15"/>
        <v>0.5</v>
      </c>
      <c r="AH87">
        <v>2125</v>
      </c>
      <c r="AI87">
        <v>303811</v>
      </c>
      <c r="AJ87">
        <v>22741</v>
      </c>
      <c r="AK87">
        <v>271774</v>
      </c>
      <c r="AM87">
        <v>767</v>
      </c>
      <c r="AN87">
        <v>269</v>
      </c>
      <c r="AO87">
        <v>278</v>
      </c>
      <c r="AP87">
        <v>513</v>
      </c>
      <c r="AQ87">
        <v>442</v>
      </c>
      <c r="AR87">
        <v>2084</v>
      </c>
      <c r="AS87">
        <v>1668</v>
      </c>
      <c r="AT87">
        <v>2498</v>
      </c>
      <c r="AU87">
        <v>1918</v>
      </c>
      <c r="AV87">
        <v>2999</v>
      </c>
      <c r="AW87">
        <v>2060</v>
      </c>
      <c r="AX87">
        <v>3025</v>
      </c>
      <c r="AY87">
        <v>2005</v>
      </c>
      <c r="AZ87">
        <v>1783</v>
      </c>
      <c r="BA87">
        <v>1540</v>
      </c>
      <c r="BB87">
        <v>1298</v>
      </c>
      <c r="BC87">
        <v>1153</v>
      </c>
      <c r="BD87">
        <v>2962</v>
      </c>
      <c r="BE87">
        <v>1417</v>
      </c>
      <c r="BF87">
        <v>0.4</v>
      </c>
      <c r="BG87">
        <v>0.28999999999999998</v>
      </c>
      <c r="BH87">
        <v>0.12</v>
      </c>
      <c r="BI87">
        <v>0.19</v>
      </c>
      <c r="BJ87">
        <v>0.21</v>
      </c>
      <c r="BK87">
        <v>0.15</v>
      </c>
      <c r="BL87">
        <v>17431</v>
      </c>
      <c r="BM87">
        <v>12481</v>
      </c>
      <c r="BN87">
        <v>717</v>
      </c>
      <c r="BO87">
        <v>232</v>
      </c>
      <c r="BP87">
        <v>297</v>
      </c>
      <c r="BQ87">
        <v>1</v>
      </c>
      <c r="BR87">
        <v>15</v>
      </c>
      <c r="BS87">
        <v>15</v>
      </c>
      <c r="BT87">
        <v>0</v>
      </c>
      <c r="CD87">
        <v>0</v>
      </c>
      <c r="CE87" s="6">
        <f>data[[#This Row],[obitos_0_9_f]]-CD86</f>
        <v>0</v>
      </c>
      <c r="CF87">
        <v>0</v>
      </c>
      <c r="CG87" s="6">
        <f>data[[#This Row],[obitos_0_9_m]]-CF86</f>
        <v>0</v>
      </c>
      <c r="CH87">
        <v>0</v>
      </c>
      <c r="CI87" s="6">
        <f>data[[#This Row],[obitos_10_19_f]]-CH86</f>
        <v>0</v>
      </c>
      <c r="CJ87">
        <v>0</v>
      </c>
      <c r="CK87" s="6">
        <f>data[[#This Row],[obitos_10_19_m]]-CJ86</f>
        <v>0</v>
      </c>
      <c r="CL87">
        <v>0</v>
      </c>
      <c r="CM87" s="6">
        <f>data[[#This Row],[obitos_20_29_f]]-CL86</f>
        <v>0</v>
      </c>
      <c r="CN87">
        <v>1</v>
      </c>
      <c r="CO87" s="6">
        <f>data[[#This Row],[obitos_20_29_m]]-CN86</f>
        <v>0</v>
      </c>
      <c r="CP87">
        <v>0</v>
      </c>
      <c r="CQ87" s="6">
        <f>data[[#This Row],[obitos_30_39_f]]-CP86</f>
        <v>0</v>
      </c>
      <c r="CR87">
        <v>0</v>
      </c>
      <c r="CS87" s="6">
        <f>data[[#This Row],[obitos_30_39_m]]-CR86</f>
        <v>0</v>
      </c>
      <c r="CT87">
        <v>6</v>
      </c>
      <c r="CU87" s="6">
        <f>data[[#This Row],[obitos_40_49_f]]-CT86</f>
        <v>0</v>
      </c>
      <c r="CV87">
        <v>7</v>
      </c>
      <c r="CW87" s="6">
        <f>data[[#This Row],[obitos_40_49_m]]-CV86</f>
        <v>0</v>
      </c>
      <c r="CX87">
        <v>12</v>
      </c>
      <c r="CY87" s="6">
        <f>data[[#This Row],[obitos_50_59_f]]-CX86</f>
        <v>0</v>
      </c>
      <c r="CZ87">
        <v>28</v>
      </c>
      <c r="DA87" s="6">
        <f>data[[#This Row],[obitos_50_59_m]]-CZ86</f>
        <v>0</v>
      </c>
      <c r="DB87">
        <v>38</v>
      </c>
      <c r="DC87" s="6">
        <f>data[[#This Row],[obitos_60_69_f]]-DB86</f>
        <v>0</v>
      </c>
      <c r="DD87">
        <v>75</v>
      </c>
      <c r="DE87" s="6">
        <f>data[[#This Row],[obitos_60_69_m]]-DD86</f>
        <v>0</v>
      </c>
      <c r="DF87">
        <v>102</v>
      </c>
      <c r="DG87" s="6">
        <f>data[[#This Row],[obitos_70_79_f]]-DF86</f>
        <v>0</v>
      </c>
      <c r="DH87">
        <v>144</v>
      </c>
      <c r="DI87" s="6">
        <f>data[[#This Row],[obitos_70_79_m]]-DH86</f>
        <v>0</v>
      </c>
      <c r="DJ87">
        <v>495</v>
      </c>
      <c r="DK87" s="6">
        <f>data[[#This Row],[obitos_80_plus_f]]-DJ86</f>
        <v>7</v>
      </c>
      <c r="DL87">
        <v>369</v>
      </c>
      <c r="DM87" s="6">
        <f>data[[#This Row],[obitos_80_plus_m]]-DL86</f>
        <v>7</v>
      </c>
      <c r="DN87">
        <v>653</v>
      </c>
      <c r="DO87">
        <v>624</v>
      </c>
      <c r="DR87">
        <v>22183</v>
      </c>
    </row>
    <row r="88" spans="1:122" x14ac:dyDescent="0.25">
      <c r="A88" s="1">
        <v>43973</v>
      </c>
      <c r="B88" s="2">
        <v>43973</v>
      </c>
      <c r="C88" s="12">
        <f>data[[#This Row],[confirmados]]-R88</f>
        <v>22610</v>
      </c>
      <c r="D88" s="12">
        <f>IF(ISNUMBER(C87),data[[#This Row],[activos_1]]-C87,0)</f>
        <v>-850</v>
      </c>
      <c r="E88" s="11">
        <f t="shared" si="8"/>
        <v>-396.33333333333331</v>
      </c>
      <c r="F88">
        <v>30200</v>
      </c>
      <c r="G88" s="13">
        <f>IF(ISNUMBER(F87),data[[#This Row],[confirmados]]-F87,0)</f>
        <v>288</v>
      </c>
      <c r="H88" s="8">
        <f t="shared" si="13"/>
        <v>231.66666666666666</v>
      </c>
      <c r="I88">
        <v>16596</v>
      </c>
      <c r="J88">
        <v>3664</v>
      </c>
      <c r="K88">
        <v>9106</v>
      </c>
      <c r="L88">
        <v>251</v>
      </c>
      <c r="M88">
        <v>358</v>
      </c>
      <c r="N88">
        <v>135</v>
      </c>
      <c r="O88">
        <v>90</v>
      </c>
      <c r="Q88">
        <v>288</v>
      </c>
      <c r="R88">
        <v>7590</v>
      </c>
      <c r="S88" s="13">
        <f>IF(ISNUMBER(R87),data[[#This Row],[recuperados]]-R87,0)</f>
        <v>1138</v>
      </c>
      <c r="T88" s="8">
        <f t="shared" si="9"/>
        <v>628</v>
      </c>
      <c r="U88">
        <v>1289</v>
      </c>
      <c r="V88" s="9">
        <f>IF(ISNUMBER(U87),data[[#This Row],[obitos]]-U87,0)</f>
        <v>12</v>
      </c>
      <c r="W88" s="9">
        <f t="shared" si="10"/>
        <v>14.333333333333334</v>
      </c>
      <c r="X88">
        <v>576</v>
      </c>
      <c r="Y88" s="25">
        <f>IF(ISNUMBER(X87),(data[[#This Row],[internados]]-X87)/X87,0)</f>
        <v>-5.2631578947368418E-2</v>
      </c>
      <c r="Z88" s="77">
        <f t="shared" si="11"/>
        <v>-2.1501965654367915E-2</v>
      </c>
      <c r="AA88" s="13">
        <f>IF(ISNUMBER(X87),IF(data[[#This Row],[internados]]-X87&lt;0,0,data[[#This Row],[internados]]-X87),0)</f>
        <v>0</v>
      </c>
      <c r="AB88" s="8">
        <f t="shared" si="14"/>
        <v>0.16666666666666666</v>
      </c>
      <c r="AC88">
        <v>84</v>
      </c>
      <c r="AD88" s="78">
        <f>IF(ISNUMBER(AC87),IF(AC87=0,0,(data[[#This Row],[internados_uci]]-AC87)/AC87),0)</f>
        <v>-8.6956521739130432E-2</v>
      </c>
      <c r="AE88" s="24">
        <f t="shared" si="12"/>
        <v>-5.0609951965609967E-2</v>
      </c>
      <c r="AF88" s="13">
        <f>IF(ISNUMBER(AC87),IF(data[[#This Row],[internados_uci]]-AC87&lt;0,0,data[[#This Row],[internados_uci]]-AC87),0)</f>
        <v>0</v>
      </c>
      <c r="AG88" s="8">
        <f t="shared" si="15"/>
        <v>0</v>
      </c>
      <c r="AH88">
        <v>2257</v>
      </c>
      <c r="AI88">
        <v>306171</v>
      </c>
      <c r="AJ88">
        <v>26198</v>
      </c>
      <c r="AK88">
        <v>273714</v>
      </c>
      <c r="AM88">
        <v>767</v>
      </c>
      <c r="AN88">
        <v>274</v>
      </c>
      <c r="AO88">
        <v>281</v>
      </c>
      <c r="AP88">
        <v>524</v>
      </c>
      <c r="AQ88">
        <v>451</v>
      </c>
      <c r="AR88">
        <v>2113</v>
      </c>
      <c r="AS88">
        <v>1693</v>
      </c>
      <c r="AT88">
        <v>2526</v>
      </c>
      <c r="AU88">
        <v>1951</v>
      </c>
      <c r="AV88">
        <v>3019</v>
      </c>
      <c r="AW88">
        <v>2087</v>
      </c>
      <c r="AX88">
        <v>3044</v>
      </c>
      <c r="AY88">
        <v>2020</v>
      </c>
      <c r="AZ88">
        <v>1793</v>
      </c>
      <c r="BA88">
        <v>1554</v>
      </c>
      <c r="BB88">
        <v>1302</v>
      </c>
      <c r="BC88">
        <v>1172</v>
      </c>
      <c r="BD88">
        <v>2971</v>
      </c>
      <c r="BE88">
        <v>1425</v>
      </c>
      <c r="BF88">
        <v>0.41</v>
      </c>
      <c r="BG88">
        <v>0.28999999999999998</v>
      </c>
      <c r="BH88">
        <v>0.12</v>
      </c>
      <c r="BI88">
        <v>0.2</v>
      </c>
      <c r="BJ88">
        <v>0.21</v>
      </c>
      <c r="BK88">
        <v>0.15</v>
      </c>
      <c r="BL88">
        <v>17566</v>
      </c>
      <c r="BM88">
        <v>12634</v>
      </c>
      <c r="BN88">
        <v>725</v>
      </c>
      <c r="BO88">
        <v>233</v>
      </c>
      <c r="BP88">
        <v>300</v>
      </c>
      <c r="BQ88">
        <v>1</v>
      </c>
      <c r="BR88">
        <v>15</v>
      </c>
      <c r="BS88">
        <v>15</v>
      </c>
      <c r="BT88">
        <v>0</v>
      </c>
      <c r="CD88">
        <v>0</v>
      </c>
      <c r="CE88" s="6">
        <f>data[[#This Row],[obitos_0_9_f]]-CD87</f>
        <v>0</v>
      </c>
      <c r="CF88">
        <v>0</v>
      </c>
      <c r="CG88" s="6">
        <f>data[[#This Row],[obitos_0_9_m]]-CF87</f>
        <v>0</v>
      </c>
      <c r="CH88">
        <v>0</v>
      </c>
      <c r="CI88" s="6">
        <f>data[[#This Row],[obitos_10_19_f]]-CH87</f>
        <v>0</v>
      </c>
      <c r="CJ88">
        <v>0</v>
      </c>
      <c r="CK88" s="6">
        <f>data[[#This Row],[obitos_10_19_m]]-CJ87</f>
        <v>0</v>
      </c>
      <c r="CL88">
        <v>0</v>
      </c>
      <c r="CM88" s="6">
        <f>data[[#This Row],[obitos_20_29_f]]-CL87</f>
        <v>0</v>
      </c>
      <c r="CN88">
        <v>1</v>
      </c>
      <c r="CO88" s="6">
        <f>data[[#This Row],[obitos_20_29_m]]-CN87</f>
        <v>0</v>
      </c>
      <c r="CP88">
        <v>0</v>
      </c>
      <c r="CQ88" s="6">
        <f>data[[#This Row],[obitos_30_39_f]]-CP87</f>
        <v>0</v>
      </c>
      <c r="CR88">
        <v>0</v>
      </c>
      <c r="CS88" s="6">
        <f>data[[#This Row],[obitos_30_39_m]]-CR87</f>
        <v>0</v>
      </c>
      <c r="CT88">
        <v>6</v>
      </c>
      <c r="CU88" s="6">
        <f>data[[#This Row],[obitos_40_49_f]]-CT87</f>
        <v>0</v>
      </c>
      <c r="CV88">
        <v>9</v>
      </c>
      <c r="CW88" s="6">
        <f>data[[#This Row],[obitos_40_49_m]]-CV87</f>
        <v>2</v>
      </c>
      <c r="CX88">
        <v>12</v>
      </c>
      <c r="CY88" s="6">
        <f>data[[#This Row],[obitos_50_59_f]]-CX87</f>
        <v>0</v>
      </c>
      <c r="CZ88">
        <v>28</v>
      </c>
      <c r="DA88" s="6">
        <f>data[[#This Row],[obitos_50_59_m]]-CZ87</f>
        <v>0</v>
      </c>
      <c r="DB88">
        <v>39</v>
      </c>
      <c r="DC88" s="6">
        <f>data[[#This Row],[obitos_60_69_f]]-DB87</f>
        <v>1</v>
      </c>
      <c r="DD88">
        <v>77</v>
      </c>
      <c r="DE88" s="6">
        <f>data[[#This Row],[obitos_60_69_m]]-DD87</f>
        <v>2</v>
      </c>
      <c r="DF88">
        <v>105</v>
      </c>
      <c r="DG88" s="6">
        <f>data[[#This Row],[obitos_70_79_f]]-DF87</f>
        <v>3</v>
      </c>
      <c r="DH88">
        <v>146</v>
      </c>
      <c r="DI88" s="6">
        <f>data[[#This Row],[obitos_70_79_m]]-DH87</f>
        <v>2</v>
      </c>
      <c r="DJ88">
        <v>497</v>
      </c>
      <c r="DK88" s="6">
        <f>data[[#This Row],[obitos_80_plus_f]]-DJ87</f>
        <v>2</v>
      </c>
      <c r="DL88">
        <v>369</v>
      </c>
      <c r="DM88" s="6">
        <f>data[[#This Row],[obitos_80_plus_m]]-DL87</f>
        <v>0</v>
      </c>
      <c r="DN88">
        <v>659</v>
      </c>
      <c r="DO88">
        <v>630</v>
      </c>
      <c r="DR88">
        <v>21321</v>
      </c>
    </row>
    <row r="89" spans="1:122" x14ac:dyDescent="0.25">
      <c r="A89" s="1">
        <v>43974</v>
      </c>
      <c r="B89" s="2">
        <v>43974</v>
      </c>
      <c r="C89" s="12">
        <f>data[[#This Row],[confirmados]]-R89</f>
        <v>22766</v>
      </c>
      <c r="D89" s="12">
        <f>IF(ISNUMBER(C88),data[[#This Row],[activos_1]]-C88,0)</f>
        <v>156</v>
      </c>
      <c r="E89" s="11">
        <f t="shared" si="8"/>
        <v>-272.33333333333331</v>
      </c>
      <c r="F89">
        <v>30471</v>
      </c>
      <c r="G89" s="13">
        <f>IF(ISNUMBER(F88),data[[#This Row],[confirmados]]-F88,0)</f>
        <v>271</v>
      </c>
      <c r="H89" s="8">
        <f t="shared" si="13"/>
        <v>239.16666666666666</v>
      </c>
      <c r="I89">
        <v>16664</v>
      </c>
      <c r="J89">
        <v>3676</v>
      </c>
      <c r="K89">
        <v>9292</v>
      </c>
      <c r="L89">
        <v>253</v>
      </c>
      <c r="M89">
        <v>361</v>
      </c>
      <c r="N89">
        <v>135</v>
      </c>
      <c r="O89">
        <v>90</v>
      </c>
      <c r="Q89">
        <v>271</v>
      </c>
      <c r="R89">
        <v>7705</v>
      </c>
      <c r="S89" s="13">
        <f>IF(ISNUMBER(R88),data[[#This Row],[recuperados]]-R88,0)</f>
        <v>115</v>
      </c>
      <c r="T89" s="8">
        <f t="shared" si="9"/>
        <v>511.5</v>
      </c>
      <c r="U89">
        <v>1302</v>
      </c>
      <c r="V89" s="9">
        <f>IF(ISNUMBER(U88),data[[#This Row],[obitos]]-U88,0)</f>
        <v>13</v>
      </c>
      <c r="W89" s="9">
        <f t="shared" si="10"/>
        <v>14</v>
      </c>
      <c r="X89">
        <v>550</v>
      </c>
      <c r="Y89" s="25">
        <f>IF(ISNUMBER(X88),(data[[#This Row],[internados]]-X88)/X88,0)</f>
        <v>-4.5138888888888888E-2</v>
      </c>
      <c r="Z89" s="77">
        <f t="shared" si="11"/>
        <v>-2.6995687115555129E-2</v>
      </c>
      <c r="AA89" s="13">
        <f>IF(ISNUMBER(X88),IF(data[[#This Row],[internados]]-X88&lt;0,0,data[[#This Row],[internados]]-X88),0)</f>
        <v>0</v>
      </c>
      <c r="AB89" s="8">
        <f t="shared" si="14"/>
        <v>0.16666666666666666</v>
      </c>
      <c r="AC89">
        <v>80</v>
      </c>
      <c r="AD89" s="78">
        <f>IF(ISNUMBER(AC88),IF(AC88=0,0,(data[[#This Row],[internados_uci]]-AC88)/AC88),0)</f>
        <v>-4.7619047619047616E-2</v>
      </c>
      <c r="AE89" s="24">
        <f t="shared" si="12"/>
        <v>-4.840153236588602E-2</v>
      </c>
      <c r="AF89" s="13">
        <f>IF(ISNUMBER(AC88),IF(data[[#This Row],[internados_uci]]-AC88&lt;0,0,data[[#This Row],[internados_uci]]-AC88),0)</f>
        <v>0</v>
      </c>
      <c r="AG89" s="8">
        <f t="shared" si="15"/>
        <v>0</v>
      </c>
      <c r="AH89">
        <v>2308</v>
      </c>
      <c r="AI89">
        <v>308584</v>
      </c>
      <c r="AJ89">
        <v>26130</v>
      </c>
      <c r="AK89">
        <v>275805</v>
      </c>
      <c r="AM89">
        <v>767</v>
      </c>
      <c r="AN89">
        <v>279</v>
      </c>
      <c r="AO89">
        <v>288</v>
      </c>
      <c r="AP89">
        <v>529</v>
      </c>
      <c r="AQ89">
        <v>456</v>
      </c>
      <c r="AR89">
        <v>2146</v>
      </c>
      <c r="AS89">
        <v>1730</v>
      </c>
      <c r="AT89">
        <v>2535</v>
      </c>
      <c r="AU89">
        <v>1980</v>
      </c>
      <c r="AV89">
        <v>3039</v>
      </c>
      <c r="AW89">
        <v>2108</v>
      </c>
      <c r="AX89">
        <v>3064</v>
      </c>
      <c r="AY89">
        <v>2036</v>
      </c>
      <c r="AZ89">
        <v>1810</v>
      </c>
      <c r="BA89">
        <v>1566</v>
      </c>
      <c r="BB89">
        <v>1311</v>
      </c>
      <c r="BC89">
        <v>1177</v>
      </c>
      <c r="BD89">
        <v>2989</v>
      </c>
      <c r="BE89">
        <v>1428</v>
      </c>
      <c r="BF89">
        <v>0.4</v>
      </c>
      <c r="BG89">
        <v>0.28999999999999998</v>
      </c>
      <c r="BH89">
        <v>0.12</v>
      </c>
      <c r="BI89">
        <v>0.2</v>
      </c>
      <c r="BJ89">
        <v>0.21</v>
      </c>
      <c r="BK89">
        <v>0.15</v>
      </c>
      <c r="BL89">
        <v>17702</v>
      </c>
      <c r="BM89">
        <v>12769</v>
      </c>
      <c r="BN89">
        <v>732</v>
      </c>
      <c r="BO89">
        <v>230</v>
      </c>
      <c r="BP89">
        <v>309</v>
      </c>
      <c r="BQ89">
        <v>1</v>
      </c>
      <c r="BR89">
        <v>15</v>
      </c>
      <c r="BS89">
        <v>15</v>
      </c>
      <c r="BT89">
        <v>0</v>
      </c>
      <c r="CD89">
        <v>0</v>
      </c>
      <c r="CE89" s="6">
        <f>data[[#This Row],[obitos_0_9_f]]-CD88</f>
        <v>0</v>
      </c>
      <c r="CF89">
        <v>0</v>
      </c>
      <c r="CG89" s="6">
        <f>data[[#This Row],[obitos_0_9_m]]-CF88</f>
        <v>0</v>
      </c>
      <c r="CH89">
        <v>0</v>
      </c>
      <c r="CI89" s="6">
        <f>data[[#This Row],[obitos_10_19_f]]-CH88</f>
        <v>0</v>
      </c>
      <c r="CJ89">
        <v>0</v>
      </c>
      <c r="CK89" s="6">
        <f>data[[#This Row],[obitos_10_19_m]]-CJ88</f>
        <v>0</v>
      </c>
      <c r="CL89">
        <v>0</v>
      </c>
      <c r="CM89" s="6">
        <f>data[[#This Row],[obitos_20_29_f]]-CL88</f>
        <v>0</v>
      </c>
      <c r="CN89">
        <v>1</v>
      </c>
      <c r="CO89" s="6">
        <f>data[[#This Row],[obitos_20_29_m]]-CN88</f>
        <v>0</v>
      </c>
      <c r="CP89">
        <v>0</v>
      </c>
      <c r="CQ89" s="6">
        <f>data[[#This Row],[obitos_30_39_f]]-CP88</f>
        <v>0</v>
      </c>
      <c r="CR89">
        <v>0</v>
      </c>
      <c r="CS89" s="6">
        <f>data[[#This Row],[obitos_30_39_m]]-CR88</f>
        <v>0</v>
      </c>
      <c r="CT89">
        <v>6</v>
      </c>
      <c r="CU89" s="6">
        <f>data[[#This Row],[obitos_40_49_f]]-CT88</f>
        <v>0</v>
      </c>
      <c r="CV89">
        <v>9</v>
      </c>
      <c r="CW89" s="6">
        <f>data[[#This Row],[obitos_40_49_m]]-CV88</f>
        <v>0</v>
      </c>
      <c r="CX89">
        <v>12</v>
      </c>
      <c r="CY89" s="6">
        <f>data[[#This Row],[obitos_50_59_f]]-CX88</f>
        <v>0</v>
      </c>
      <c r="CZ89">
        <v>27</v>
      </c>
      <c r="DA89" s="6">
        <f>data[[#This Row],[obitos_50_59_m]]-CZ88</f>
        <v>-1</v>
      </c>
      <c r="DB89">
        <v>40</v>
      </c>
      <c r="DC89" s="6">
        <f>data[[#This Row],[obitos_60_69_f]]-DB88</f>
        <v>1</v>
      </c>
      <c r="DD89">
        <v>75</v>
      </c>
      <c r="DE89" s="6">
        <f>data[[#This Row],[obitos_60_69_m]]-DD88</f>
        <v>-2</v>
      </c>
      <c r="DF89">
        <v>105</v>
      </c>
      <c r="DG89" s="6">
        <f>data[[#This Row],[obitos_70_79_f]]-DF88</f>
        <v>0</v>
      </c>
      <c r="DH89">
        <v>147</v>
      </c>
      <c r="DI89" s="6">
        <f>data[[#This Row],[obitos_70_79_m]]-DH88</f>
        <v>1</v>
      </c>
      <c r="DJ89">
        <v>503</v>
      </c>
      <c r="DK89" s="6">
        <f>data[[#This Row],[obitos_80_plus_f]]-DJ88</f>
        <v>6</v>
      </c>
      <c r="DL89">
        <v>377</v>
      </c>
      <c r="DM89" s="6">
        <f>data[[#This Row],[obitos_80_plus_m]]-DL88</f>
        <v>8</v>
      </c>
      <c r="DN89">
        <v>666</v>
      </c>
      <c r="DO89">
        <v>636</v>
      </c>
      <c r="DR89">
        <v>21464</v>
      </c>
    </row>
    <row r="90" spans="1:122" x14ac:dyDescent="0.25">
      <c r="A90" s="1">
        <v>43975</v>
      </c>
      <c r="B90" s="2">
        <v>43975</v>
      </c>
      <c r="C90" s="12">
        <f>data[[#This Row],[confirmados]]-R90</f>
        <v>13074</v>
      </c>
      <c r="D90" s="12">
        <f>IF(ISNUMBER(C89),data[[#This Row],[activos_1]]-C89,0)</f>
        <v>-9692</v>
      </c>
      <c r="E90" s="11">
        <f t="shared" si="8"/>
        <v>-1617.5</v>
      </c>
      <c r="F90">
        <v>30623</v>
      </c>
      <c r="G90" s="13">
        <f>IF(ISNUMBER(F89),data[[#This Row],[confirmados]]-F89,0)</f>
        <v>152</v>
      </c>
      <c r="H90" s="8">
        <f t="shared" si="13"/>
        <v>235.66666666666666</v>
      </c>
      <c r="I90">
        <v>16678</v>
      </c>
      <c r="J90">
        <v>3683</v>
      </c>
      <c r="K90">
        <v>9423</v>
      </c>
      <c r="L90">
        <v>253</v>
      </c>
      <c r="M90">
        <v>361</v>
      </c>
      <c r="N90">
        <v>135</v>
      </c>
      <c r="O90">
        <v>90</v>
      </c>
      <c r="Q90">
        <v>152</v>
      </c>
      <c r="R90">
        <v>17549</v>
      </c>
      <c r="S90" s="13">
        <f>IF(ISNUMBER(R89),data[[#This Row],[recuperados]]-R89,0)</f>
        <v>9844</v>
      </c>
      <c r="T90" s="8">
        <f t="shared" si="9"/>
        <v>1853.1666666666667</v>
      </c>
      <c r="U90">
        <v>1316</v>
      </c>
      <c r="V90" s="9">
        <f>IF(ISNUMBER(U89),data[[#This Row],[obitos]]-U89,0)</f>
        <v>14</v>
      </c>
      <c r="W90" s="9">
        <f t="shared" si="10"/>
        <v>14.166666666666666</v>
      </c>
      <c r="X90">
        <v>536</v>
      </c>
      <c r="Y90" s="25">
        <f>IF(ISNUMBER(X89),(data[[#This Row],[internados]]-X89)/X89,0)</f>
        <v>-2.5454545454545455E-2</v>
      </c>
      <c r="Z90" s="77">
        <f t="shared" si="11"/>
        <v>-2.5845199185406179E-2</v>
      </c>
      <c r="AA90" s="13">
        <f>IF(ISNUMBER(X89),IF(data[[#This Row],[internados]]-X89&lt;0,0,data[[#This Row],[internados]]-X89),0)</f>
        <v>0</v>
      </c>
      <c r="AB90" s="8">
        <f t="shared" si="14"/>
        <v>0.16666666666666666</v>
      </c>
      <c r="AC90">
        <v>78</v>
      </c>
      <c r="AD90" s="78">
        <f>IF(ISNUMBER(AC89),IF(AC89=0,0,(data[[#This Row],[internados_uci]]-AC89)/AC89),0)</f>
        <v>-2.5000000000000001E-2</v>
      </c>
      <c r="AE90" s="24">
        <f t="shared" si="12"/>
        <v>-4.793856940292307E-2</v>
      </c>
      <c r="AF90" s="13">
        <f>IF(ISNUMBER(AC89),IF(data[[#This Row],[internados_uci]]-AC89&lt;0,0,data[[#This Row],[internados_uci]]-AC89),0)</f>
        <v>0</v>
      </c>
      <c r="AG90" s="8">
        <f t="shared" si="15"/>
        <v>0</v>
      </c>
      <c r="AH90">
        <v>2115</v>
      </c>
      <c r="AI90">
        <v>309966</v>
      </c>
      <c r="AJ90">
        <v>26328</v>
      </c>
      <c r="AK90">
        <v>277228</v>
      </c>
      <c r="AM90">
        <v>767</v>
      </c>
      <c r="AN90">
        <v>284</v>
      </c>
      <c r="AO90">
        <v>295</v>
      </c>
      <c r="AP90">
        <v>535</v>
      </c>
      <c r="AQ90">
        <v>458</v>
      </c>
      <c r="AR90">
        <v>2162</v>
      </c>
      <c r="AS90">
        <v>1745</v>
      </c>
      <c r="AT90">
        <v>2545</v>
      </c>
      <c r="AU90">
        <v>2000</v>
      </c>
      <c r="AV90">
        <v>3042</v>
      </c>
      <c r="AW90">
        <v>2119</v>
      </c>
      <c r="AX90">
        <v>3069</v>
      </c>
      <c r="AY90">
        <v>2054</v>
      </c>
      <c r="AZ90">
        <v>1820</v>
      </c>
      <c r="BA90">
        <v>1577</v>
      </c>
      <c r="BB90">
        <v>1312</v>
      </c>
      <c r="BC90">
        <v>1186</v>
      </c>
      <c r="BD90">
        <v>2991</v>
      </c>
      <c r="BE90">
        <v>1429</v>
      </c>
      <c r="BF90">
        <v>0.4</v>
      </c>
      <c r="BG90">
        <v>0.28999999999999998</v>
      </c>
      <c r="BH90">
        <v>0.12</v>
      </c>
      <c r="BI90">
        <v>0.19</v>
      </c>
      <c r="BJ90">
        <v>0.21</v>
      </c>
      <c r="BK90">
        <v>0.15</v>
      </c>
      <c r="BL90">
        <v>17760</v>
      </c>
      <c r="BM90">
        <v>12863</v>
      </c>
      <c r="BN90">
        <v>738</v>
      </c>
      <c r="BO90">
        <v>231</v>
      </c>
      <c r="BP90">
        <v>316</v>
      </c>
      <c r="BQ90">
        <v>1</v>
      </c>
      <c r="BR90">
        <v>15</v>
      </c>
      <c r="BS90">
        <v>15</v>
      </c>
      <c r="BT90">
        <v>0</v>
      </c>
      <c r="CD90">
        <v>0</v>
      </c>
      <c r="CE90" s="6">
        <f>data[[#This Row],[obitos_0_9_f]]-CD89</f>
        <v>0</v>
      </c>
      <c r="CF90">
        <v>0</v>
      </c>
      <c r="CG90" s="6">
        <f>data[[#This Row],[obitos_0_9_m]]-CF89</f>
        <v>0</v>
      </c>
      <c r="CH90">
        <v>0</v>
      </c>
      <c r="CI90" s="6">
        <f>data[[#This Row],[obitos_10_19_f]]-CH89</f>
        <v>0</v>
      </c>
      <c r="CJ90">
        <v>0</v>
      </c>
      <c r="CK90" s="6">
        <f>data[[#This Row],[obitos_10_19_m]]-CJ89</f>
        <v>0</v>
      </c>
      <c r="CL90">
        <v>0</v>
      </c>
      <c r="CM90" s="6">
        <f>data[[#This Row],[obitos_20_29_f]]-CL89</f>
        <v>0</v>
      </c>
      <c r="CN90">
        <v>1</v>
      </c>
      <c r="CO90" s="6">
        <f>data[[#This Row],[obitos_20_29_m]]-CN89</f>
        <v>0</v>
      </c>
      <c r="CP90">
        <v>0</v>
      </c>
      <c r="CQ90" s="6">
        <f>data[[#This Row],[obitos_30_39_f]]-CP89</f>
        <v>0</v>
      </c>
      <c r="CR90">
        <v>0</v>
      </c>
      <c r="CS90" s="6">
        <f>data[[#This Row],[obitos_30_39_m]]-CR89</f>
        <v>0</v>
      </c>
      <c r="CT90">
        <v>6</v>
      </c>
      <c r="CU90" s="6">
        <f>data[[#This Row],[obitos_40_49_f]]-CT89</f>
        <v>0</v>
      </c>
      <c r="CV90">
        <v>9</v>
      </c>
      <c r="CW90" s="6">
        <f>data[[#This Row],[obitos_40_49_m]]-CV89</f>
        <v>0</v>
      </c>
      <c r="CX90">
        <v>12</v>
      </c>
      <c r="CY90" s="6">
        <f>data[[#This Row],[obitos_50_59_f]]-CX89</f>
        <v>0</v>
      </c>
      <c r="CZ90">
        <v>27</v>
      </c>
      <c r="DA90" s="6">
        <f>data[[#This Row],[obitos_50_59_m]]-CZ89</f>
        <v>0</v>
      </c>
      <c r="DB90">
        <v>40</v>
      </c>
      <c r="DC90" s="6">
        <f>data[[#This Row],[obitos_60_69_f]]-DB89</f>
        <v>0</v>
      </c>
      <c r="DD90">
        <v>75</v>
      </c>
      <c r="DE90" s="6">
        <f>data[[#This Row],[obitos_60_69_m]]-DD89</f>
        <v>0</v>
      </c>
      <c r="DF90">
        <v>105</v>
      </c>
      <c r="DG90" s="6">
        <f>data[[#This Row],[obitos_70_79_f]]-DF89</f>
        <v>0</v>
      </c>
      <c r="DH90">
        <v>148</v>
      </c>
      <c r="DI90" s="6">
        <f>data[[#This Row],[obitos_70_79_m]]-DH89</f>
        <v>1</v>
      </c>
      <c r="DJ90">
        <v>510</v>
      </c>
      <c r="DK90" s="6">
        <f>data[[#This Row],[obitos_80_plus_f]]-DJ89</f>
        <v>7</v>
      </c>
      <c r="DL90">
        <v>383</v>
      </c>
      <c r="DM90" s="6">
        <f>data[[#This Row],[obitos_80_plus_m]]-DL89</f>
        <v>6</v>
      </c>
      <c r="DN90">
        <v>673</v>
      </c>
      <c r="DO90">
        <v>643</v>
      </c>
      <c r="DR90">
        <v>11758</v>
      </c>
    </row>
    <row r="91" spans="1:122" x14ac:dyDescent="0.25">
      <c r="A91" s="1">
        <v>43976</v>
      </c>
      <c r="B91" s="2">
        <v>43976</v>
      </c>
      <c r="C91" s="12">
        <f>data[[#This Row],[confirmados]]-R91</f>
        <v>12966</v>
      </c>
      <c r="D91" s="12">
        <f>IF(ISNUMBER(C90),data[[#This Row],[activos_1]]-C90,0)</f>
        <v>-108</v>
      </c>
      <c r="E91" s="11">
        <f t="shared" si="8"/>
        <v>-1672.5</v>
      </c>
      <c r="F91">
        <v>30788</v>
      </c>
      <c r="G91" s="13">
        <f>IF(ISNUMBER(F90),data[[#This Row],[confirmados]]-F90,0)</f>
        <v>165</v>
      </c>
      <c r="H91" s="8">
        <f t="shared" si="13"/>
        <v>226</v>
      </c>
      <c r="I91">
        <v>16699</v>
      </c>
      <c r="J91">
        <v>3683</v>
      </c>
      <c r="K91">
        <v>9567</v>
      </c>
      <c r="L91">
        <v>253</v>
      </c>
      <c r="M91">
        <v>361</v>
      </c>
      <c r="N91">
        <v>135</v>
      </c>
      <c r="O91">
        <v>90</v>
      </c>
      <c r="Q91">
        <v>165</v>
      </c>
      <c r="R91">
        <v>17822</v>
      </c>
      <c r="S91" s="13">
        <f>IF(ISNUMBER(R90),data[[#This Row],[recuperados]]-R90,0)</f>
        <v>273</v>
      </c>
      <c r="T91" s="8">
        <f t="shared" si="9"/>
        <v>1898.5</v>
      </c>
      <c r="U91">
        <v>1330</v>
      </c>
      <c r="V91" s="9">
        <f>IF(ISNUMBER(U90),data[[#This Row],[obitos]]-U90,0)</f>
        <v>14</v>
      </c>
      <c r="W91" s="9">
        <f t="shared" si="10"/>
        <v>13.833333333333334</v>
      </c>
      <c r="X91">
        <v>531</v>
      </c>
      <c r="Y91" s="25">
        <f>IF(ISNUMBER(X90),(data[[#This Row],[internados]]-X90)/X90,0)</f>
        <v>-9.3283582089552231E-3</v>
      </c>
      <c r="Z91" s="77">
        <f t="shared" si="11"/>
        <v>-2.7665318334881731E-2</v>
      </c>
      <c r="AA91" s="13">
        <f>IF(ISNUMBER(X90),IF(data[[#This Row],[internados]]-X90&lt;0,0,data[[#This Row],[internados]]-X90),0)</f>
        <v>0</v>
      </c>
      <c r="AB91" s="8">
        <f t="shared" si="14"/>
        <v>0</v>
      </c>
      <c r="AC91">
        <v>72</v>
      </c>
      <c r="AD91" s="78">
        <f>IF(ISNUMBER(AC90),IF(AC90=0,0,(data[[#This Row],[internados_uci]]-AC90)/AC90),0)</f>
        <v>-7.6923076923076927E-2</v>
      </c>
      <c r="AE91" s="24">
        <f t="shared" si="12"/>
        <v>-5.4409875874229539E-2</v>
      </c>
      <c r="AF91" s="13">
        <f>IF(ISNUMBER(AC90),IF(data[[#This Row],[internados_uci]]-AC90&lt;0,0,data[[#This Row],[internados_uci]]-AC90),0)</f>
        <v>0</v>
      </c>
      <c r="AG91" s="8">
        <f t="shared" si="15"/>
        <v>0</v>
      </c>
      <c r="AH91">
        <v>1899</v>
      </c>
      <c r="AI91">
        <v>311223</v>
      </c>
      <c r="AJ91">
        <v>26449</v>
      </c>
      <c r="AK91">
        <v>278536</v>
      </c>
      <c r="AM91">
        <v>767</v>
      </c>
      <c r="AN91">
        <v>287</v>
      </c>
      <c r="AO91">
        <v>298</v>
      </c>
      <c r="AP91">
        <v>540</v>
      </c>
      <c r="AQ91">
        <v>463</v>
      </c>
      <c r="AR91">
        <v>2178</v>
      </c>
      <c r="AS91">
        <v>1779</v>
      </c>
      <c r="AT91">
        <v>2549</v>
      </c>
      <c r="AU91">
        <v>2023</v>
      </c>
      <c r="AV91">
        <v>3051</v>
      </c>
      <c r="AW91">
        <v>2134</v>
      </c>
      <c r="AX91">
        <v>3084</v>
      </c>
      <c r="AY91">
        <v>2061</v>
      </c>
      <c r="AZ91">
        <v>1820</v>
      </c>
      <c r="BA91">
        <v>1589</v>
      </c>
      <c r="BB91">
        <v>1312</v>
      </c>
      <c r="BC91">
        <v>1189</v>
      </c>
      <c r="BD91">
        <v>2992</v>
      </c>
      <c r="BE91">
        <v>1439</v>
      </c>
      <c r="BF91">
        <v>0.4</v>
      </c>
      <c r="BG91">
        <v>0.28999999999999998</v>
      </c>
      <c r="BH91">
        <v>0.12</v>
      </c>
      <c r="BI91">
        <v>0.2</v>
      </c>
      <c r="BJ91">
        <v>0.21</v>
      </c>
      <c r="BK91">
        <v>0.15</v>
      </c>
      <c r="BL91">
        <v>17813</v>
      </c>
      <c r="BM91">
        <v>12975</v>
      </c>
      <c r="BN91">
        <v>744</v>
      </c>
      <c r="BO91">
        <v>233</v>
      </c>
      <c r="BP91">
        <v>322</v>
      </c>
      <c r="BQ91">
        <v>1</v>
      </c>
      <c r="BR91">
        <v>15</v>
      </c>
      <c r="BS91">
        <v>15</v>
      </c>
      <c r="BT91">
        <v>0</v>
      </c>
      <c r="CD91">
        <v>0</v>
      </c>
      <c r="CE91" s="6">
        <f>data[[#This Row],[obitos_0_9_f]]-CD90</f>
        <v>0</v>
      </c>
      <c r="CF91">
        <v>0</v>
      </c>
      <c r="CG91" s="6">
        <f>data[[#This Row],[obitos_0_9_m]]-CF90</f>
        <v>0</v>
      </c>
      <c r="CH91">
        <v>0</v>
      </c>
      <c r="CI91" s="6">
        <f>data[[#This Row],[obitos_10_19_f]]-CH90</f>
        <v>0</v>
      </c>
      <c r="CJ91">
        <v>0</v>
      </c>
      <c r="CK91" s="6">
        <f>data[[#This Row],[obitos_10_19_m]]-CJ90</f>
        <v>0</v>
      </c>
      <c r="CL91">
        <v>0</v>
      </c>
      <c r="CM91" s="6">
        <f>data[[#This Row],[obitos_20_29_f]]-CL90</f>
        <v>0</v>
      </c>
      <c r="CN91">
        <v>1</v>
      </c>
      <c r="CO91" s="6">
        <f>data[[#This Row],[obitos_20_29_m]]-CN90</f>
        <v>0</v>
      </c>
      <c r="CP91">
        <v>0</v>
      </c>
      <c r="CQ91" s="6">
        <f>data[[#This Row],[obitos_30_39_f]]-CP90</f>
        <v>0</v>
      </c>
      <c r="CR91">
        <v>0</v>
      </c>
      <c r="CS91" s="6">
        <f>data[[#This Row],[obitos_30_39_m]]-CR90</f>
        <v>0</v>
      </c>
      <c r="CT91">
        <v>6</v>
      </c>
      <c r="CU91" s="6">
        <f>data[[#This Row],[obitos_40_49_f]]-CT90</f>
        <v>0</v>
      </c>
      <c r="CV91">
        <v>9</v>
      </c>
      <c r="CW91" s="6">
        <f>data[[#This Row],[obitos_40_49_m]]-CV90</f>
        <v>0</v>
      </c>
      <c r="CX91">
        <v>13</v>
      </c>
      <c r="CY91" s="6">
        <f>data[[#This Row],[obitos_50_59_f]]-CX90</f>
        <v>1</v>
      </c>
      <c r="CZ91">
        <v>28</v>
      </c>
      <c r="DA91" s="6">
        <f>data[[#This Row],[obitos_50_59_m]]-CZ90</f>
        <v>1</v>
      </c>
      <c r="DB91">
        <v>42</v>
      </c>
      <c r="DC91" s="6">
        <f>data[[#This Row],[obitos_60_69_f]]-DB90</f>
        <v>2</v>
      </c>
      <c r="DD91">
        <v>76</v>
      </c>
      <c r="DE91" s="6">
        <f>data[[#This Row],[obitos_60_69_m]]-DD90</f>
        <v>1</v>
      </c>
      <c r="DF91">
        <v>107</v>
      </c>
      <c r="DG91" s="6">
        <f>data[[#This Row],[obitos_70_79_f]]-DF90</f>
        <v>2</v>
      </c>
      <c r="DH91">
        <v>151</v>
      </c>
      <c r="DI91" s="6">
        <f>data[[#This Row],[obitos_70_79_m]]-DH90</f>
        <v>3</v>
      </c>
      <c r="DJ91">
        <v>513</v>
      </c>
      <c r="DK91" s="6">
        <f>data[[#This Row],[obitos_80_plus_f]]-DJ90</f>
        <v>3</v>
      </c>
      <c r="DL91">
        <v>384</v>
      </c>
      <c r="DM91" s="6">
        <f>data[[#This Row],[obitos_80_plus_m]]-DL90</f>
        <v>1</v>
      </c>
      <c r="DN91">
        <v>681</v>
      </c>
      <c r="DO91">
        <v>649</v>
      </c>
      <c r="DR91">
        <v>11636</v>
      </c>
    </row>
    <row r="92" spans="1:122" x14ac:dyDescent="0.25">
      <c r="A92" s="1">
        <v>43977</v>
      </c>
      <c r="B92" s="2">
        <v>43977</v>
      </c>
      <c r="C92" s="12">
        <f>data[[#This Row],[confirmados]]-R92</f>
        <v>12911</v>
      </c>
      <c r="D92" s="12">
        <f>IF(ISNUMBER(C91),data[[#This Row],[activos_1]]-C91,0)</f>
        <v>-55</v>
      </c>
      <c r="E92" s="11">
        <f t="shared" si="8"/>
        <v>-1716.1666666666667</v>
      </c>
      <c r="F92">
        <v>31007</v>
      </c>
      <c r="G92" s="13">
        <f>IF(ISNUMBER(F91),data[[#This Row],[confirmados]]-F91,0)</f>
        <v>219</v>
      </c>
      <c r="H92" s="8">
        <f t="shared" si="13"/>
        <v>224.5</v>
      </c>
      <c r="I92">
        <v>16697</v>
      </c>
      <c r="J92">
        <v>3690</v>
      </c>
      <c r="K92">
        <v>9778</v>
      </c>
      <c r="L92">
        <v>254</v>
      </c>
      <c r="M92">
        <v>363</v>
      </c>
      <c r="N92">
        <v>135</v>
      </c>
      <c r="O92">
        <v>90</v>
      </c>
      <c r="Q92">
        <v>219</v>
      </c>
      <c r="R92">
        <v>18096</v>
      </c>
      <c r="S92" s="13">
        <f>IF(ISNUMBER(R91),data[[#This Row],[recuperados]]-R91,0)</f>
        <v>274</v>
      </c>
      <c r="T92" s="8">
        <f t="shared" si="9"/>
        <v>1940.6666666666667</v>
      </c>
      <c r="U92">
        <v>1342</v>
      </c>
      <c r="V92" s="9">
        <f>IF(ISNUMBER(U91),data[[#This Row],[obitos]]-U91,0)</f>
        <v>12</v>
      </c>
      <c r="W92" s="9">
        <f t="shared" si="10"/>
        <v>13.166666666666666</v>
      </c>
      <c r="X92">
        <v>513</v>
      </c>
      <c r="Y92" s="25">
        <f>IF(ISNUMBER(X91),(data[[#This Row],[internados]]-X91)/X91,0)</f>
        <v>-3.3898305084745763E-2</v>
      </c>
      <c r="Z92" s="77">
        <f t="shared" si="11"/>
        <v>-2.8015618784883081E-2</v>
      </c>
      <c r="AA92" s="13">
        <f>IF(ISNUMBER(X91),IF(data[[#This Row],[internados]]-X91&lt;0,0,data[[#This Row],[internados]]-X91),0)</f>
        <v>0</v>
      </c>
      <c r="AB92" s="8">
        <f t="shared" si="14"/>
        <v>0</v>
      </c>
      <c r="AC92">
        <v>71</v>
      </c>
      <c r="AD92" s="78">
        <f>IF(ISNUMBER(AC91),IF(AC91=0,0,(data[[#This Row],[internados_uci]]-AC91)/AC91),0)</f>
        <v>-1.3888888888888888E-2</v>
      </c>
      <c r="AE92" s="24">
        <f t="shared" si="12"/>
        <v>-4.3523370557031142E-2</v>
      </c>
      <c r="AF92" s="13">
        <f>IF(ISNUMBER(AC91),IF(data[[#This Row],[internados_uci]]-AC91&lt;0,0,data[[#This Row],[internados_uci]]-AC91),0)</f>
        <v>0</v>
      </c>
      <c r="AG92" s="8">
        <f t="shared" si="15"/>
        <v>0</v>
      </c>
      <c r="AH92">
        <v>1815</v>
      </c>
      <c r="AI92">
        <v>313886</v>
      </c>
      <c r="AJ92">
        <v>26392</v>
      </c>
      <c r="AK92">
        <v>281064</v>
      </c>
      <c r="AM92">
        <v>767</v>
      </c>
      <c r="AN92">
        <v>293</v>
      </c>
      <c r="AO92">
        <v>305</v>
      </c>
      <c r="AP92">
        <v>549</v>
      </c>
      <c r="AQ92">
        <v>469</v>
      </c>
      <c r="AR92">
        <v>2201</v>
      </c>
      <c r="AS92">
        <v>1800</v>
      </c>
      <c r="AT92">
        <v>2568</v>
      </c>
      <c r="AU92">
        <v>2037</v>
      </c>
      <c r="AV92">
        <v>3057</v>
      </c>
      <c r="AW92">
        <v>2155</v>
      </c>
      <c r="AX92">
        <v>3093</v>
      </c>
      <c r="AY92">
        <v>2069</v>
      </c>
      <c r="AZ92">
        <v>1833</v>
      </c>
      <c r="BA92">
        <v>1607</v>
      </c>
      <c r="BB92">
        <v>1316</v>
      </c>
      <c r="BC92">
        <v>1198</v>
      </c>
      <c r="BD92">
        <v>3012</v>
      </c>
      <c r="BE92">
        <v>1445</v>
      </c>
      <c r="BF92">
        <v>0.4</v>
      </c>
      <c r="BG92">
        <v>0.28999999999999998</v>
      </c>
      <c r="BH92">
        <v>0.12</v>
      </c>
      <c r="BI92">
        <v>0.2</v>
      </c>
      <c r="BJ92">
        <v>0.21</v>
      </c>
      <c r="BK92">
        <v>0.15</v>
      </c>
      <c r="BL92">
        <v>17922</v>
      </c>
      <c r="BM92">
        <v>13085</v>
      </c>
      <c r="BN92">
        <v>752</v>
      </c>
      <c r="BO92">
        <v>234</v>
      </c>
      <c r="BP92">
        <v>325</v>
      </c>
      <c r="BQ92">
        <v>1</v>
      </c>
      <c r="BR92">
        <v>15</v>
      </c>
      <c r="BS92">
        <v>15</v>
      </c>
      <c r="BT92">
        <v>0</v>
      </c>
      <c r="CD92">
        <v>0</v>
      </c>
      <c r="CE92" s="6">
        <f>data[[#This Row],[obitos_0_9_f]]-CD91</f>
        <v>0</v>
      </c>
      <c r="CF92">
        <v>0</v>
      </c>
      <c r="CG92" s="6">
        <f>data[[#This Row],[obitos_0_9_m]]-CF91</f>
        <v>0</v>
      </c>
      <c r="CH92">
        <v>0</v>
      </c>
      <c r="CI92" s="6">
        <f>data[[#This Row],[obitos_10_19_f]]-CH91</f>
        <v>0</v>
      </c>
      <c r="CJ92">
        <v>0</v>
      </c>
      <c r="CK92" s="6">
        <f>data[[#This Row],[obitos_10_19_m]]-CJ91</f>
        <v>0</v>
      </c>
      <c r="CL92">
        <v>0</v>
      </c>
      <c r="CM92" s="6">
        <f>data[[#This Row],[obitos_20_29_f]]-CL91</f>
        <v>0</v>
      </c>
      <c r="CN92">
        <v>1</v>
      </c>
      <c r="CO92" s="6">
        <f>data[[#This Row],[obitos_20_29_m]]-CN91</f>
        <v>0</v>
      </c>
      <c r="CP92">
        <v>0</v>
      </c>
      <c r="CQ92" s="6">
        <f>data[[#This Row],[obitos_30_39_f]]-CP91</f>
        <v>0</v>
      </c>
      <c r="CR92">
        <v>0</v>
      </c>
      <c r="CS92" s="6">
        <f>data[[#This Row],[obitos_30_39_m]]-CR91</f>
        <v>0</v>
      </c>
      <c r="CT92">
        <v>6</v>
      </c>
      <c r="CU92" s="6">
        <f>data[[#This Row],[obitos_40_49_f]]-CT91</f>
        <v>0</v>
      </c>
      <c r="CV92">
        <v>9</v>
      </c>
      <c r="CW92" s="6">
        <f>data[[#This Row],[obitos_40_49_m]]-CV91</f>
        <v>0</v>
      </c>
      <c r="CX92">
        <v>13</v>
      </c>
      <c r="CY92" s="6">
        <f>data[[#This Row],[obitos_50_59_f]]-CX91</f>
        <v>0</v>
      </c>
      <c r="CZ92">
        <v>28</v>
      </c>
      <c r="DA92" s="6">
        <f>data[[#This Row],[obitos_50_59_m]]-CZ91</f>
        <v>0</v>
      </c>
      <c r="DB92">
        <v>43</v>
      </c>
      <c r="DC92" s="6">
        <f>data[[#This Row],[obitos_60_69_f]]-DB91</f>
        <v>1</v>
      </c>
      <c r="DD92">
        <v>77</v>
      </c>
      <c r="DE92" s="6">
        <f>data[[#This Row],[obitos_60_69_m]]-DD91</f>
        <v>1</v>
      </c>
      <c r="DF92">
        <v>108</v>
      </c>
      <c r="DG92" s="6">
        <f>data[[#This Row],[obitos_70_79_f]]-DF91</f>
        <v>1</v>
      </c>
      <c r="DH92">
        <v>153</v>
      </c>
      <c r="DI92" s="6">
        <f>data[[#This Row],[obitos_70_79_m]]-DH91</f>
        <v>2</v>
      </c>
      <c r="DJ92">
        <v>516</v>
      </c>
      <c r="DK92" s="6">
        <f>data[[#This Row],[obitos_80_plus_f]]-DJ91</f>
        <v>3</v>
      </c>
      <c r="DL92">
        <v>388</v>
      </c>
      <c r="DM92" s="6">
        <f>data[[#This Row],[obitos_80_plus_m]]-DL91</f>
        <v>4</v>
      </c>
      <c r="DN92">
        <v>686</v>
      </c>
      <c r="DO92">
        <v>656</v>
      </c>
      <c r="DR92">
        <v>11569</v>
      </c>
    </row>
    <row r="93" spans="1:122" x14ac:dyDescent="0.25">
      <c r="A93" s="1">
        <v>43978</v>
      </c>
      <c r="B93" s="2">
        <v>43978</v>
      </c>
      <c r="C93" s="12">
        <f>data[[#This Row],[confirmados]]-R93</f>
        <v>12943</v>
      </c>
      <c r="D93" s="12">
        <f>IF(ISNUMBER(C92),data[[#This Row],[activos_1]]-C92,0)</f>
        <v>32</v>
      </c>
      <c r="E93" s="11">
        <f t="shared" si="8"/>
        <v>-1752.8333333333333</v>
      </c>
      <c r="F93">
        <v>31292</v>
      </c>
      <c r="G93" s="13">
        <f>IF(ISNUMBER(F92),data[[#This Row],[confirmados]]-F92,0)</f>
        <v>285</v>
      </c>
      <c r="H93" s="8">
        <f t="shared" si="13"/>
        <v>230</v>
      </c>
      <c r="I93">
        <v>16703</v>
      </c>
      <c r="J93">
        <v>3690</v>
      </c>
      <c r="K93">
        <v>10055</v>
      </c>
      <c r="L93">
        <v>256</v>
      </c>
      <c r="M93">
        <v>363</v>
      </c>
      <c r="N93">
        <v>135</v>
      </c>
      <c r="O93">
        <v>90</v>
      </c>
      <c r="Q93">
        <v>285</v>
      </c>
      <c r="R93">
        <v>18349</v>
      </c>
      <c r="S93" s="13">
        <f>IF(ISNUMBER(R92),data[[#This Row],[recuperados]]-R92,0)</f>
        <v>253</v>
      </c>
      <c r="T93" s="8">
        <f t="shared" si="9"/>
        <v>1982.8333333333333</v>
      </c>
      <c r="U93">
        <v>1356</v>
      </c>
      <c r="V93" s="9">
        <f>IF(ISNUMBER(U92),data[[#This Row],[obitos]]-U92,0)</f>
        <v>14</v>
      </c>
      <c r="W93" s="9">
        <f t="shared" si="10"/>
        <v>13.166666666666666</v>
      </c>
      <c r="X93">
        <v>510</v>
      </c>
      <c r="Y93" s="25">
        <f>IF(ISNUMBER(X92),(data[[#This Row],[internados]]-X92)/X92,0)</f>
        <v>-5.8479532163742687E-3</v>
      </c>
      <c r="Z93" s="77">
        <f t="shared" si="11"/>
        <v>-2.8716604966813001E-2</v>
      </c>
      <c r="AA93" s="13">
        <f>IF(ISNUMBER(X92),IF(data[[#This Row],[internados]]-X92&lt;0,0,data[[#This Row],[internados]]-X92),0)</f>
        <v>0</v>
      </c>
      <c r="AB93" s="8">
        <f t="shared" si="14"/>
        <v>0</v>
      </c>
      <c r="AC93">
        <v>66</v>
      </c>
      <c r="AD93" s="78">
        <f>IF(ISNUMBER(AC92),IF(AC92=0,0,(data[[#This Row],[internados_uci]]-AC92)/AC92),0)</f>
        <v>-7.0422535211267609E-2</v>
      </c>
      <c r="AE93" s="24">
        <f t="shared" si="12"/>
        <v>-5.3468345063568574E-2</v>
      </c>
      <c r="AF93" s="13">
        <f>IF(ISNUMBER(AC92),IF(data[[#This Row],[internados_uci]]-AC92&lt;0,0,data[[#This Row],[internados_uci]]-AC92),0)</f>
        <v>0</v>
      </c>
      <c r="AG93" s="8">
        <f t="shared" si="15"/>
        <v>0</v>
      </c>
      <c r="AH93">
        <v>1886</v>
      </c>
      <c r="AI93">
        <v>316364</v>
      </c>
      <c r="AJ93">
        <v>27141</v>
      </c>
      <c r="AK93">
        <v>283186</v>
      </c>
      <c r="AM93">
        <v>767</v>
      </c>
      <c r="AN93">
        <v>297</v>
      </c>
      <c r="AO93">
        <v>310</v>
      </c>
      <c r="AP93">
        <v>559</v>
      </c>
      <c r="AQ93">
        <v>478</v>
      </c>
      <c r="AR93">
        <v>2221</v>
      </c>
      <c r="AS93">
        <v>1828</v>
      </c>
      <c r="AT93">
        <v>2597</v>
      </c>
      <c r="AU93">
        <v>2082</v>
      </c>
      <c r="AV93">
        <v>3076</v>
      </c>
      <c r="AW93">
        <v>2189</v>
      </c>
      <c r="AX93">
        <v>3112</v>
      </c>
      <c r="AY93">
        <v>2100</v>
      </c>
      <c r="AZ93">
        <v>1844</v>
      </c>
      <c r="BA93">
        <v>1619</v>
      </c>
      <c r="BB93">
        <v>1316</v>
      </c>
      <c r="BC93">
        <v>1204</v>
      </c>
      <c r="BD93">
        <v>3014</v>
      </c>
      <c r="BE93">
        <v>1446</v>
      </c>
      <c r="BF93">
        <v>0.4</v>
      </c>
      <c r="BG93">
        <v>0.28999999999999998</v>
      </c>
      <c r="BH93">
        <v>0.12</v>
      </c>
      <c r="BI93">
        <v>0.2</v>
      </c>
      <c r="BJ93">
        <v>0.21</v>
      </c>
      <c r="BK93">
        <v>0.15</v>
      </c>
      <c r="BL93">
        <v>18036</v>
      </c>
      <c r="BM93">
        <v>13256</v>
      </c>
      <c r="BN93">
        <v>755</v>
      </c>
      <c r="BO93">
        <v>235</v>
      </c>
      <c r="BP93">
        <v>335</v>
      </c>
      <c r="BQ93">
        <v>1</v>
      </c>
      <c r="BR93">
        <v>15</v>
      </c>
      <c r="BS93">
        <v>15</v>
      </c>
      <c r="BT93">
        <v>0</v>
      </c>
      <c r="CD93">
        <v>0</v>
      </c>
      <c r="CE93" s="6">
        <f>data[[#This Row],[obitos_0_9_f]]-CD92</f>
        <v>0</v>
      </c>
      <c r="CF93">
        <v>0</v>
      </c>
      <c r="CG93" s="6">
        <f>data[[#This Row],[obitos_0_9_m]]-CF92</f>
        <v>0</v>
      </c>
      <c r="CH93">
        <v>0</v>
      </c>
      <c r="CI93" s="6">
        <f>data[[#This Row],[obitos_10_19_f]]-CH92</f>
        <v>0</v>
      </c>
      <c r="CJ93">
        <v>0</v>
      </c>
      <c r="CK93" s="6">
        <f>data[[#This Row],[obitos_10_19_m]]-CJ92</f>
        <v>0</v>
      </c>
      <c r="CL93">
        <v>0</v>
      </c>
      <c r="CM93" s="6">
        <f>data[[#This Row],[obitos_20_29_f]]-CL92</f>
        <v>0</v>
      </c>
      <c r="CN93">
        <v>1</v>
      </c>
      <c r="CO93" s="6">
        <f>data[[#This Row],[obitos_20_29_m]]-CN92</f>
        <v>0</v>
      </c>
      <c r="CP93">
        <v>0</v>
      </c>
      <c r="CQ93" s="6">
        <f>data[[#This Row],[obitos_30_39_f]]-CP92</f>
        <v>0</v>
      </c>
      <c r="CR93">
        <v>0</v>
      </c>
      <c r="CS93" s="6">
        <f>data[[#This Row],[obitos_30_39_m]]-CR92</f>
        <v>0</v>
      </c>
      <c r="CT93">
        <v>6</v>
      </c>
      <c r="CU93" s="6">
        <f>data[[#This Row],[obitos_40_49_f]]-CT92</f>
        <v>0</v>
      </c>
      <c r="CV93">
        <v>9</v>
      </c>
      <c r="CW93" s="6">
        <f>data[[#This Row],[obitos_40_49_m]]-CV92</f>
        <v>0</v>
      </c>
      <c r="CX93">
        <v>13</v>
      </c>
      <c r="CY93" s="6">
        <f>data[[#This Row],[obitos_50_59_f]]-CX92</f>
        <v>0</v>
      </c>
      <c r="CZ93">
        <v>29</v>
      </c>
      <c r="DA93" s="6">
        <f>data[[#This Row],[obitos_50_59_m]]-CZ92</f>
        <v>1</v>
      </c>
      <c r="DB93">
        <v>43</v>
      </c>
      <c r="DC93" s="6">
        <f>data[[#This Row],[obitos_60_69_f]]-DB92</f>
        <v>0</v>
      </c>
      <c r="DD93">
        <v>78</v>
      </c>
      <c r="DE93" s="6">
        <f>data[[#This Row],[obitos_60_69_m]]-DD92</f>
        <v>1</v>
      </c>
      <c r="DF93">
        <v>109</v>
      </c>
      <c r="DG93" s="6">
        <f>data[[#This Row],[obitos_70_79_f]]-DF92</f>
        <v>1</v>
      </c>
      <c r="DH93">
        <v>156</v>
      </c>
      <c r="DI93" s="6">
        <f>data[[#This Row],[obitos_70_79_m]]-DH92</f>
        <v>3</v>
      </c>
      <c r="DJ93">
        <v>521</v>
      </c>
      <c r="DK93" s="6">
        <f>data[[#This Row],[obitos_80_plus_f]]-DJ92</f>
        <v>5</v>
      </c>
      <c r="DL93">
        <v>391</v>
      </c>
      <c r="DM93" s="6">
        <f>data[[#This Row],[obitos_80_plus_m]]-DL92</f>
        <v>3</v>
      </c>
      <c r="DN93">
        <v>692</v>
      </c>
      <c r="DO93">
        <v>664</v>
      </c>
      <c r="DR93">
        <v>11587</v>
      </c>
    </row>
    <row r="94" spans="1:122" x14ac:dyDescent="0.25">
      <c r="A94" s="1">
        <v>43979</v>
      </c>
      <c r="B94" s="2">
        <v>43979</v>
      </c>
      <c r="C94" s="12">
        <f>data[[#This Row],[confirmados]]-R94</f>
        <v>12959</v>
      </c>
      <c r="D94" s="12">
        <f>IF(ISNUMBER(C93),data[[#This Row],[activos_1]]-C93,0)</f>
        <v>16</v>
      </c>
      <c r="E94" s="11">
        <f t="shared" si="8"/>
        <v>-1608.5</v>
      </c>
      <c r="F94">
        <v>31596</v>
      </c>
      <c r="G94" s="13">
        <f>IF(ISNUMBER(F93),data[[#This Row],[confirmados]]-F93,0)</f>
        <v>304</v>
      </c>
      <c r="H94" s="8">
        <f t="shared" si="13"/>
        <v>232.66666666666666</v>
      </c>
      <c r="I94">
        <v>16718</v>
      </c>
      <c r="J94">
        <v>3710</v>
      </c>
      <c r="K94">
        <v>10320</v>
      </c>
      <c r="L94">
        <v>257</v>
      </c>
      <c r="M94">
        <v>366</v>
      </c>
      <c r="N94">
        <v>135</v>
      </c>
      <c r="O94">
        <v>90</v>
      </c>
      <c r="Q94">
        <v>304</v>
      </c>
      <c r="R94">
        <v>18637</v>
      </c>
      <c r="S94" s="13">
        <f>IF(ISNUMBER(R93),data[[#This Row],[recuperados]]-R93,0)</f>
        <v>288</v>
      </c>
      <c r="T94" s="8">
        <f t="shared" si="9"/>
        <v>1841.1666666666667</v>
      </c>
      <c r="U94">
        <v>1369</v>
      </c>
      <c r="V94" s="9">
        <f>IF(ISNUMBER(U93),data[[#This Row],[obitos]]-U93,0)</f>
        <v>13</v>
      </c>
      <c r="W94" s="9">
        <f t="shared" si="10"/>
        <v>13.333333333333334</v>
      </c>
      <c r="X94">
        <v>512</v>
      </c>
      <c r="Y94" s="25">
        <f>IF(ISNUMBER(X93),(data[[#This Row],[internados]]-X93)/X93,0)</f>
        <v>3.9215686274509803E-3</v>
      </c>
      <c r="Z94" s="77">
        <f t="shared" si="11"/>
        <v>-1.929108037100977E-2</v>
      </c>
      <c r="AA94" s="13">
        <f>IF(ISNUMBER(X93),IF(data[[#This Row],[internados]]-X93&lt;0,0,data[[#This Row],[internados]]-X93),0)</f>
        <v>2</v>
      </c>
      <c r="AB94" s="8">
        <f t="shared" si="14"/>
        <v>0.33333333333333331</v>
      </c>
      <c r="AC94">
        <v>65</v>
      </c>
      <c r="AD94" s="78">
        <f>IF(ISNUMBER(AC93),IF(AC93=0,0,(data[[#This Row],[internados_uci]]-AC93)/AC93),0)</f>
        <v>-1.5151515151515152E-2</v>
      </c>
      <c r="AE94" s="24">
        <f t="shared" si="12"/>
        <v>-4.1500843965632694E-2</v>
      </c>
      <c r="AF94" s="13">
        <f>IF(ISNUMBER(AC93),IF(data[[#This Row],[internados_uci]]-AC93&lt;0,0,data[[#This Row],[internados_uci]]-AC93),0)</f>
        <v>0</v>
      </c>
      <c r="AG94" s="8">
        <f t="shared" si="15"/>
        <v>0</v>
      </c>
      <c r="AH94">
        <v>1310</v>
      </c>
      <c r="AI94">
        <v>318810</v>
      </c>
      <c r="AJ94">
        <v>27563</v>
      </c>
      <c r="AK94">
        <v>285904</v>
      </c>
      <c r="AM94">
        <v>767</v>
      </c>
      <c r="AN94">
        <v>306</v>
      </c>
      <c r="AO94">
        <v>320</v>
      </c>
      <c r="AP94">
        <v>567</v>
      </c>
      <c r="AQ94">
        <v>485</v>
      </c>
      <c r="AR94">
        <v>2256</v>
      </c>
      <c r="AS94">
        <v>1858</v>
      </c>
      <c r="AT94">
        <v>2622</v>
      </c>
      <c r="AU94">
        <v>2114</v>
      </c>
      <c r="AV94">
        <v>3102</v>
      </c>
      <c r="AW94">
        <v>2213</v>
      </c>
      <c r="AX94">
        <v>3128</v>
      </c>
      <c r="AY94">
        <v>2125</v>
      </c>
      <c r="AZ94">
        <v>1854</v>
      </c>
      <c r="BA94">
        <v>1630</v>
      </c>
      <c r="BB94">
        <v>1321</v>
      </c>
      <c r="BC94">
        <v>1216</v>
      </c>
      <c r="BD94">
        <v>3021</v>
      </c>
      <c r="BE94">
        <v>1458</v>
      </c>
      <c r="BF94">
        <v>0.4</v>
      </c>
      <c r="BG94">
        <v>0.28999999999999998</v>
      </c>
      <c r="BH94">
        <v>0.12</v>
      </c>
      <c r="BI94">
        <v>0.2</v>
      </c>
      <c r="BJ94">
        <v>0.21</v>
      </c>
      <c r="BK94">
        <v>0.15</v>
      </c>
      <c r="BL94">
        <v>18177</v>
      </c>
      <c r="BM94">
        <v>13419</v>
      </c>
      <c r="BN94">
        <v>761</v>
      </c>
      <c r="BO94">
        <v>237</v>
      </c>
      <c r="BP94">
        <v>340</v>
      </c>
      <c r="BQ94">
        <v>1</v>
      </c>
      <c r="BR94">
        <v>15</v>
      </c>
      <c r="BS94">
        <v>15</v>
      </c>
      <c r="BT94">
        <v>0</v>
      </c>
      <c r="CD94">
        <v>0</v>
      </c>
      <c r="CE94" s="6">
        <f>data[[#This Row],[obitos_0_9_f]]-CD93</f>
        <v>0</v>
      </c>
      <c r="CF94">
        <v>0</v>
      </c>
      <c r="CG94" s="6">
        <f>data[[#This Row],[obitos_0_9_m]]-CF93</f>
        <v>0</v>
      </c>
      <c r="CH94">
        <v>0</v>
      </c>
      <c r="CI94" s="6">
        <f>data[[#This Row],[obitos_10_19_f]]-CH93</f>
        <v>0</v>
      </c>
      <c r="CJ94">
        <v>0</v>
      </c>
      <c r="CK94" s="6">
        <f>data[[#This Row],[obitos_10_19_m]]-CJ93</f>
        <v>0</v>
      </c>
      <c r="CL94">
        <v>0</v>
      </c>
      <c r="CM94" s="6">
        <f>data[[#This Row],[obitos_20_29_f]]-CL93</f>
        <v>0</v>
      </c>
      <c r="CN94">
        <v>1</v>
      </c>
      <c r="CO94" s="6">
        <f>data[[#This Row],[obitos_20_29_m]]-CN93</f>
        <v>0</v>
      </c>
      <c r="CP94">
        <v>1</v>
      </c>
      <c r="CQ94" s="6">
        <f>data[[#This Row],[obitos_30_39_f]]-CP93</f>
        <v>1</v>
      </c>
      <c r="CR94">
        <v>0</v>
      </c>
      <c r="CS94" s="6">
        <f>data[[#This Row],[obitos_30_39_m]]-CR93</f>
        <v>0</v>
      </c>
      <c r="CT94">
        <v>6</v>
      </c>
      <c r="CU94" s="6">
        <f>data[[#This Row],[obitos_40_49_f]]-CT93</f>
        <v>0</v>
      </c>
      <c r="CV94">
        <v>9</v>
      </c>
      <c r="CW94" s="6">
        <f>data[[#This Row],[obitos_40_49_m]]-CV93</f>
        <v>0</v>
      </c>
      <c r="CX94">
        <v>13</v>
      </c>
      <c r="CY94" s="6">
        <f>data[[#This Row],[obitos_50_59_f]]-CX93</f>
        <v>0</v>
      </c>
      <c r="CZ94">
        <v>29</v>
      </c>
      <c r="DA94" s="6">
        <f>data[[#This Row],[obitos_50_59_m]]-CZ93</f>
        <v>0</v>
      </c>
      <c r="DB94">
        <v>43</v>
      </c>
      <c r="DC94" s="6">
        <f>data[[#This Row],[obitos_60_69_f]]-DB93</f>
        <v>0</v>
      </c>
      <c r="DD94">
        <v>79</v>
      </c>
      <c r="DE94" s="6">
        <f>data[[#This Row],[obitos_60_69_m]]-DD93</f>
        <v>1</v>
      </c>
      <c r="DF94">
        <v>110</v>
      </c>
      <c r="DG94" s="6">
        <f>data[[#This Row],[obitos_70_79_f]]-DF93</f>
        <v>1</v>
      </c>
      <c r="DH94">
        <v>159</v>
      </c>
      <c r="DI94" s="6">
        <f>data[[#This Row],[obitos_70_79_m]]-DH93</f>
        <v>3</v>
      </c>
      <c r="DJ94">
        <v>526</v>
      </c>
      <c r="DK94" s="6">
        <f>data[[#This Row],[obitos_80_plus_f]]-DJ93</f>
        <v>5</v>
      </c>
      <c r="DL94">
        <v>393</v>
      </c>
      <c r="DM94" s="6">
        <f>data[[#This Row],[obitos_80_plus_m]]-DL93</f>
        <v>2</v>
      </c>
      <c r="DN94">
        <v>699</v>
      </c>
      <c r="DO94">
        <v>670</v>
      </c>
      <c r="DR94">
        <v>11590</v>
      </c>
    </row>
    <row r="95" spans="1:122" x14ac:dyDescent="0.25">
      <c r="A95" s="1">
        <v>43980</v>
      </c>
      <c r="B95" s="2">
        <v>43980</v>
      </c>
      <c r="C95" s="12">
        <f>data[[#This Row],[confirmados]]-R95</f>
        <v>13035</v>
      </c>
      <c r="D95" s="12">
        <f>IF(ISNUMBER(C94),data[[#This Row],[activos_1]]-C94,0)</f>
        <v>76</v>
      </c>
      <c r="E95" s="11">
        <f t="shared" si="8"/>
        <v>-1621.8333333333333</v>
      </c>
      <c r="F95">
        <v>31946</v>
      </c>
      <c r="G95" s="13">
        <f>IF(ISNUMBER(F94),data[[#This Row],[confirmados]]-F94,0)</f>
        <v>350</v>
      </c>
      <c r="H95" s="8">
        <f t="shared" si="13"/>
        <v>245.83333333333334</v>
      </c>
      <c r="I95">
        <v>16725</v>
      </c>
      <c r="J95">
        <v>3728</v>
      </c>
      <c r="K95">
        <v>10643</v>
      </c>
      <c r="L95">
        <v>259</v>
      </c>
      <c r="M95">
        <v>366</v>
      </c>
      <c r="N95">
        <v>135</v>
      </c>
      <c r="O95">
        <v>90</v>
      </c>
      <c r="Q95">
        <v>350</v>
      </c>
      <c r="R95">
        <v>18911</v>
      </c>
      <c r="S95" s="13">
        <f>IF(ISNUMBER(R94),data[[#This Row],[recuperados]]-R94,0)</f>
        <v>274</v>
      </c>
      <c r="T95" s="8">
        <f t="shared" si="9"/>
        <v>1867.6666666666667</v>
      </c>
      <c r="U95">
        <v>1383</v>
      </c>
      <c r="V95" s="9">
        <f>IF(ISNUMBER(U94),data[[#This Row],[obitos]]-U94,0)</f>
        <v>14</v>
      </c>
      <c r="W95" s="9">
        <f t="shared" si="10"/>
        <v>13.5</v>
      </c>
      <c r="X95">
        <v>529</v>
      </c>
      <c r="Y95" s="25">
        <f>IF(ISNUMBER(X94),(data[[#This Row],[internados]]-X94)/X94,0)</f>
        <v>3.3203125E-2</v>
      </c>
      <c r="Z95" s="77">
        <f t="shared" si="11"/>
        <v>-6.2340780561949529E-3</v>
      </c>
      <c r="AA95" s="13">
        <f>IF(ISNUMBER(X94),IF(data[[#This Row],[internados]]-X94&lt;0,0,data[[#This Row],[internados]]-X94),0)</f>
        <v>17</v>
      </c>
      <c r="AB95" s="8">
        <f t="shared" si="14"/>
        <v>3.1666666666666665</v>
      </c>
      <c r="AC95">
        <v>66</v>
      </c>
      <c r="AD95" s="78">
        <f>IF(ISNUMBER(AC94),IF(AC94=0,0,(data[[#This Row],[internados_uci]]-AC94)/AC94),0)</f>
        <v>1.5384615384615385E-2</v>
      </c>
      <c r="AE95" s="24">
        <f t="shared" si="12"/>
        <v>-3.1000233465022193E-2</v>
      </c>
      <c r="AF95" s="13">
        <f>IF(ISNUMBER(AC94),IF(data[[#This Row],[internados_uci]]-AC94&lt;0,0,data[[#This Row],[internados_uci]]-AC94),0)</f>
        <v>1</v>
      </c>
      <c r="AG95" s="8">
        <f t="shared" si="15"/>
        <v>0.16666666666666666</v>
      </c>
      <c r="AH95">
        <v>1568</v>
      </c>
      <c r="AI95">
        <v>321290</v>
      </c>
      <c r="AJ95">
        <v>27917</v>
      </c>
      <c r="AK95">
        <v>287776</v>
      </c>
      <c r="AM95">
        <v>767</v>
      </c>
      <c r="AN95">
        <v>312</v>
      </c>
      <c r="AO95">
        <v>334</v>
      </c>
      <c r="AP95">
        <v>576</v>
      </c>
      <c r="AQ95">
        <v>489</v>
      </c>
      <c r="AR95">
        <v>2283</v>
      </c>
      <c r="AS95">
        <v>1895</v>
      </c>
      <c r="AT95">
        <v>2653</v>
      </c>
      <c r="AU95">
        <v>2145</v>
      </c>
      <c r="AV95">
        <v>3129</v>
      </c>
      <c r="AW95">
        <v>2239</v>
      </c>
      <c r="AX95">
        <v>3149</v>
      </c>
      <c r="AY95">
        <v>2138</v>
      </c>
      <c r="AZ95">
        <v>1865</v>
      </c>
      <c r="BA95">
        <v>1642</v>
      </c>
      <c r="BB95">
        <v>1344</v>
      </c>
      <c r="BC95">
        <v>1230</v>
      </c>
      <c r="BD95">
        <v>3051</v>
      </c>
      <c r="BE95">
        <v>1472</v>
      </c>
      <c r="BF95">
        <v>0.4</v>
      </c>
      <c r="BG95">
        <v>0.28999999999999998</v>
      </c>
      <c r="BH95">
        <v>0.12</v>
      </c>
      <c r="BI95">
        <v>0.2</v>
      </c>
      <c r="BJ95">
        <v>0.21</v>
      </c>
      <c r="BK95">
        <v>0.15</v>
      </c>
      <c r="BL95">
        <v>18362</v>
      </c>
      <c r="BM95">
        <v>13584</v>
      </c>
      <c r="BN95">
        <v>769</v>
      </c>
      <c r="BO95">
        <v>237</v>
      </c>
      <c r="BP95">
        <v>346</v>
      </c>
      <c r="BQ95">
        <v>1</v>
      </c>
      <c r="BR95">
        <v>15</v>
      </c>
      <c r="BS95">
        <v>15</v>
      </c>
      <c r="BT95">
        <v>0</v>
      </c>
      <c r="CD95">
        <v>0</v>
      </c>
      <c r="CE95" s="6">
        <f>data[[#This Row],[obitos_0_9_f]]-CD94</f>
        <v>0</v>
      </c>
      <c r="CF95">
        <v>0</v>
      </c>
      <c r="CG95" s="6">
        <f>data[[#This Row],[obitos_0_9_m]]-CF94</f>
        <v>0</v>
      </c>
      <c r="CH95">
        <v>0</v>
      </c>
      <c r="CI95" s="6">
        <f>data[[#This Row],[obitos_10_19_f]]-CH94</f>
        <v>0</v>
      </c>
      <c r="CJ95">
        <v>0</v>
      </c>
      <c r="CK95" s="6">
        <f>data[[#This Row],[obitos_10_19_m]]-CJ94</f>
        <v>0</v>
      </c>
      <c r="CL95">
        <v>0</v>
      </c>
      <c r="CM95" s="6">
        <f>data[[#This Row],[obitos_20_29_f]]-CL94</f>
        <v>0</v>
      </c>
      <c r="CN95">
        <v>1</v>
      </c>
      <c r="CO95" s="6">
        <f>data[[#This Row],[obitos_20_29_m]]-CN94</f>
        <v>0</v>
      </c>
      <c r="CP95">
        <v>1</v>
      </c>
      <c r="CQ95" s="6">
        <f>data[[#This Row],[obitos_30_39_f]]-CP94</f>
        <v>0</v>
      </c>
      <c r="CR95">
        <v>0</v>
      </c>
      <c r="CS95" s="6">
        <f>data[[#This Row],[obitos_30_39_m]]-CR94</f>
        <v>0</v>
      </c>
      <c r="CT95">
        <v>6</v>
      </c>
      <c r="CU95" s="6">
        <f>data[[#This Row],[obitos_40_49_f]]-CT94</f>
        <v>0</v>
      </c>
      <c r="CV95">
        <v>9</v>
      </c>
      <c r="CW95" s="6">
        <f>data[[#This Row],[obitos_40_49_m]]-CV94</f>
        <v>0</v>
      </c>
      <c r="CX95">
        <v>13</v>
      </c>
      <c r="CY95" s="6">
        <f>data[[#This Row],[obitos_50_59_f]]-CX94</f>
        <v>0</v>
      </c>
      <c r="CZ95">
        <v>30</v>
      </c>
      <c r="DA95" s="6">
        <f>data[[#This Row],[obitos_50_59_m]]-CZ94</f>
        <v>1</v>
      </c>
      <c r="DB95">
        <v>43</v>
      </c>
      <c r="DC95" s="6">
        <f>data[[#This Row],[obitos_60_69_f]]-DB94</f>
        <v>0</v>
      </c>
      <c r="DD95">
        <v>81</v>
      </c>
      <c r="DE95" s="6">
        <f>data[[#This Row],[obitos_60_69_m]]-DD94</f>
        <v>2</v>
      </c>
      <c r="DF95">
        <v>110</v>
      </c>
      <c r="DG95" s="6">
        <f>data[[#This Row],[obitos_70_79_f]]-DF94</f>
        <v>0</v>
      </c>
      <c r="DH95">
        <v>160</v>
      </c>
      <c r="DI95" s="6">
        <f>data[[#This Row],[obitos_70_79_m]]-DH94</f>
        <v>1</v>
      </c>
      <c r="DJ95">
        <v>529</v>
      </c>
      <c r="DK95" s="6">
        <f>data[[#This Row],[obitos_80_plus_f]]-DJ94</f>
        <v>3</v>
      </c>
      <c r="DL95">
        <v>400</v>
      </c>
      <c r="DM95" s="6">
        <f>data[[#This Row],[obitos_80_plus_m]]-DL94</f>
        <v>7</v>
      </c>
      <c r="DN95">
        <v>702</v>
      </c>
      <c r="DO95">
        <v>681</v>
      </c>
      <c r="DR95">
        <v>11652</v>
      </c>
    </row>
    <row r="96" spans="1:122" x14ac:dyDescent="0.25">
      <c r="A96" s="1">
        <v>43981</v>
      </c>
      <c r="B96" s="2">
        <v>43981</v>
      </c>
      <c r="C96" s="12">
        <f>data[[#This Row],[confirmados]]-R96</f>
        <v>13017</v>
      </c>
      <c r="D96" s="12">
        <f>IF(ISNUMBER(C95),data[[#This Row],[activos_1]]-C95,0)</f>
        <v>-18</v>
      </c>
      <c r="E96" s="11">
        <f t="shared" si="8"/>
        <v>-9.5</v>
      </c>
      <c r="F96">
        <v>32203</v>
      </c>
      <c r="G96" s="13">
        <f>IF(ISNUMBER(F95),data[[#This Row],[confirmados]]-F95,0)</f>
        <v>257</v>
      </c>
      <c r="H96" s="8">
        <f t="shared" si="13"/>
        <v>263.33333333333331</v>
      </c>
      <c r="I96">
        <v>16739</v>
      </c>
      <c r="J96">
        <v>3739</v>
      </c>
      <c r="K96">
        <v>10874</v>
      </c>
      <c r="L96">
        <v>259</v>
      </c>
      <c r="M96">
        <v>367</v>
      </c>
      <c r="N96">
        <v>135</v>
      </c>
      <c r="O96">
        <v>90</v>
      </c>
      <c r="Q96">
        <v>257</v>
      </c>
      <c r="R96">
        <v>19186</v>
      </c>
      <c r="S96" s="13">
        <f>IF(ISNUMBER(R95),data[[#This Row],[recuperados]]-R95,0)</f>
        <v>275</v>
      </c>
      <c r="T96" s="8">
        <f t="shared" si="9"/>
        <v>272.83333333333331</v>
      </c>
      <c r="U96">
        <v>1396</v>
      </c>
      <c r="V96" s="9">
        <f>IF(ISNUMBER(U95),data[[#This Row],[obitos]]-U95,0)</f>
        <v>13</v>
      </c>
      <c r="W96" s="9">
        <f t="shared" si="10"/>
        <v>13.333333333333334</v>
      </c>
      <c r="X96">
        <v>514</v>
      </c>
      <c r="Y96" s="25">
        <f>IF(ISNUMBER(X95),(data[[#This Row],[internados]]-X95)/X95,0)</f>
        <v>-2.835538752362949E-2</v>
      </c>
      <c r="Z96" s="77">
        <f t="shared" si="11"/>
        <v>-6.7175517343756276E-3</v>
      </c>
      <c r="AA96" s="13">
        <f>IF(ISNUMBER(X95),IF(data[[#This Row],[internados]]-X95&lt;0,0,data[[#This Row],[internados]]-X95),0)</f>
        <v>0</v>
      </c>
      <c r="AB96" s="8">
        <f t="shared" si="14"/>
        <v>3.1666666666666665</v>
      </c>
      <c r="AC96">
        <v>63</v>
      </c>
      <c r="AD96" s="78">
        <f>IF(ISNUMBER(AC95),IF(AC95=0,0,(data[[#This Row],[internados_uci]]-AC95)/AC95),0)</f>
        <v>-4.5454545454545456E-2</v>
      </c>
      <c r="AE96" s="24">
        <f t="shared" si="12"/>
        <v>-3.4409324374113114E-2</v>
      </c>
      <c r="AF96" s="13">
        <f>IF(ISNUMBER(AC95),IF(data[[#This Row],[internados_uci]]-AC95&lt;0,0,data[[#This Row],[internados_uci]]-AC95),0)</f>
        <v>0</v>
      </c>
      <c r="AG96" s="8">
        <f t="shared" si="15"/>
        <v>0.16666666666666666</v>
      </c>
      <c r="AH96">
        <v>2134</v>
      </c>
      <c r="AI96">
        <v>323663</v>
      </c>
      <c r="AJ96">
        <v>28183</v>
      </c>
      <c r="AK96">
        <v>289326</v>
      </c>
      <c r="AM96">
        <v>767</v>
      </c>
      <c r="AN96">
        <v>315</v>
      </c>
      <c r="AO96">
        <v>339</v>
      </c>
      <c r="AP96">
        <v>584</v>
      </c>
      <c r="AQ96">
        <v>497</v>
      </c>
      <c r="AR96">
        <v>2313</v>
      </c>
      <c r="AS96">
        <v>1921</v>
      </c>
      <c r="AT96">
        <v>2679</v>
      </c>
      <c r="AU96">
        <v>2178</v>
      </c>
      <c r="AV96">
        <v>3148</v>
      </c>
      <c r="AW96">
        <v>2262</v>
      </c>
      <c r="AX96">
        <v>3165</v>
      </c>
      <c r="AY96">
        <v>2158</v>
      </c>
      <c r="AZ96">
        <v>1875</v>
      </c>
      <c r="BA96">
        <v>1649</v>
      </c>
      <c r="BB96">
        <v>1354</v>
      </c>
      <c r="BC96">
        <v>1237</v>
      </c>
      <c r="BD96">
        <v>3055</v>
      </c>
      <c r="BE96">
        <v>1474</v>
      </c>
      <c r="BF96">
        <v>0.4</v>
      </c>
      <c r="BG96">
        <v>0.28999999999999998</v>
      </c>
      <c r="BH96">
        <v>0.11</v>
      </c>
      <c r="BI96">
        <v>0.2</v>
      </c>
      <c r="BJ96">
        <v>0.21</v>
      </c>
      <c r="BK96">
        <v>0.15</v>
      </c>
      <c r="BL96">
        <v>18488</v>
      </c>
      <c r="BM96">
        <v>13715</v>
      </c>
      <c r="BN96">
        <v>773</v>
      </c>
      <c r="BO96">
        <v>238</v>
      </c>
      <c r="BP96">
        <v>354</v>
      </c>
      <c r="BQ96">
        <v>1</v>
      </c>
      <c r="BR96">
        <v>15</v>
      </c>
      <c r="BS96">
        <v>15</v>
      </c>
      <c r="BT96">
        <v>0</v>
      </c>
      <c r="CD96">
        <v>0</v>
      </c>
      <c r="CE96" s="6">
        <f>data[[#This Row],[obitos_0_9_f]]-CD95</f>
        <v>0</v>
      </c>
      <c r="CF96">
        <v>0</v>
      </c>
      <c r="CG96" s="6">
        <f>data[[#This Row],[obitos_0_9_m]]-CF95</f>
        <v>0</v>
      </c>
      <c r="CH96">
        <v>0</v>
      </c>
      <c r="CI96" s="6">
        <f>data[[#This Row],[obitos_10_19_f]]-CH95</f>
        <v>0</v>
      </c>
      <c r="CJ96">
        <v>0</v>
      </c>
      <c r="CK96" s="6">
        <f>data[[#This Row],[obitos_10_19_m]]-CJ95</f>
        <v>0</v>
      </c>
      <c r="CL96">
        <v>0</v>
      </c>
      <c r="CM96" s="6">
        <f>data[[#This Row],[obitos_20_29_f]]-CL95</f>
        <v>0</v>
      </c>
      <c r="CN96">
        <v>1</v>
      </c>
      <c r="CO96" s="6">
        <f>data[[#This Row],[obitos_20_29_m]]-CN95</f>
        <v>0</v>
      </c>
      <c r="CP96">
        <v>1</v>
      </c>
      <c r="CQ96" s="6">
        <f>data[[#This Row],[obitos_30_39_f]]-CP95</f>
        <v>0</v>
      </c>
      <c r="CR96">
        <v>0</v>
      </c>
      <c r="CS96" s="6">
        <f>data[[#This Row],[obitos_30_39_m]]-CR95</f>
        <v>0</v>
      </c>
      <c r="CT96">
        <v>6</v>
      </c>
      <c r="CU96" s="6">
        <f>data[[#This Row],[obitos_40_49_f]]-CT95</f>
        <v>0</v>
      </c>
      <c r="CV96">
        <v>9</v>
      </c>
      <c r="CW96" s="6">
        <f>data[[#This Row],[obitos_40_49_m]]-CV95</f>
        <v>0</v>
      </c>
      <c r="CX96">
        <v>14</v>
      </c>
      <c r="CY96" s="6">
        <f>data[[#This Row],[obitos_50_59_f]]-CX95</f>
        <v>1</v>
      </c>
      <c r="CZ96">
        <v>31</v>
      </c>
      <c r="DA96" s="6">
        <f>data[[#This Row],[obitos_50_59_m]]-CZ95</f>
        <v>1</v>
      </c>
      <c r="DB96">
        <v>43</v>
      </c>
      <c r="DC96" s="6">
        <f>data[[#This Row],[obitos_60_69_f]]-DB95</f>
        <v>0</v>
      </c>
      <c r="DD96">
        <v>82</v>
      </c>
      <c r="DE96" s="6">
        <f>data[[#This Row],[obitos_60_69_m]]-DD95</f>
        <v>1</v>
      </c>
      <c r="DF96">
        <v>111</v>
      </c>
      <c r="DG96" s="6">
        <f>data[[#This Row],[obitos_70_79_f]]-DF95</f>
        <v>1</v>
      </c>
      <c r="DH96">
        <v>162</v>
      </c>
      <c r="DI96" s="6">
        <f>data[[#This Row],[obitos_70_79_m]]-DH95</f>
        <v>2</v>
      </c>
      <c r="DJ96">
        <v>533</v>
      </c>
      <c r="DK96" s="6">
        <f>data[[#This Row],[obitos_80_plus_f]]-DJ95</f>
        <v>4</v>
      </c>
      <c r="DL96">
        <v>403</v>
      </c>
      <c r="DM96" s="6">
        <f>data[[#This Row],[obitos_80_plus_m]]-DL95</f>
        <v>3</v>
      </c>
      <c r="DN96">
        <v>708</v>
      </c>
      <c r="DO96">
        <v>688</v>
      </c>
      <c r="DR96">
        <v>11621</v>
      </c>
    </row>
    <row r="97" spans="1:122" x14ac:dyDescent="0.25">
      <c r="A97" s="1">
        <v>43982</v>
      </c>
      <c r="B97" s="2">
        <v>43982</v>
      </c>
      <c r="C97" s="12">
        <f>data[[#This Row],[confirmados]]-R97</f>
        <v>13091</v>
      </c>
      <c r="D97" s="12">
        <f>IF(ISNUMBER(C96),data[[#This Row],[activos_1]]-C96,0)</f>
        <v>74</v>
      </c>
      <c r="E97" s="11">
        <f t="shared" si="8"/>
        <v>20.833333333333332</v>
      </c>
      <c r="F97">
        <v>32500</v>
      </c>
      <c r="G97" s="13">
        <f>IF(ISNUMBER(F96),data[[#This Row],[confirmados]]-F96,0)</f>
        <v>297</v>
      </c>
      <c r="H97" s="8">
        <f t="shared" si="13"/>
        <v>285.33333333333331</v>
      </c>
      <c r="I97">
        <v>16760</v>
      </c>
      <c r="J97">
        <v>3744</v>
      </c>
      <c r="K97">
        <v>11142</v>
      </c>
      <c r="L97">
        <v>259</v>
      </c>
      <c r="M97">
        <v>370</v>
      </c>
      <c r="N97">
        <v>135</v>
      </c>
      <c r="O97">
        <v>90</v>
      </c>
      <c r="Q97">
        <v>297</v>
      </c>
      <c r="R97">
        <v>19409</v>
      </c>
      <c r="S97" s="13">
        <f>IF(ISNUMBER(R96),data[[#This Row],[recuperados]]-R96,0)</f>
        <v>223</v>
      </c>
      <c r="T97" s="8">
        <f t="shared" si="9"/>
        <v>264.5</v>
      </c>
      <c r="U97">
        <v>1410</v>
      </c>
      <c r="V97" s="9">
        <f>IF(ISNUMBER(U96),data[[#This Row],[obitos]]-U96,0)</f>
        <v>14</v>
      </c>
      <c r="W97" s="9">
        <f t="shared" si="10"/>
        <v>13.333333333333334</v>
      </c>
      <c r="X97">
        <v>474</v>
      </c>
      <c r="Y97" s="25">
        <f>IF(ISNUMBER(X96),(data[[#This Row],[internados]]-X96)/X96,0)</f>
        <v>-7.7821011673151752E-2</v>
      </c>
      <c r="Z97" s="77">
        <f t="shared" si="11"/>
        <v>-1.8132993978408382E-2</v>
      </c>
      <c r="AA97" s="13">
        <f>IF(ISNUMBER(X96),IF(data[[#This Row],[internados]]-X96&lt;0,0,data[[#This Row],[internados]]-X96),0)</f>
        <v>0</v>
      </c>
      <c r="AB97" s="8">
        <f t="shared" si="14"/>
        <v>3.1666666666666665</v>
      </c>
      <c r="AC97">
        <v>64</v>
      </c>
      <c r="AD97" s="78">
        <f>IF(ISNUMBER(AC96),IF(AC96=0,0,(data[[#This Row],[internados_uci]]-AC96)/AC96),0)</f>
        <v>1.5873015873015872E-2</v>
      </c>
      <c r="AE97" s="24">
        <f t="shared" si="12"/>
        <v>-1.8943308908097641E-2</v>
      </c>
      <c r="AF97" s="13">
        <f>IF(ISNUMBER(AC96),IF(data[[#This Row],[internados_uci]]-AC96&lt;0,0,data[[#This Row],[internados_uci]]-AC96),0)</f>
        <v>1</v>
      </c>
      <c r="AG97" s="8">
        <f t="shared" si="15"/>
        <v>0.33333333333333331</v>
      </c>
      <c r="AH97">
        <v>2016</v>
      </c>
      <c r="AI97">
        <v>325026</v>
      </c>
      <c r="AJ97">
        <v>27924</v>
      </c>
      <c r="AK97">
        <v>290510</v>
      </c>
      <c r="AM97">
        <v>767</v>
      </c>
      <c r="AN97">
        <v>325</v>
      </c>
      <c r="AO97">
        <v>348</v>
      </c>
      <c r="AP97">
        <v>592</v>
      </c>
      <c r="AQ97">
        <v>506</v>
      </c>
      <c r="AR97">
        <v>2343</v>
      </c>
      <c r="AS97">
        <v>1953</v>
      </c>
      <c r="AT97">
        <v>2710</v>
      </c>
      <c r="AU97">
        <v>2208</v>
      </c>
      <c r="AV97">
        <v>3171</v>
      </c>
      <c r="AW97">
        <v>2288</v>
      </c>
      <c r="AX97">
        <v>3190</v>
      </c>
      <c r="AY97">
        <v>2175</v>
      </c>
      <c r="AZ97">
        <v>1889</v>
      </c>
      <c r="BA97">
        <v>1657</v>
      </c>
      <c r="BB97">
        <v>1359</v>
      </c>
      <c r="BC97">
        <v>1241</v>
      </c>
      <c r="BD97">
        <v>3065</v>
      </c>
      <c r="BE97">
        <v>1480</v>
      </c>
      <c r="BF97">
        <v>0.4</v>
      </c>
      <c r="BG97">
        <v>0.28999999999999998</v>
      </c>
      <c r="BH97">
        <v>0.11</v>
      </c>
      <c r="BI97">
        <v>0.2</v>
      </c>
      <c r="BJ97">
        <v>0.21</v>
      </c>
      <c r="BK97">
        <v>0.15</v>
      </c>
      <c r="BL97">
        <v>18644</v>
      </c>
      <c r="BM97">
        <v>13856</v>
      </c>
      <c r="BN97">
        <v>784</v>
      </c>
      <c r="BO97">
        <v>238</v>
      </c>
      <c r="BP97">
        <v>357</v>
      </c>
      <c r="BQ97">
        <v>1</v>
      </c>
      <c r="BR97">
        <v>15</v>
      </c>
      <c r="BS97">
        <v>15</v>
      </c>
      <c r="BT97">
        <v>0</v>
      </c>
      <c r="CD97">
        <v>0</v>
      </c>
      <c r="CE97" s="6">
        <f>data[[#This Row],[obitos_0_9_f]]-CD96</f>
        <v>0</v>
      </c>
      <c r="CF97">
        <v>0</v>
      </c>
      <c r="CG97" s="6">
        <f>data[[#This Row],[obitos_0_9_m]]-CF96</f>
        <v>0</v>
      </c>
      <c r="CH97">
        <v>0</v>
      </c>
      <c r="CI97" s="6">
        <f>data[[#This Row],[obitos_10_19_f]]-CH96</f>
        <v>0</v>
      </c>
      <c r="CJ97">
        <v>0</v>
      </c>
      <c r="CK97" s="6">
        <f>data[[#This Row],[obitos_10_19_m]]-CJ96</f>
        <v>0</v>
      </c>
      <c r="CL97">
        <v>1</v>
      </c>
      <c r="CM97" s="6">
        <f>data[[#This Row],[obitos_20_29_f]]-CL96</f>
        <v>1</v>
      </c>
      <c r="CN97">
        <v>1</v>
      </c>
      <c r="CO97" s="6">
        <f>data[[#This Row],[obitos_20_29_m]]-CN96</f>
        <v>0</v>
      </c>
      <c r="CP97">
        <v>1</v>
      </c>
      <c r="CQ97" s="6">
        <f>data[[#This Row],[obitos_30_39_f]]-CP96</f>
        <v>0</v>
      </c>
      <c r="CR97">
        <v>0</v>
      </c>
      <c r="CS97" s="6">
        <f>data[[#This Row],[obitos_30_39_m]]-CR96</f>
        <v>0</v>
      </c>
      <c r="CT97">
        <v>6</v>
      </c>
      <c r="CU97" s="6">
        <f>data[[#This Row],[obitos_40_49_f]]-CT96</f>
        <v>0</v>
      </c>
      <c r="CV97">
        <v>9</v>
      </c>
      <c r="CW97" s="6">
        <f>data[[#This Row],[obitos_40_49_m]]-CV96</f>
        <v>0</v>
      </c>
      <c r="CX97">
        <v>14</v>
      </c>
      <c r="CY97" s="6">
        <f>data[[#This Row],[obitos_50_59_f]]-CX96</f>
        <v>0</v>
      </c>
      <c r="CZ97">
        <v>31</v>
      </c>
      <c r="DA97" s="6">
        <f>data[[#This Row],[obitos_50_59_m]]-CZ96</f>
        <v>0</v>
      </c>
      <c r="DB97">
        <v>43</v>
      </c>
      <c r="DC97" s="6">
        <f>data[[#This Row],[obitos_60_69_f]]-DB96</f>
        <v>0</v>
      </c>
      <c r="DD97">
        <v>82</v>
      </c>
      <c r="DE97" s="6">
        <f>data[[#This Row],[obitos_60_69_m]]-DD96</f>
        <v>0</v>
      </c>
      <c r="DF97">
        <v>111</v>
      </c>
      <c r="DG97" s="6">
        <f>data[[#This Row],[obitos_70_79_f]]-DF96</f>
        <v>0</v>
      </c>
      <c r="DH97">
        <v>163</v>
      </c>
      <c r="DI97" s="6">
        <f>data[[#This Row],[obitos_70_79_m]]-DH96</f>
        <v>1</v>
      </c>
      <c r="DJ97">
        <v>541</v>
      </c>
      <c r="DK97" s="6">
        <f>data[[#This Row],[obitos_80_plus_f]]-DJ96</f>
        <v>8</v>
      </c>
      <c r="DL97">
        <v>407</v>
      </c>
      <c r="DM97" s="6">
        <f>data[[#This Row],[obitos_80_plus_m]]-DL96</f>
        <v>4</v>
      </c>
      <c r="DN97">
        <v>717</v>
      </c>
      <c r="DO97">
        <v>693</v>
      </c>
      <c r="DR97">
        <v>11681</v>
      </c>
    </row>
    <row r="98" spans="1:122" x14ac:dyDescent="0.25">
      <c r="A98" s="1">
        <v>43983</v>
      </c>
      <c r="B98" s="2">
        <v>43983</v>
      </c>
      <c r="C98" s="12">
        <f>data[[#This Row],[confirmados]]-R98</f>
        <v>13148</v>
      </c>
      <c r="D98" s="12">
        <f>IF(ISNUMBER(C97),data[[#This Row],[activos_1]]-C97,0)</f>
        <v>57</v>
      </c>
      <c r="E98" s="11">
        <f t="shared" si="8"/>
        <v>39.5</v>
      </c>
      <c r="F98">
        <v>32700</v>
      </c>
      <c r="G98" s="13">
        <f>IF(ISNUMBER(F97),data[[#This Row],[confirmados]]-F97,0)</f>
        <v>200</v>
      </c>
      <c r="H98" s="8">
        <f t="shared" si="13"/>
        <v>282.16666666666669</v>
      </c>
      <c r="I98">
        <v>16760</v>
      </c>
      <c r="J98">
        <v>3747</v>
      </c>
      <c r="K98">
        <v>11335</v>
      </c>
      <c r="L98">
        <v>259</v>
      </c>
      <c r="M98">
        <v>372</v>
      </c>
      <c r="N98">
        <v>137</v>
      </c>
      <c r="O98">
        <v>90</v>
      </c>
      <c r="Q98">
        <v>200</v>
      </c>
      <c r="R98">
        <v>19552</v>
      </c>
      <c r="S98" s="13">
        <f>IF(ISNUMBER(R97),data[[#This Row],[recuperados]]-R97,0)</f>
        <v>143</v>
      </c>
      <c r="T98" s="8">
        <f t="shared" si="9"/>
        <v>242.66666666666666</v>
      </c>
      <c r="U98">
        <v>1424</v>
      </c>
      <c r="V98" s="9">
        <f>IF(ISNUMBER(U97),data[[#This Row],[obitos]]-U97,0)</f>
        <v>14</v>
      </c>
      <c r="W98" s="9">
        <f t="shared" si="10"/>
        <v>13.666666666666666</v>
      </c>
      <c r="X98">
        <v>471</v>
      </c>
      <c r="Y98" s="25">
        <f>IF(ISNUMBER(X97),(data[[#This Row],[internados]]-X97)/X97,0)</f>
        <v>-6.3291139240506328E-3</v>
      </c>
      <c r="Z98" s="77">
        <f t="shared" si="11"/>
        <v>-1.3538128784959197E-2</v>
      </c>
      <c r="AA98" s="13">
        <f>IF(ISNUMBER(X97),IF(data[[#This Row],[internados]]-X97&lt;0,0,data[[#This Row],[internados]]-X97),0)</f>
        <v>0</v>
      </c>
      <c r="AB98" s="8">
        <f t="shared" si="14"/>
        <v>3.1666666666666665</v>
      </c>
      <c r="AC98">
        <v>64</v>
      </c>
      <c r="AD98" s="78">
        <f>IF(ISNUMBER(AC97),IF(AC97=0,0,(data[[#This Row],[internados_uci]]-AC97)/AC97),0)</f>
        <v>0</v>
      </c>
      <c r="AE98" s="24">
        <f t="shared" si="12"/>
        <v>-1.6628494093282827E-2</v>
      </c>
      <c r="AF98" s="13">
        <f>IF(ISNUMBER(AC97),IF(data[[#This Row],[internados_uci]]-AC97&lt;0,0,data[[#This Row],[internados_uci]]-AC97),0)</f>
        <v>0</v>
      </c>
      <c r="AG98" s="8">
        <f t="shared" si="15"/>
        <v>0.33333333333333331</v>
      </c>
      <c r="AH98">
        <v>1720</v>
      </c>
      <c r="AI98">
        <v>326278</v>
      </c>
      <c r="AJ98">
        <v>27958</v>
      </c>
      <c r="AK98">
        <v>291858</v>
      </c>
      <c r="AM98">
        <v>767</v>
      </c>
      <c r="AN98">
        <v>335</v>
      </c>
      <c r="AO98">
        <v>356</v>
      </c>
      <c r="AP98">
        <v>596</v>
      </c>
      <c r="AQ98">
        <v>512</v>
      </c>
      <c r="AR98">
        <v>2371</v>
      </c>
      <c r="AS98">
        <v>1973</v>
      </c>
      <c r="AT98">
        <v>2731</v>
      </c>
      <c r="AU98">
        <v>2222</v>
      </c>
      <c r="AV98">
        <v>3180</v>
      </c>
      <c r="AW98">
        <v>2299</v>
      </c>
      <c r="AX98">
        <v>3202</v>
      </c>
      <c r="AY98">
        <v>2185</v>
      </c>
      <c r="AZ98">
        <v>1901</v>
      </c>
      <c r="BA98">
        <v>1668</v>
      </c>
      <c r="BB98">
        <v>1367</v>
      </c>
      <c r="BC98">
        <v>1243</v>
      </c>
      <c r="BD98">
        <v>3079</v>
      </c>
      <c r="BE98">
        <v>1480</v>
      </c>
      <c r="BF98">
        <v>0.4</v>
      </c>
      <c r="BG98">
        <v>0.28999999999999998</v>
      </c>
      <c r="BH98">
        <v>0.11</v>
      </c>
      <c r="BI98">
        <v>0.2</v>
      </c>
      <c r="BJ98">
        <v>0.21</v>
      </c>
      <c r="BK98">
        <v>0.15</v>
      </c>
      <c r="BL98">
        <v>18762</v>
      </c>
      <c r="BM98">
        <v>13938</v>
      </c>
      <c r="BN98">
        <v>791</v>
      </c>
      <c r="BO98">
        <v>239</v>
      </c>
      <c r="BP98">
        <v>363</v>
      </c>
      <c r="BQ98">
        <v>1</v>
      </c>
      <c r="BR98">
        <v>15</v>
      </c>
      <c r="BS98">
        <v>15</v>
      </c>
      <c r="BT98">
        <v>0</v>
      </c>
      <c r="CD98">
        <v>0</v>
      </c>
      <c r="CE98" s="6">
        <f>data[[#This Row],[obitos_0_9_f]]-CD97</f>
        <v>0</v>
      </c>
      <c r="CF98">
        <v>0</v>
      </c>
      <c r="CG98" s="6">
        <f>data[[#This Row],[obitos_0_9_m]]-CF97</f>
        <v>0</v>
      </c>
      <c r="CH98">
        <v>0</v>
      </c>
      <c r="CI98" s="6">
        <f>data[[#This Row],[obitos_10_19_f]]-CH97</f>
        <v>0</v>
      </c>
      <c r="CJ98">
        <v>0</v>
      </c>
      <c r="CK98" s="6">
        <f>data[[#This Row],[obitos_10_19_m]]-CJ97</f>
        <v>0</v>
      </c>
      <c r="CL98">
        <v>1</v>
      </c>
      <c r="CM98" s="6">
        <f>data[[#This Row],[obitos_20_29_f]]-CL97</f>
        <v>0</v>
      </c>
      <c r="CN98">
        <v>1</v>
      </c>
      <c r="CO98" s="6">
        <f>data[[#This Row],[obitos_20_29_m]]-CN97</f>
        <v>0</v>
      </c>
      <c r="CP98">
        <v>1</v>
      </c>
      <c r="CQ98" s="6">
        <f>data[[#This Row],[obitos_30_39_f]]-CP97</f>
        <v>0</v>
      </c>
      <c r="CR98">
        <v>0</v>
      </c>
      <c r="CS98" s="6">
        <f>data[[#This Row],[obitos_30_39_m]]-CR97</f>
        <v>0</v>
      </c>
      <c r="CT98">
        <v>6</v>
      </c>
      <c r="CU98" s="6">
        <f>data[[#This Row],[obitos_40_49_f]]-CT97</f>
        <v>0</v>
      </c>
      <c r="CV98">
        <v>10</v>
      </c>
      <c r="CW98" s="6">
        <f>data[[#This Row],[obitos_40_49_m]]-CV97</f>
        <v>1</v>
      </c>
      <c r="CX98">
        <v>14</v>
      </c>
      <c r="CY98" s="6">
        <f>data[[#This Row],[obitos_50_59_f]]-CX97</f>
        <v>0</v>
      </c>
      <c r="CZ98">
        <v>31</v>
      </c>
      <c r="DA98" s="6">
        <f>data[[#This Row],[obitos_50_59_m]]-CZ97</f>
        <v>0</v>
      </c>
      <c r="DB98">
        <v>43</v>
      </c>
      <c r="DC98" s="6">
        <f>data[[#This Row],[obitos_60_69_f]]-DB97</f>
        <v>0</v>
      </c>
      <c r="DD98">
        <v>83</v>
      </c>
      <c r="DE98" s="6">
        <f>data[[#This Row],[obitos_60_69_m]]-DD97</f>
        <v>1</v>
      </c>
      <c r="DF98">
        <v>111</v>
      </c>
      <c r="DG98" s="6">
        <f>data[[#This Row],[obitos_70_79_f]]-DF97</f>
        <v>0</v>
      </c>
      <c r="DH98">
        <v>165</v>
      </c>
      <c r="DI98" s="6">
        <f>data[[#This Row],[obitos_70_79_m]]-DH97</f>
        <v>2</v>
      </c>
      <c r="DJ98">
        <v>548</v>
      </c>
      <c r="DK98" s="6">
        <f>data[[#This Row],[obitos_80_plus_f]]-DJ97</f>
        <v>7</v>
      </c>
      <c r="DL98">
        <v>410</v>
      </c>
      <c r="DM98" s="6">
        <f>data[[#This Row],[obitos_80_plus_m]]-DL97</f>
        <v>3</v>
      </c>
      <c r="DN98">
        <v>724</v>
      </c>
      <c r="DO98">
        <v>700</v>
      </c>
      <c r="DR98">
        <v>11724</v>
      </c>
    </row>
    <row r="99" spans="1:122" x14ac:dyDescent="0.25">
      <c r="A99" s="1">
        <v>43984</v>
      </c>
      <c r="B99" s="2">
        <v>43984</v>
      </c>
      <c r="C99" s="12">
        <f>data[[#This Row],[confirmados]]-R99</f>
        <v>13026</v>
      </c>
      <c r="D99" s="12">
        <f>IF(ISNUMBER(C98),data[[#This Row],[activos_1]]-C98,0)</f>
        <v>-122</v>
      </c>
      <c r="E99" s="11">
        <f t="shared" si="8"/>
        <v>13.833333333333334</v>
      </c>
      <c r="F99">
        <v>32895</v>
      </c>
      <c r="G99" s="13">
        <f>IF(ISNUMBER(F98),data[[#This Row],[confirmados]]-F98,0)</f>
        <v>195</v>
      </c>
      <c r="H99" s="8">
        <f t="shared" si="13"/>
        <v>267.16666666666669</v>
      </c>
      <c r="I99">
        <v>16789</v>
      </c>
      <c r="J99">
        <v>3753</v>
      </c>
      <c r="K99">
        <v>11493</v>
      </c>
      <c r="L99">
        <v>260</v>
      </c>
      <c r="M99">
        <v>372</v>
      </c>
      <c r="N99">
        <v>137</v>
      </c>
      <c r="O99">
        <v>91</v>
      </c>
      <c r="Q99">
        <v>195</v>
      </c>
      <c r="R99">
        <v>19869</v>
      </c>
      <c r="S99" s="13">
        <f>IF(ISNUMBER(R98),data[[#This Row],[recuperados]]-R98,0)</f>
        <v>317</v>
      </c>
      <c r="T99" s="8">
        <f t="shared" si="9"/>
        <v>253.33333333333334</v>
      </c>
      <c r="U99">
        <v>1436</v>
      </c>
      <c r="V99" s="9">
        <f>IF(ISNUMBER(U98),data[[#This Row],[obitos]]-U98,0)</f>
        <v>12</v>
      </c>
      <c r="W99" s="9">
        <f t="shared" si="10"/>
        <v>13.333333333333334</v>
      </c>
      <c r="X99">
        <v>432</v>
      </c>
      <c r="Y99" s="25">
        <f>IF(ISNUMBER(X98),(data[[#This Row],[internados]]-X98)/X98,0)</f>
        <v>-8.2802547770700632E-2</v>
      </c>
      <c r="Z99" s="77">
        <f t="shared" si="11"/>
        <v>-2.6363894544013593E-2</v>
      </c>
      <c r="AA99" s="13">
        <f>IF(ISNUMBER(X98),IF(data[[#This Row],[internados]]-X98&lt;0,0,data[[#This Row],[internados]]-X98),0)</f>
        <v>0</v>
      </c>
      <c r="AB99" s="8">
        <f t="shared" si="14"/>
        <v>3.1666666666666665</v>
      </c>
      <c r="AC99">
        <v>58</v>
      </c>
      <c r="AD99" s="78">
        <f>IF(ISNUMBER(AC98),IF(AC98=0,0,(data[[#This Row],[internados_uci]]-AC98)/AC98),0)</f>
        <v>-9.375E-2</v>
      </c>
      <c r="AE99" s="24">
        <f t="shared" si="12"/>
        <v>-2.0516404891404893E-2</v>
      </c>
      <c r="AF99" s="13">
        <f>IF(ISNUMBER(AC98),IF(data[[#This Row],[internados_uci]]-AC98&lt;0,0,data[[#This Row],[internados_uci]]-AC98),0)</f>
        <v>0</v>
      </c>
      <c r="AG99" s="8">
        <f t="shared" si="15"/>
        <v>0.33333333333333331</v>
      </c>
      <c r="AH99">
        <v>1866</v>
      </c>
      <c r="AI99">
        <v>328873</v>
      </c>
      <c r="AJ99">
        <v>28064</v>
      </c>
      <c r="AK99">
        <v>294112</v>
      </c>
      <c r="AM99">
        <v>767</v>
      </c>
      <c r="AN99">
        <v>341</v>
      </c>
      <c r="AO99">
        <v>364</v>
      </c>
      <c r="AP99">
        <v>601</v>
      </c>
      <c r="AQ99">
        <v>517</v>
      </c>
      <c r="AR99">
        <v>2386</v>
      </c>
      <c r="AS99">
        <v>1991</v>
      </c>
      <c r="AT99">
        <v>2752</v>
      </c>
      <c r="AU99">
        <v>2242</v>
      </c>
      <c r="AV99">
        <v>3199</v>
      </c>
      <c r="AW99">
        <v>2313</v>
      </c>
      <c r="AX99">
        <v>3217</v>
      </c>
      <c r="AY99">
        <v>2192</v>
      </c>
      <c r="AZ99">
        <v>1909</v>
      </c>
      <c r="BA99">
        <v>1670</v>
      </c>
      <c r="BB99">
        <v>1377</v>
      </c>
      <c r="BC99">
        <v>1246</v>
      </c>
      <c r="BD99">
        <v>3089</v>
      </c>
      <c r="BE99">
        <v>1483</v>
      </c>
      <c r="BF99">
        <v>0.39</v>
      </c>
      <c r="BG99">
        <v>0.28999999999999998</v>
      </c>
      <c r="BH99">
        <v>0.11</v>
      </c>
      <c r="BI99">
        <v>0.2</v>
      </c>
      <c r="BJ99">
        <v>0.21</v>
      </c>
      <c r="BK99">
        <v>0.15</v>
      </c>
      <c r="BL99">
        <v>18875</v>
      </c>
      <c r="BM99">
        <v>14020</v>
      </c>
      <c r="BN99">
        <v>795</v>
      </c>
      <c r="BO99">
        <v>240</v>
      </c>
      <c r="BP99">
        <v>370</v>
      </c>
      <c r="BQ99">
        <v>1</v>
      </c>
      <c r="BR99">
        <v>15</v>
      </c>
      <c r="BS99">
        <v>15</v>
      </c>
      <c r="BT99">
        <v>0</v>
      </c>
      <c r="CD99">
        <v>0</v>
      </c>
      <c r="CE99" s="6">
        <f>data[[#This Row],[obitos_0_9_f]]-CD98</f>
        <v>0</v>
      </c>
      <c r="CF99">
        <v>0</v>
      </c>
      <c r="CG99" s="6">
        <f>data[[#This Row],[obitos_0_9_m]]-CF98</f>
        <v>0</v>
      </c>
      <c r="CH99">
        <v>0</v>
      </c>
      <c r="CI99" s="6">
        <f>data[[#This Row],[obitos_10_19_f]]-CH98</f>
        <v>0</v>
      </c>
      <c r="CJ99">
        <v>0</v>
      </c>
      <c r="CK99" s="6">
        <f>data[[#This Row],[obitos_10_19_m]]-CJ98</f>
        <v>0</v>
      </c>
      <c r="CL99">
        <v>1</v>
      </c>
      <c r="CM99" s="6">
        <f>data[[#This Row],[obitos_20_29_f]]-CL98</f>
        <v>0</v>
      </c>
      <c r="CN99">
        <v>1</v>
      </c>
      <c r="CO99" s="6">
        <f>data[[#This Row],[obitos_20_29_m]]-CN98</f>
        <v>0</v>
      </c>
      <c r="CP99">
        <v>1</v>
      </c>
      <c r="CQ99" s="6">
        <f>data[[#This Row],[obitos_30_39_f]]-CP98</f>
        <v>0</v>
      </c>
      <c r="CR99">
        <v>0</v>
      </c>
      <c r="CS99" s="6">
        <f>data[[#This Row],[obitos_30_39_m]]-CR98</f>
        <v>0</v>
      </c>
      <c r="CT99">
        <v>7</v>
      </c>
      <c r="CU99" s="6">
        <f>data[[#This Row],[obitos_40_49_f]]-CT98</f>
        <v>1</v>
      </c>
      <c r="CV99">
        <v>10</v>
      </c>
      <c r="CW99" s="6">
        <f>data[[#This Row],[obitos_40_49_m]]-CV98</f>
        <v>0</v>
      </c>
      <c r="CX99">
        <v>15</v>
      </c>
      <c r="CY99" s="6">
        <f>data[[#This Row],[obitos_50_59_f]]-CX98</f>
        <v>1</v>
      </c>
      <c r="CZ99">
        <v>31</v>
      </c>
      <c r="DA99" s="6">
        <f>data[[#This Row],[obitos_50_59_m]]-CZ98</f>
        <v>0</v>
      </c>
      <c r="DB99">
        <v>43</v>
      </c>
      <c r="DC99" s="6">
        <f>data[[#This Row],[obitos_60_69_f]]-DB98</f>
        <v>0</v>
      </c>
      <c r="DD99">
        <v>84</v>
      </c>
      <c r="DE99" s="6">
        <f>data[[#This Row],[obitos_60_69_m]]-DD98</f>
        <v>1</v>
      </c>
      <c r="DF99">
        <v>111</v>
      </c>
      <c r="DG99" s="6">
        <f>data[[#This Row],[obitos_70_79_f]]-DF98</f>
        <v>0</v>
      </c>
      <c r="DH99">
        <v>166</v>
      </c>
      <c r="DI99" s="6">
        <f>data[[#This Row],[obitos_70_79_m]]-DH98</f>
        <v>1</v>
      </c>
      <c r="DJ99">
        <v>552</v>
      </c>
      <c r="DK99" s="6">
        <f>data[[#This Row],[obitos_80_plus_f]]-DJ98</f>
        <v>4</v>
      </c>
      <c r="DL99">
        <v>414</v>
      </c>
      <c r="DM99" s="6">
        <f>data[[#This Row],[obitos_80_plus_m]]-DL98</f>
        <v>4</v>
      </c>
      <c r="DN99">
        <v>730</v>
      </c>
      <c r="DO99">
        <v>706</v>
      </c>
      <c r="DP99">
        <v>2</v>
      </c>
      <c r="DQ99">
        <v>4</v>
      </c>
      <c r="DR99">
        <v>11590</v>
      </c>
    </row>
    <row r="100" spans="1:122" x14ac:dyDescent="0.25">
      <c r="A100" s="1">
        <v>43985</v>
      </c>
      <c r="B100" s="2">
        <v>43985</v>
      </c>
      <c r="C100" s="12">
        <f>data[[#This Row],[confirmados]]-R100</f>
        <v>13182</v>
      </c>
      <c r="D100" s="12">
        <f>IF(ISNUMBER(C99),data[[#This Row],[activos_1]]-C99,0)</f>
        <v>156</v>
      </c>
      <c r="E100" s="11">
        <f t="shared" si="8"/>
        <v>37.166666666666664</v>
      </c>
      <c r="F100">
        <v>33261</v>
      </c>
      <c r="G100" s="13">
        <f>IF(ISNUMBER(F99),data[[#This Row],[confirmados]]-F99,0)</f>
        <v>366</v>
      </c>
      <c r="H100" s="8">
        <f t="shared" si="13"/>
        <v>277.5</v>
      </c>
      <c r="I100">
        <v>16804</v>
      </c>
      <c r="J100">
        <v>3765</v>
      </c>
      <c r="K100">
        <v>11828</v>
      </c>
      <c r="L100">
        <v>260</v>
      </c>
      <c r="M100">
        <v>376</v>
      </c>
      <c r="N100">
        <v>138</v>
      </c>
      <c r="O100">
        <v>90</v>
      </c>
      <c r="Q100">
        <v>366</v>
      </c>
      <c r="R100">
        <v>20079</v>
      </c>
      <c r="S100" s="13">
        <f>IF(ISNUMBER(R99),data[[#This Row],[recuperados]]-R99,0)</f>
        <v>210</v>
      </c>
      <c r="T100" s="8">
        <f t="shared" si="9"/>
        <v>240.33333333333334</v>
      </c>
      <c r="U100">
        <v>1447</v>
      </c>
      <c r="V100" s="9">
        <f>IF(ISNUMBER(U99),data[[#This Row],[obitos]]-U99,0)</f>
        <v>11</v>
      </c>
      <c r="W100" s="9">
        <f t="shared" si="10"/>
        <v>13</v>
      </c>
      <c r="X100">
        <v>428</v>
      </c>
      <c r="Y100" s="25">
        <f>IF(ISNUMBER(X99),(data[[#This Row],[internados]]-X99)/X99,0)</f>
        <v>-9.2592592592592587E-3</v>
      </c>
      <c r="Z100" s="77">
        <f t="shared" si="11"/>
        <v>-2.8560699191798627E-2</v>
      </c>
      <c r="AA100" s="13">
        <f>IF(ISNUMBER(X99),IF(data[[#This Row],[internados]]-X99&lt;0,0,data[[#This Row],[internados]]-X99),0)</f>
        <v>0</v>
      </c>
      <c r="AB100" s="8">
        <f t="shared" si="14"/>
        <v>2.8333333333333335</v>
      </c>
      <c r="AC100">
        <v>56</v>
      </c>
      <c r="AD100" s="78">
        <f>IF(ISNUMBER(AC99),IF(AC99=0,0,(data[[#This Row],[internados_uci]]-AC99)/AC99),0)</f>
        <v>-3.4482758620689655E-2</v>
      </c>
      <c r="AE100" s="24">
        <f t="shared" si="12"/>
        <v>-2.3738278802933974E-2</v>
      </c>
      <c r="AF100" s="13">
        <f>IF(ISNUMBER(AC99),IF(data[[#This Row],[internados_uci]]-AC99&lt;0,0,data[[#This Row],[internados_uci]]-AC99),0)</f>
        <v>0</v>
      </c>
      <c r="AG100" s="8">
        <f t="shared" si="15"/>
        <v>0.33333333333333331</v>
      </c>
      <c r="AH100">
        <v>1944</v>
      </c>
      <c r="AI100">
        <v>331094</v>
      </c>
      <c r="AJ100">
        <v>28093</v>
      </c>
      <c r="AK100">
        <v>295889</v>
      </c>
      <c r="AM100">
        <v>767</v>
      </c>
      <c r="AN100">
        <v>350</v>
      </c>
      <c r="AO100">
        <v>374</v>
      </c>
      <c r="AP100">
        <v>618</v>
      </c>
      <c r="AQ100">
        <v>522</v>
      </c>
      <c r="AR100">
        <v>2421</v>
      </c>
      <c r="AS100">
        <v>2030</v>
      </c>
      <c r="AT100">
        <v>2781</v>
      </c>
      <c r="AU100">
        <v>2270</v>
      </c>
      <c r="AV100">
        <v>3230</v>
      </c>
      <c r="AW100">
        <v>2346</v>
      </c>
      <c r="AX100">
        <v>3239</v>
      </c>
      <c r="AY100">
        <v>2216</v>
      </c>
      <c r="AZ100">
        <v>1923</v>
      </c>
      <c r="BA100">
        <v>1677</v>
      </c>
      <c r="BB100">
        <v>1393</v>
      </c>
      <c r="BC100">
        <v>1256</v>
      </c>
      <c r="BD100">
        <v>3115</v>
      </c>
      <c r="BE100">
        <v>1500</v>
      </c>
      <c r="BF100">
        <v>0.39</v>
      </c>
      <c r="BG100">
        <v>0.28999999999999998</v>
      </c>
      <c r="BH100">
        <v>0.11</v>
      </c>
      <c r="BI100">
        <v>0.2</v>
      </c>
      <c r="BJ100">
        <v>0.21</v>
      </c>
      <c r="BK100">
        <v>0.15</v>
      </c>
      <c r="BL100">
        <v>19070</v>
      </c>
      <c r="BM100">
        <v>14191</v>
      </c>
      <c r="BN100">
        <v>796</v>
      </c>
      <c r="BO100">
        <v>240</v>
      </c>
      <c r="BP100">
        <v>380</v>
      </c>
      <c r="BQ100">
        <v>1</v>
      </c>
      <c r="BR100">
        <v>15</v>
      </c>
      <c r="BS100">
        <v>15</v>
      </c>
      <c r="BT100">
        <v>0</v>
      </c>
      <c r="CD100">
        <v>0</v>
      </c>
      <c r="CE100" s="6">
        <f>data[[#This Row],[obitos_0_9_f]]-CD99</f>
        <v>0</v>
      </c>
      <c r="CF100">
        <v>0</v>
      </c>
      <c r="CG100" s="6">
        <f>data[[#This Row],[obitos_0_9_m]]-CF99</f>
        <v>0</v>
      </c>
      <c r="CH100">
        <v>0</v>
      </c>
      <c r="CI100" s="6">
        <f>data[[#This Row],[obitos_10_19_f]]-CH99</f>
        <v>0</v>
      </c>
      <c r="CJ100">
        <v>0</v>
      </c>
      <c r="CK100" s="6">
        <f>data[[#This Row],[obitos_10_19_m]]-CJ99</f>
        <v>0</v>
      </c>
      <c r="CL100">
        <v>1</v>
      </c>
      <c r="CM100" s="6">
        <f>data[[#This Row],[obitos_20_29_f]]-CL99</f>
        <v>0</v>
      </c>
      <c r="CN100">
        <v>1</v>
      </c>
      <c r="CO100" s="6">
        <f>data[[#This Row],[obitos_20_29_m]]-CN99</f>
        <v>0</v>
      </c>
      <c r="CP100">
        <v>1</v>
      </c>
      <c r="CQ100" s="6">
        <f>data[[#This Row],[obitos_30_39_f]]-CP99</f>
        <v>0</v>
      </c>
      <c r="CR100">
        <v>0</v>
      </c>
      <c r="CS100" s="6">
        <f>data[[#This Row],[obitos_30_39_m]]-CR99</f>
        <v>0</v>
      </c>
      <c r="CT100">
        <v>7</v>
      </c>
      <c r="CU100" s="6">
        <f>data[[#This Row],[obitos_40_49_f]]-CT99</f>
        <v>0</v>
      </c>
      <c r="CV100">
        <v>10</v>
      </c>
      <c r="CW100" s="6">
        <f>data[[#This Row],[obitos_40_49_m]]-CV99</f>
        <v>0</v>
      </c>
      <c r="CX100">
        <v>15</v>
      </c>
      <c r="CY100" s="6">
        <f>data[[#This Row],[obitos_50_59_f]]-CX99</f>
        <v>0</v>
      </c>
      <c r="CZ100">
        <v>31</v>
      </c>
      <c r="DA100" s="6">
        <f>data[[#This Row],[obitos_50_59_m]]-CZ99</f>
        <v>0</v>
      </c>
      <c r="DB100">
        <v>43</v>
      </c>
      <c r="DC100" s="6">
        <f>data[[#This Row],[obitos_60_69_f]]-DB99</f>
        <v>0</v>
      </c>
      <c r="DD100">
        <v>85</v>
      </c>
      <c r="DE100" s="6">
        <f>data[[#This Row],[obitos_60_69_m]]-DD99</f>
        <v>1</v>
      </c>
      <c r="DF100">
        <v>111</v>
      </c>
      <c r="DG100" s="6">
        <f>data[[#This Row],[obitos_70_79_f]]-DF99</f>
        <v>0</v>
      </c>
      <c r="DH100">
        <v>167</v>
      </c>
      <c r="DI100" s="6">
        <f>data[[#This Row],[obitos_70_79_m]]-DH99</f>
        <v>1</v>
      </c>
      <c r="DJ100">
        <v>557</v>
      </c>
      <c r="DK100" s="6">
        <f>data[[#This Row],[obitos_80_plus_f]]-DJ99</f>
        <v>5</v>
      </c>
      <c r="DL100">
        <v>418</v>
      </c>
      <c r="DM100" s="6">
        <f>data[[#This Row],[obitos_80_plus_m]]-DL99</f>
        <v>4</v>
      </c>
      <c r="DN100">
        <v>735</v>
      </c>
      <c r="DO100">
        <v>712</v>
      </c>
      <c r="DP100">
        <v>0</v>
      </c>
      <c r="DQ100">
        <v>0</v>
      </c>
      <c r="DR100">
        <v>11735</v>
      </c>
    </row>
    <row r="101" spans="1:122" x14ac:dyDescent="0.25">
      <c r="A101" s="1">
        <v>43986</v>
      </c>
      <c r="B101" s="2">
        <v>43986</v>
      </c>
      <c r="C101" s="12">
        <f>data[[#This Row],[confirmados]]-R101</f>
        <v>13269</v>
      </c>
      <c r="D101" s="12">
        <f>IF(ISNUMBER(C100),data[[#This Row],[activos_1]]-C100,0)</f>
        <v>87</v>
      </c>
      <c r="E101" s="11">
        <f t="shared" si="8"/>
        <v>39</v>
      </c>
      <c r="F101">
        <v>33592</v>
      </c>
      <c r="G101" s="13">
        <f>IF(ISNUMBER(F100),data[[#This Row],[confirmados]]-F100,0)</f>
        <v>331</v>
      </c>
      <c r="H101" s="8">
        <f t="shared" si="13"/>
        <v>274.33333333333331</v>
      </c>
      <c r="I101">
        <v>16819</v>
      </c>
      <c r="J101">
        <v>3770</v>
      </c>
      <c r="K101">
        <v>12137</v>
      </c>
      <c r="L101">
        <v>262</v>
      </c>
      <c r="M101">
        <v>376</v>
      </c>
      <c r="N101">
        <v>138</v>
      </c>
      <c r="O101">
        <v>90</v>
      </c>
      <c r="Q101">
        <v>331</v>
      </c>
      <c r="R101">
        <v>20323</v>
      </c>
      <c r="S101" s="13">
        <f>IF(ISNUMBER(R100),data[[#This Row],[recuperados]]-R100,0)</f>
        <v>244</v>
      </c>
      <c r="T101" s="8">
        <f t="shared" si="9"/>
        <v>235.33333333333334</v>
      </c>
      <c r="U101">
        <v>1455</v>
      </c>
      <c r="V101" s="9">
        <f>IF(ISNUMBER(U100),data[[#This Row],[obitos]]-U100,0)</f>
        <v>8</v>
      </c>
      <c r="W101" s="9">
        <f t="shared" si="10"/>
        <v>12</v>
      </c>
      <c r="X101">
        <v>445</v>
      </c>
      <c r="Y101" s="25">
        <f>IF(ISNUMBER(X100),(data[[#This Row],[internados]]-X100)/X100,0)</f>
        <v>3.9719626168224297E-2</v>
      </c>
      <c r="Z101" s="77">
        <f t="shared" si="11"/>
        <v>-2.7474615663761245E-2</v>
      </c>
      <c r="AA101" s="13">
        <f>IF(ISNUMBER(X100),IF(data[[#This Row],[internados]]-X100&lt;0,0,data[[#This Row],[internados]]-X100),0)</f>
        <v>17</v>
      </c>
      <c r="AB101" s="8">
        <f t="shared" si="14"/>
        <v>2.8333333333333335</v>
      </c>
      <c r="AC101">
        <v>58</v>
      </c>
      <c r="AD101" s="78">
        <f>IF(ISNUMBER(AC100),IF(AC100=0,0,(data[[#This Row],[internados_uci]]-AC100)/AC100),0)</f>
        <v>3.5714285714285712E-2</v>
      </c>
      <c r="AE101" s="24">
        <f t="shared" si="12"/>
        <v>-2.0350000414655588E-2</v>
      </c>
      <c r="AF101" s="13">
        <f>IF(ISNUMBER(AC100),IF(data[[#This Row],[internados_uci]]-AC100&lt;0,0,data[[#This Row],[internados_uci]]-AC100),0)</f>
        <v>2</v>
      </c>
      <c r="AG101" s="8">
        <f t="shared" si="15"/>
        <v>0.5</v>
      </c>
      <c r="AH101">
        <v>1741</v>
      </c>
      <c r="AI101">
        <v>333106</v>
      </c>
      <c r="AJ101">
        <v>28685</v>
      </c>
      <c r="AK101">
        <v>297773</v>
      </c>
      <c r="AM101">
        <v>767</v>
      </c>
      <c r="AN101">
        <v>355</v>
      </c>
      <c r="AO101">
        <v>383</v>
      </c>
      <c r="AP101">
        <v>626</v>
      </c>
      <c r="AQ101">
        <v>525</v>
      </c>
      <c r="AR101">
        <v>2463</v>
      </c>
      <c r="AS101">
        <v>2067</v>
      </c>
      <c r="AT101">
        <v>2820</v>
      </c>
      <c r="AU101">
        <v>2310</v>
      </c>
      <c r="AV101">
        <v>3248</v>
      </c>
      <c r="AW101">
        <v>2390</v>
      </c>
      <c r="AX101">
        <v>3273</v>
      </c>
      <c r="AY101">
        <v>2236</v>
      </c>
      <c r="AZ101">
        <v>1932</v>
      </c>
      <c r="BA101">
        <v>1691</v>
      </c>
      <c r="BB101">
        <v>1398</v>
      </c>
      <c r="BC101">
        <v>1256</v>
      </c>
      <c r="BD101">
        <v>3117</v>
      </c>
      <c r="BE101">
        <v>1502</v>
      </c>
      <c r="BF101">
        <v>0.4</v>
      </c>
      <c r="BG101">
        <v>0.28999999999999998</v>
      </c>
      <c r="BH101">
        <v>0.11</v>
      </c>
      <c r="BI101">
        <v>0.2</v>
      </c>
      <c r="BJ101">
        <v>0.21</v>
      </c>
      <c r="BK101">
        <v>0.15</v>
      </c>
      <c r="BL101">
        <v>19232</v>
      </c>
      <c r="BM101">
        <v>14360</v>
      </c>
      <c r="BN101">
        <v>801</v>
      </c>
      <c r="BO101">
        <v>240</v>
      </c>
      <c r="BP101">
        <v>383</v>
      </c>
      <c r="BQ101">
        <v>1</v>
      </c>
      <c r="BR101">
        <v>15</v>
      </c>
      <c r="BS101">
        <v>15</v>
      </c>
      <c r="BT101">
        <v>0</v>
      </c>
      <c r="CD101">
        <v>0</v>
      </c>
      <c r="CE101" s="6">
        <f>data[[#This Row],[obitos_0_9_f]]-CD100</f>
        <v>0</v>
      </c>
      <c r="CF101">
        <v>0</v>
      </c>
      <c r="CG101" s="6">
        <f>data[[#This Row],[obitos_0_9_m]]-CF100</f>
        <v>0</v>
      </c>
      <c r="CH101">
        <v>0</v>
      </c>
      <c r="CI101" s="6">
        <f>data[[#This Row],[obitos_10_19_f]]-CH100</f>
        <v>0</v>
      </c>
      <c r="CJ101">
        <v>0</v>
      </c>
      <c r="CK101" s="6">
        <f>data[[#This Row],[obitos_10_19_m]]-CJ100</f>
        <v>0</v>
      </c>
      <c r="CL101">
        <v>1</v>
      </c>
      <c r="CM101" s="6">
        <f>data[[#This Row],[obitos_20_29_f]]-CL100</f>
        <v>0</v>
      </c>
      <c r="CN101">
        <v>1</v>
      </c>
      <c r="CO101" s="6">
        <f>data[[#This Row],[obitos_20_29_m]]-CN100</f>
        <v>0</v>
      </c>
      <c r="CP101">
        <v>1</v>
      </c>
      <c r="CQ101" s="6">
        <f>data[[#This Row],[obitos_30_39_f]]-CP100</f>
        <v>0</v>
      </c>
      <c r="CR101">
        <v>0</v>
      </c>
      <c r="CS101" s="6">
        <f>data[[#This Row],[obitos_30_39_m]]-CR100</f>
        <v>0</v>
      </c>
      <c r="CT101">
        <v>7</v>
      </c>
      <c r="CU101" s="6">
        <f>data[[#This Row],[obitos_40_49_f]]-CT100</f>
        <v>0</v>
      </c>
      <c r="CV101">
        <v>10</v>
      </c>
      <c r="CW101" s="6">
        <f>data[[#This Row],[obitos_40_49_m]]-CV100</f>
        <v>0</v>
      </c>
      <c r="CX101">
        <v>15</v>
      </c>
      <c r="CY101" s="6">
        <f>data[[#This Row],[obitos_50_59_f]]-CX100</f>
        <v>0</v>
      </c>
      <c r="CZ101">
        <v>31</v>
      </c>
      <c r="DA101" s="6">
        <f>data[[#This Row],[obitos_50_59_m]]-CZ100</f>
        <v>0</v>
      </c>
      <c r="DB101">
        <v>43</v>
      </c>
      <c r="DC101" s="6">
        <f>data[[#This Row],[obitos_60_69_f]]-DB100</f>
        <v>0</v>
      </c>
      <c r="DD101">
        <v>86</v>
      </c>
      <c r="DE101" s="6">
        <f>data[[#This Row],[obitos_60_69_m]]-DD100</f>
        <v>1</v>
      </c>
      <c r="DF101">
        <v>111</v>
      </c>
      <c r="DG101" s="6">
        <f>data[[#This Row],[obitos_70_79_f]]-DF100</f>
        <v>0</v>
      </c>
      <c r="DH101">
        <v>168</v>
      </c>
      <c r="DI101" s="6">
        <f>data[[#This Row],[obitos_70_79_m]]-DH100</f>
        <v>1</v>
      </c>
      <c r="DJ101">
        <v>559</v>
      </c>
      <c r="DK101" s="6">
        <f>data[[#This Row],[obitos_80_plus_f]]-DJ100</f>
        <v>2</v>
      </c>
      <c r="DL101">
        <v>422</v>
      </c>
      <c r="DM101" s="6">
        <f>data[[#This Row],[obitos_80_plus_m]]-DL100</f>
        <v>4</v>
      </c>
      <c r="DN101">
        <v>737</v>
      </c>
      <c r="DO101">
        <v>718</v>
      </c>
      <c r="DP101">
        <v>0</v>
      </c>
      <c r="DQ101">
        <v>0</v>
      </c>
      <c r="DR101">
        <v>11814</v>
      </c>
    </row>
    <row r="102" spans="1:122" x14ac:dyDescent="0.25">
      <c r="A102" s="1">
        <v>43987</v>
      </c>
      <c r="B102" s="2">
        <v>43987</v>
      </c>
      <c r="C102" s="12">
        <f>data[[#This Row],[confirmados]]-R102</f>
        <v>13443</v>
      </c>
      <c r="D102" s="12">
        <f>IF(ISNUMBER(C101),data[[#This Row],[activos_1]]-C101,0)</f>
        <v>174</v>
      </c>
      <c r="E102" s="11">
        <f t="shared" si="8"/>
        <v>71</v>
      </c>
      <c r="F102">
        <v>33969</v>
      </c>
      <c r="G102" s="13">
        <f>IF(ISNUMBER(F101),data[[#This Row],[confirmados]]-F101,0)</f>
        <v>377</v>
      </c>
      <c r="H102" s="8">
        <f t="shared" si="13"/>
        <v>294.33333333333331</v>
      </c>
      <c r="I102">
        <v>16834</v>
      </c>
      <c r="J102">
        <v>3789</v>
      </c>
      <c r="K102">
        <v>12473</v>
      </c>
      <c r="L102">
        <v>263</v>
      </c>
      <c r="M102">
        <v>380</v>
      </c>
      <c r="N102">
        <v>140</v>
      </c>
      <c r="O102">
        <v>90</v>
      </c>
      <c r="Q102">
        <v>377</v>
      </c>
      <c r="R102">
        <v>20526</v>
      </c>
      <c r="S102" s="13">
        <f>IF(ISNUMBER(R101),data[[#This Row],[recuperados]]-R101,0)</f>
        <v>203</v>
      </c>
      <c r="T102" s="8">
        <f t="shared" si="9"/>
        <v>223.33333333333334</v>
      </c>
      <c r="U102">
        <v>1465</v>
      </c>
      <c r="V102" s="9">
        <f>IF(ISNUMBER(U101),data[[#This Row],[obitos]]-U101,0)</f>
        <v>10</v>
      </c>
      <c r="W102" s="9">
        <f t="shared" si="10"/>
        <v>11.5</v>
      </c>
      <c r="X102">
        <v>421</v>
      </c>
      <c r="Y102" s="25">
        <f>IF(ISNUMBER(X101),(data[[#This Row],[internados]]-X101)/X101,0)</f>
        <v>-5.3932584269662923E-2</v>
      </c>
      <c r="Z102" s="77">
        <f t="shared" si="11"/>
        <v>-3.1737481788100153E-2</v>
      </c>
      <c r="AA102" s="13">
        <f>IF(ISNUMBER(X101),IF(data[[#This Row],[internados]]-X101&lt;0,0,data[[#This Row],[internados]]-X101),0)</f>
        <v>0</v>
      </c>
      <c r="AB102" s="8">
        <f t="shared" si="14"/>
        <v>2.8333333333333335</v>
      </c>
      <c r="AC102">
        <v>58</v>
      </c>
      <c r="AD102" s="78">
        <f>IF(ISNUMBER(AC101),IF(AC101=0,0,(data[[#This Row],[internados_uci]]-AC101)/AC101),0)</f>
        <v>0</v>
      </c>
      <c r="AE102" s="24">
        <f t="shared" si="12"/>
        <v>-1.2774242838898012E-2</v>
      </c>
      <c r="AF102" s="13">
        <f>IF(ISNUMBER(AC101),IF(data[[#This Row],[internados_uci]]-AC101&lt;0,0,data[[#This Row],[internados_uci]]-AC101),0)</f>
        <v>0</v>
      </c>
      <c r="AG102" s="8">
        <f t="shared" si="15"/>
        <v>0.5</v>
      </c>
      <c r="AH102">
        <v>1636</v>
      </c>
      <c r="AI102">
        <v>334923</v>
      </c>
      <c r="AJ102">
        <v>28088</v>
      </c>
      <c r="AK102">
        <v>299318</v>
      </c>
      <c r="AM102">
        <v>767</v>
      </c>
      <c r="AN102">
        <v>362</v>
      </c>
      <c r="AO102">
        <v>393</v>
      </c>
      <c r="AP102">
        <v>637</v>
      </c>
      <c r="AQ102">
        <v>533</v>
      </c>
      <c r="AR102">
        <v>2497</v>
      </c>
      <c r="AS102">
        <v>2113</v>
      </c>
      <c r="AT102">
        <v>2860</v>
      </c>
      <c r="AU102">
        <v>2366</v>
      </c>
      <c r="AV102">
        <v>3271</v>
      </c>
      <c r="AW102">
        <v>2422</v>
      </c>
      <c r="AX102">
        <v>3299</v>
      </c>
      <c r="AY102">
        <v>2265</v>
      </c>
      <c r="AZ102">
        <v>1953</v>
      </c>
      <c r="BA102">
        <v>1705</v>
      </c>
      <c r="BB102">
        <v>1406</v>
      </c>
      <c r="BC102">
        <v>1261</v>
      </c>
      <c r="BD102">
        <v>3117</v>
      </c>
      <c r="BE102">
        <v>1509</v>
      </c>
      <c r="BF102">
        <v>0.4</v>
      </c>
      <c r="BG102">
        <v>0.28999999999999998</v>
      </c>
      <c r="BH102">
        <v>0.11</v>
      </c>
      <c r="BI102">
        <v>0.2</v>
      </c>
      <c r="BJ102">
        <v>0.21</v>
      </c>
      <c r="BK102">
        <v>0.15</v>
      </c>
      <c r="BL102">
        <v>19402</v>
      </c>
      <c r="BM102">
        <v>14567</v>
      </c>
      <c r="BN102">
        <v>803</v>
      </c>
      <c r="BO102">
        <v>244</v>
      </c>
      <c r="BP102">
        <v>387</v>
      </c>
      <c r="BQ102">
        <v>1</v>
      </c>
      <c r="BR102">
        <v>15</v>
      </c>
      <c r="BS102">
        <v>15</v>
      </c>
      <c r="BT102">
        <v>0</v>
      </c>
      <c r="CD102">
        <v>0</v>
      </c>
      <c r="CE102" s="6">
        <f>data[[#This Row],[obitos_0_9_f]]-CD101</f>
        <v>0</v>
      </c>
      <c r="CF102">
        <v>0</v>
      </c>
      <c r="CG102" s="6">
        <f>data[[#This Row],[obitos_0_9_m]]-CF101</f>
        <v>0</v>
      </c>
      <c r="CH102">
        <v>0</v>
      </c>
      <c r="CI102" s="6">
        <f>data[[#This Row],[obitos_10_19_f]]-CH101</f>
        <v>0</v>
      </c>
      <c r="CJ102">
        <v>0</v>
      </c>
      <c r="CK102" s="6">
        <f>data[[#This Row],[obitos_10_19_m]]-CJ101</f>
        <v>0</v>
      </c>
      <c r="CL102">
        <v>1</v>
      </c>
      <c r="CM102" s="6">
        <f>data[[#This Row],[obitos_20_29_f]]-CL101</f>
        <v>0</v>
      </c>
      <c r="CN102">
        <v>1</v>
      </c>
      <c r="CO102" s="6">
        <f>data[[#This Row],[obitos_20_29_m]]-CN101</f>
        <v>0</v>
      </c>
      <c r="CP102">
        <v>1</v>
      </c>
      <c r="CQ102" s="6">
        <f>data[[#This Row],[obitos_30_39_f]]-CP101</f>
        <v>0</v>
      </c>
      <c r="CR102">
        <v>0</v>
      </c>
      <c r="CS102" s="6">
        <f>data[[#This Row],[obitos_30_39_m]]-CR101</f>
        <v>0</v>
      </c>
      <c r="CT102">
        <v>7</v>
      </c>
      <c r="CU102" s="6">
        <f>data[[#This Row],[obitos_40_49_f]]-CT101</f>
        <v>0</v>
      </c>
      <c r="CV102">
        <v>10</v>
      </c>
      <c r="CW102" s="6">
        <f>data[[#This Row],[obitos_40_49_m]]-CV101</f>
        <v>0</v>
      </c>
      <c r="CX102">
        <v>15</v>
      </c>
      <c r="CY102" s="6">
        <f>data[[#This Row],[obitos_50_59_f]]-CX101</f>
        <v>0</v>
      </c>
      <c r="CZ102">
        <v>31</v>
      </c>
      <c r="DA102" s="6">
        <f>data[[#This Row],[obitos_50_59_m]]-CZ101</f>
        <v>0</v>
      </c>
      <c r="DB102">
        <v>43</v>
      </c>
      <c r="DC102" s="6">
        <f>data[[#This Row],[obitos_60_69_f]]-DB101</f>
        <v>0</v>
      </c>
      <c r="DD102">
        <v>87</v>
      </c>
      <c r="DE102" s="6">
        <f>data[[#This Row],[obitos_60_69_m]]-DD101</f>
        <v>1</v>
      </c>
      <c r="DF102">
        <v>112</v>
      </c>
      <c r="DG102" s="6">
        <f>data[[#This Row],[obitos_70_79_f]]-DF101</f>
        <v>1</v>
      </c>
      <c r="DH102">
        <v>168</v>
      </c>
      <c r="DI102" s="6">
        <f>data[[#This Row],[obitos_70_79_m]]-DH101</f>
        <v>0</v>
      </c>
      <c r="DJ102">
        <v>565</v>
      </c>
      <c r="DK102" s="6">
        <f>data[[#This Row],[obitos_80_plus_f]]-DJ101</f>
        <v>6</v>
      </c>
      <c r="DL102">
        <v>424</v>
      </c>
      <c r="DM102" s="6">
        <f>data[[#This Row],[obitos_80_plus_m]]-DL101</f>
        <v>2</v>
      </c>
      <c r="DN102">
        <v>744</v>
      </c>
      <c r="DO102">
        <v>721</v>
      </c>
      <c r="DP102">
        <v>0</v>
      </c>
      <c r="DQ102">
        <v>0</v>
      </c>
      <c r="DR102">
        <v>11978</v>
      </c>
    </row>
    <row r="103" spans="1:122" x14ac:dyDescent="0.25">
      <c r="A103" s="1">
        <v>43988</v>
      </c>
      <c r="B103" s="2">
        <v>43988</v>
      </c>
      <c r="C103" s="12">
        <f>data[[#This Row],[confirmados]]-R103</f>
        <v>13544</v>
      </c>
      <c r="D103" s="12">
        <f>IF(ISNUMBER(C102),data[[#This Row],[activos_1]]-C102,0)</f>
        <v>101</v>
      </c>
      <c r="E103" s="11">
        <f t="shared" si="8"/>
        <v>75.5</v>
      </c>
      <c r="F103">
        <v>34351</v>
      </c>
      <c r="G103" s="13">
        <f>IF(ISNUMBER(F102),data[[#This Row],[confirmados]]-F102,0)</f>
        <v>382</v>
      </c>
      <c r="H103" s="8">
        <f t="shared" si="13"/>
        <v>308.5</v>
      </c>
      <c r="I103">
        <v>16855</v>
      </c>
      <c r="J103">
        <v>3799</v>
      </c>
      <c r="K103">
        <v>12818</v>
      </c>
      <c r="L103">
        <v>266</v>
      </c>
      <c r="M103">
        <v>382</v>
      </c>
      <c r="N103">
        <v>141</v>
      </c>
      <c r="O103">
        <v>90</v>
      </c>
      <c r="Q103">
        <v>382</v>
      </c>
      <c r="R103">
        <v>20807</v>
      </c>
      <c r="S103" s="13">
        <f>IF(ISNUMBER(R102),data[[#This Row],[recuperados]]-R102,0)</f>
        <v>281</v>
      </c>
      <c r="T103" s="8">
        <f t="shared" si="9"/>
        <v>233</v>
      </c>
      <c r="U103">
        <v>1474</v>
      </c>
      <c r="V103" s="9">
        <f>IF(ISNUMBER(U102),data[[#This Row],[obitos]]-U102,0)</f>
        <v>9</v>
      </c>
      <c r="W103" s="9">
        <f t="shared" si="10"/>
        <v>10.666666666666666</v>
      </c>
      <c r="X103">
        <v>414</v>
      </c>
      <c r="Y103" s="25">
        <f>IF(ISNUMBER(X102),(data[[#This Row],[internados]]-X102)/X102,0)</f>
        <v>-1.66270783847981E-2</v>
      </c>
      <c r="Z103" s="77">
        <f t="shared" si="11"/>
        <v>-2.1538492906707878E-2</v>
      </c>
      <c r="AA103" s="13">
        <f>IF(ISNUMBER(X102),IF(data[[#This Row],[internados]]-X102&lt;0,0,data[[#This Row],[internados]]-X102),0)</f>
        <v>0</v>
      </c>
      <c r="AB103" s="8">
        <f t="shared" si="14"/>
        <v>2.8333333333333335</v>
      </c>
      <c r="AC103">
        <v>57</v>
      </c>
      <c r="AD103" s="78">
        <f>IF(ISNUMBER(AC102),IF(AC102=0,0,(data[[#This Row],[internados_uci]]-AC102)/AC102),0)</f>
        <v>-1.7241379310344827E-2</v>
      </c>
      <c r="AE103" s="24">
        <f t="shared" si="12"/>
        <v>-1.8293308702791462E-2</v>
      </c>
      <c r="AF103" s="13">
        <f>IF(ISNUMBER(AC102),IF(data[[#This Row],[internados_uci]]-AC102&lt;0,0,data[[#This Row],[internados_uci]]-AC102),0)</f>
        <v>0</v>
      </c>
      <c r="AG103" s="8">
        <f t="shared" si="15"/>
        <v>0.33333333333333331</v>
      </c>
      <c r="AH103">
        <v>1813</v>
      </c>
      <c r="AI103">
        <v>337333</v>
      </c>
      <c r="AJ103">
        <v>29013</v>
      </c>
      <c r="AK103">
        <v>301169</v>
      </c>
      <c r="AM103">
        <v>767</v>
      </c>
      <c r="AN103">
        <v>371</v>
      </c>
      <c r="AO103">
        <v>401</v>
      </c>
      <c r="AP103">
        <v>652</v>
      </c>
      <c r="AQ103">
        <v>539</v>
      </c>
      <c r="AR103">
        <v>2538</v>
      </c>
      <c r="AS103">
        <v>2154</v>
      </c>
      <c r="AT103">
        <v>2894</v>
      </c>
      <c r="AU103">
        <v>2415</v>
      </c>
      <c r="AV103">
        <v>3312</v>
      </c>
      <c r="AW103">
        <v>2464</v>
      </c>
      <c r="AX103">
        <v>3323</v>
      </c>
      <c r="AY103">
        <v>2287</v>
      </c>
      <c r="AZ103">
        <v>1963</v>
      </c>
      <c r="BA103">
        <v>1710</v>
      </c>
      <c r="BB103">
        <v>1420</v>
      </c>
      <c r="BC103">
        <v>1269</v>
      </c>
      <c r="BD103">
        <v>3121</v>
      </c>
      <c r="BE103">
        <v>1518</v>
      </c>
      <c r="BF103">
        <v>0.4</v>
      </c>
      <c r="BG103">
        <v>0.28999999999999998</v>
      </c>
      <c r="BH103">
        <v>0.11</v>
      </c>
      <c r="BI103">
        <v>0.2</v>
      </c>
      <c r="BJ103">
        <v>0.21</v>
      </c>
      <c r="BK103">
        <v>0.15</v>
      </c>
      <c r="BL103">
        <v>19594</v>
      </c>
      <c r="BM103">
        <v>14757</v>
      </c>
      <c r="BN103">
        <v>804</v>
      </c>
      <c r="BO103">
        <v>244</v>
      </c>
      <c r="BP103">
        <v>395</v>
      </c>
      <c r="BQ103">
        <v>1</v>
      </c>
      <c r="BR103">
        <v>15</v>
      </c>
      <c r="BS103">
        <v>15</v>
      </c>
      <c r="BT103">
        <v>0</v>
      </c>
      <c r="CD103">
        <v>0</v>
      </c>
      <c r="CE103" s="6">
        <f>data[[#This Row],[obitos_0_9_f]]-CD102</f>
        <v>0</v>
      </c>
      <c r="CF103">
        <v>0</v>
      </c>
      <c r="CG103" s="6">
        <f>data[[#This Row],[obitos_0_9_m]]-CF102</f>
        <v>0</v>
      </c>
      <c r="CH103">
        <v>0</v>
      </c>
      <c r="CI103" s="6">
        <f>data[[#This Row],[obitos_10_19_f]]-CH102</f>
        <v>0</v>
      </c>
      <c r="CJ103">
        <v>0</v>
      </c>
      <c r="CK103" s="6">
        <f>data[[#This Row],[obitos_10_19_m]]-CJ102</f>
        <v>0</v>
      </c>
      <c r="CL103">
        <v>1</v>
      </c>
      <c r="CM103" s="6">
        <f>data[[#This Row],[obitos_20_29_f]]-CL102</f>
        <v>0</v>
      </c>
      <c r="CN103">
        <v>1</v>
      </c>
      <c r="CO103" s="6">
        <f>data[[#This Row],[obitos_20_29_m]]-CN102</f>
        <v>0</v>
      </c>
      <c r="CP103">
        <v>1</v>
      </c>
      <c r="CQ103" s="6">
        <f>data[[#This Row],[obitos_30_39_f]]-CP102</f>
        <v>0</v>
      </c>
      <c r="CR103">
        <v>0</v>
      </c>
      <c r="CS103" s="6">
        <f>data[[#This Row],[obitos_30_39_m]]-CR102</f>
        <v>0</v>
      </c>
      <c r="CT103">
        <v>7</v>
      </c>
      <c r="CU103" s="6">
        <f>data[[#This Row],[obitos_40_49_f]]-CT102</f>
        <v>0</v>
      </c>
      <c r="CV103">
        <v>10</v>
      </c>
      <c r="CW103" s="6">
        <f>data[[#This Row],[obitos_40_49_m]]-CV102</f>
        <v>0</v>
      </c>
      <c r="CX103">
        <v>15</v>
      </c>
      <c r="CY103" s="6">
        <f>data[[#This Row],[obitos_50_59_f]]-CX102</f>
        <v>0</v>
      </c>
      <c r="CZ103">
        <v>31</v>
      </c>
      <c r="DA103" s="6">
        <f>data[[#This Row],[obitos_50_59_m]]-CZ102</f>
        <v>0</v>
      </c>
      <c r="DB103">
        <v>43</v>
      </c>
      <c r="DC103" s="6">
        <f>data[[#This Row],[obitos_60_69_f]]-DB102</f>
        <v>0</v>
      </c>
      <c r="DD103">
        <v>87</v>
      </c>
      <c r="DE103" s="6">
        <f>data[[#This Row],[obitos_60_69_m]]-DD102</f>
        <v>0</v>
      </c>
      <c r="DF103">
        <v>112</v>
      </c>
      <c r="DG103" s="6">
        <f>data[[#This Row],[obitos_70_79_f]]-DF102</f>
        <v>0</v>
      </c>
      <c r="DH103">
        <v>170</v>
      </c>
      <c r="DI103" s="6">
        <f>data[[#This Row],[obitos_70_79_m]]-DH102</f>
        <v>2</v>
      </c>
      <c r="DJ103">
        <v>569</v>
      </c>
      <c r="DK103" s="6">
        <f>data[[#This Row],[obitos_80_plus_f]]-DJ102</f>
        <v>4</v>
      </c>
      <c r="DL103">
        <v>427</v>
      </c>
      <c r="DM103" s="6">
        <f>data[[#This Row],[obitos_80_plus_m]]-DL102</f>
        <v>3</v>
      </c>
      <c r="DN103">
        <v>748</v>
      </c>
      <c r="DO103">
        <v>726</v>
      </c>
      <c r="DP103">
        <v>0</v>
      </c>
      <c r="DQ103">
        <v>0</v>
      </c>
      <c r="DR103">
        <v>12070</v>
      </c>
    </row>
    <row r="104" spans="1:122" x14ac:dyDescent="0.25">
      <c r="A104" s="1">
        <v>43989</v>
      </c>
      <c r="B104" s="2">
        <v>43989</v>
      </c>
      <c r="C104" s="12">
        <f>data[[#This Row],[confirmados]]-R104</f>
        <v>13698</v>
      </c>
      <c r="D104" s="12">
        <f>IF(ISNUMBER(C103),data[[#This Row],[activos_1]]-C103,0)</f>
        <v>154</v>
      </c>
      <c r="E104" s="11">
        <f t="shared" si="8"/>
        <v>91.666666666666671</v>
      </c>
      <c r="F104">
        <v>34693</v>
      </c>
      <c r="G104" s="13">
        <f>IF(ISNUMBER(F103),data[[#This Row],[confirmados]]-F103,0)</f>
        <v>342</v>
      </c>
      <c r="H104" s="8">
        <f t="shared" si="13"/>
        <v>332.16666666666669</v>
      </c>
      <c r="I104">
        <v>16909</v>
      </c>
      <c r="J104">
        <v>3823</v>
      </c>
      <c r="K104">
        <v>13073</v>
      </c>
      <c r="L104">
        <v>268</v>
      </c>
      <c r="M104">
        <v>389</v>
      </c>
      <c r="N104">
        <v>141</v>
      </c>
      <c r="O104">
        <v>90</v>
      </c>
      <c r="Q104">
        <v>342</v>
      </c>
      <c r="R104">
        <v>20995</v>
      </c>
      <c r="S104" s="13">
        <f>IF(ISNUMBER(R103),data[[#This Row],[recuperados]]-R103,0)</f>
        <v>188</v>
      </c>
      <c r="T104" s="8">
        <f t="shared" si="9"/>
        <v>240.5</v>
      </c>
      <c r="U104">
        <v>1479</v>
      </c>
      <c r="V104" s="9">
        <f>IF(ISNUMBER(U103),data[[#This Row],[obitos]]-U103,0)</f>
        <v>5</v>
      </c>
      <c r="W104" s="9">
        <f t="shared" si="10"/>
        <v>9.1666666666666661</v>
      </c>
      <c r="X104">
        <v>398</v>
      </c>
      <c r="Y104" s="25">
        <f>IF(ISNUMBER(X103),(data[[#This Row],[internados]]-X103)/X103,0)</f>
        <v>-3.864734299516908E-2</v>
      </c>
      <c r="Z104" s="77">
        <f t="shared" si="11"/>
        <v>-2.6924864418560953E-2</v>
      </c>
      <c r="AA104" s="13">
        <f>IF(ISNUMBER(X103),IF(data[[#This Row],[internados]]-X103&lt;0,0,data[[#This Row],[internados]]-X103),0)</f>
        <v>0</v>
      </c>
      <c r="AB104" s="8">
        <f t="shared" si="14"/>
        <v>2.8333333333333335</v>
      </c>
      <c r="AC104">
        <v>58</v>
      </c>
      <c r="AD104" s="78">
        <f>IF(ISNUMBER(AC103),IF(AC103=0,0,(data[[#This Row],[internados_uci]]-AC103)/AC103),0)</f>
        <v>1.7543859649122806E-2</v>
      </c>
      <c r="AE104" s="24">
        <f t="shared" si="12"/>
        <v>-1.5369332094604329E-2</v>
      </c>
      <c r="AF104" s="13">
        <f>IF(ISNUMBER(AC103),IF(data[[#This Row],[internados_uci]]-AC103&lt;0,0,data[[#This Row],[internados_uci]]-AC103),0)</f>
        <v>1</v>
      </c>
      <c r="AG104" s="8">
        <f t="shared" si="15"/>
        <v>0.5</v>
      </c>
      <c r="AH104">
        <v>1352</v>
      </c>
      <c r="AI104">
        <v>338500</v>
      </c>
      <c r="AJ104">
        <v>29312</v>
      </c>
      <c r="AK104">
        <v>302455</v>
      </c>
      <c r="AM104">
        <v>767</v>
      </c>
      <c r="AN104">
        <v>379</v>
      </c>
      <c r="AO104">
        <v>412</v>
      </c>
      <c r="AP104">
        <v>661</v>
      </c>
      <c r="AQ104">
        <v>546</v>
      </c>
      <c r="AR104">
        <v>2568</v>
      </c>
      <c r="AS104">
        <v>2181</v>
      </c>
      <c r="AT104">
        <v>2916</v>
      </c>
      <c r="AU104">
        <v>2445</v>
      </c>
      <c r="AV104">
        <v>3340</v>
      </c>
      <c r="AW104">
        <v>2497</v>
      </c>
      <c r="AX104">
        <v>3343</v>
      </c>
      <c r="AY104">
        <v>2313</v>
      </c>
      <c r="AZ104">
        <v>1977</v>
      </c>
      <c r="BA104">
        <v>1730</v>
      </c>
      <c r="BB104">
        <v>1429</v>
      </c>
      <c r="BC104">
        <v>1272</v>
      </c>
      <c r="BD104">
        <v>3134</v>
      </c>
      <c r="BE104">
        <v>1517</v>
      </c>
      <c r="BF104">
        <v>0.4</v>
      </c>
      <c r="BG104">
        <v>0.28999999999999998</v>
      </c>
      <c r="BH104">
        <v>0.11</v>
      </c>
      <c r="BI104">
        <v>0.2</v>
      </c>
      <c r="BJ104">
        <v>0.21</v>
      </c>
      <c r="BK104">
        <v>0.15</v>
      </c>
      <c r="BL104">
        <v>19766</v>
      </c>
      <c r="BM104">
        <v>14927</v>
      </c>
      <c r="BN104">
        <v>806</v>
      </c>
      <c r="BO104">
        <v>244</v>
      </c>
      <c r="BP104">
        <v>398</v>
      </c>
      <c r="BQ104">
        <v>1</v>
      </c>
      <c r="BR104">
        <v>15</v>
      </c>
      <c r="BS104">
        <v>15</v>
      </c>
      <c r="BT104">
        <v>0</v>
      </c>
      <c r="CD104">
        <v>0</v>
      </c>
      <c r="CE104" s="6">
        <f>data[[#This Row],[obitos_0_9_f]]-CD103</f>
        <v>0</v>
      </c>
      <c r="CF104">
        <v>0</v>
      </c>
      <c r="CG104" s="6">
        <f>data[[#This Row],[obitos_0_9_m]]-CF103</f>
        <v>0</v>
      </c>
      <c r="CH104">
        <v>0</v>
      </c>
      <c r="CI104" s="6">
        <f>data[[#This Row],[obitos_10_19_f]]-CH103</f>
        <v>0</v>
      </c>
      <c r="CJ104">
        <v>0</v>
      </c>
      <c r="CK104" s="6">
        <f>data[[#This Row],[obitos_10_19_m]]-CJ103</f>
        <v>0</v>
      </c>
      <c r="CL104">
        <v>1</v>
      </c>
      <c r="CM104" s="6">
        <f>data[[#This Row],[obitos_20_29_f]]-CL103</f>
        <v>0</v>
      </c>
      <c r="CN104">
        <v>1</v>
      </c>
      <c r="CO104" s="6">
        <f>data[[#This Row],[obitos_20_29_m]]-CN103</f>
        <v>0</v>
      </c>
      <c r="CP104">
        <v>1</v>
      </c>
      <c r="CQ104" s="6">
        <f>data[[#This Row],[obitos_30_39_f]]-CP103</f>
        <v>0</v>
      </c>
      <c r="CR104">
        <v>0</v>
      </c>
      <c r="CS104" s="6">
        <f>data[[#This Row],[obitos_30_39_m]]-CR103</f>
        <v>0</v>
      </c>
      <c r="CT104">
        <v>7</v>
      </c>
      <c r="CU104" s="6">
        <f>data[[#This Row],[obitos_40_49_f]]-CT103</f>
        <v>0</v>
      </c>
      <c r="CV104">
        <v>10</v>
      </c>
      <c r="CW104" s="6">
        <f>data[[#This Row],[obitos_40_49_m]]-CV103</f>
        <v>0</v>
      </c>
      <c r="CX104">
        <v>15</v>
      </c>
      <c r="CY104" s="6">
        <f>data[[#This Row],[obitos_50_59_f]]-CX103</f>
        <v>0</v>
      </c>
      <c r="CZ104">
        <v>32</v>
      </c>
      <c r="DA104" s="6">
        <f>data[[#This Row],[obitos_50_59_m]]-CZ103</f>
        <v>1</v>
      </c>
      <c r="DB104">
        <v>43</v>
      </c>
      <c r="DC104" s="6">
        <f>data[[#This Row],[obitos_60_69_f]]-DB103</f>
        <v>0</v>
      </c>
      <c r="DD104">
        <v>87</v>
      </c>
      <c r="DE104" s="6">
        <f>data[[#This Row],[obitos_60_69_m]]-DD103</f>
        <v>0</v>
      </c>
      <c r="DF104">
        <v>112</v>
      </c>
      <c r="DG104" s="6">
        <f>data[[#This Row],[obitos_70_79_f]]-DF103</f>
        <v>0</v>
      </c>
      <c r="DH104">
        <v>170</v>
      </c>
      <c r="DI104" s="6">
        <f>data[[#This Row],[obitos_70_79_m]]-DH103</f>
        <v>0</v>
      </c>
      <c r="DJ104">
        <v>570</v>
      </c>
      <c r="DK104" s="6">
        <f>data[[#This Row],[obitos_80_plus_f]]-DJ103</f>
        <v>1</v>
      </c>
      <c r="DL104">
        <v>430</v>
      </c>
      <c r="DM104" s="6">
        <f>data[[#This Row],[obitos_80_plus_m]]-DL103</f>
        <v>3</v>
      </c>
      <c r="DN104">
        <v>749</v>
      </c>
      <c r="DO104">
        <v>730</v>
      </c>
      <c r="DP104">
        <v>14</v>
      </c>
      <c r="DQ104">
        <v>19</v>
      </c>
      <c r="DR104">
        <v>12219</v>
      </c>
    </row>
    <row r="105" spans="1:122" x14ac:dyDescent="0.25">
      <c r="A105" s="1">
        <v>43990</v>
      </c>
      <c r="B105" s="2">
        <v>43990</v>
      </c>
      <c r="C105" s="12">
        <f>data[[#This Row],[confirmados]]-R105</f>
        <v>13729</v>
      </c>
      <c r="D105" s="12">
        <f>IF(ISNUMBER(C104),data[[#This Row],[activos_1]]-C104,0)</f>
        <v>31</v>
      </c>
      <c r="E105" s="11">
        <f t="shared" si="8"/>
        <v>117.16666666666667</v>
      </c>
      <c r="F105">
        <v>34885</v>
      </c>
      <c r="G105" s="13">
        <f>IF(ISNUMBER(F104),data[[#This Row],[confirmados]]-F104,0)</f>
        <v>192</v>
      </c>
      <c r="H105" s="8">
        <f t="shared" si="13"/>
        <v>331.66666666666669</v>
      </c>
      <c r="I105">
        <v>16948</v>
      </c>
      <c r="J105">
        <v>3826</v>
      </c>
      <c r="K105">
        <v>13222</v>
      </c>
      <c r="L105">
        <v>268</v>
      </c>
      <c r="M105">
        <v>389</v>
      </c>
      <c r="N105">
        <v>142</v>
      </c>
      <c r="O105">
        <v>90</v>
      </c>
      <c r="Q105">
        <v>192</v>
      </c>
      <c r="R105">
        <v>21156</v>
      </c>
      <c r="S105" s="13">
        <f>IF(ISNUMBER(R104),data[[#This Row],[recuperados]]-R104,0)</f>
        <v>161</v>
      </c>
      <c r="T105" s="8">
        <f t="shared" si="9"/>
        <v>214.5</v>
      </c>
      <c r="U105">
        <v>1485</v>
      </c>
      <c r="V105" s="9">
        <f>IF(ISNUMBER(U104),data[[#This Row],[obitos]]-U104,0)</f>
        <v>6</v>
      </c>
      <c r="W105" s="9">
        <f t="shared" si="10"/>
        <v>8.1666666666666661</v>
      </c>
      <c r="X105">
        <v>366</v>
      </c>
      <c r="Y105" s="25">
        <f>IF(ISNUMBER(X104),(data[[#This Row],[internados]]-X104)/X104,0)</f>
        <v>-8.0402010050251257E-2</v>
      </c>
      <c r="Z105" s="77">
        <f t="shared" si="11"/>
        <v>-2.6524774798486056E-2</v>
      </c>
      <c r="AA105" s="13">
        <f>IF(ISNUMBER(X104),IF(data[[#This Row],[internados]]-X104&lt;0,0,data[[#This Row],[internados]]-X104),0)</f>
        <v>0</v>
      </c>
      <c r="AB105" s="8">
        <f t="shared" si="14"/>
        <v>2.8333333333333335</v>
      </c>
      <c r="AC105">
        <v>55</v>
      </c>
      <c r="AD105" s="78">
        <f>IF(ISNUMBER(AC104),IF(AC104=0,0,(data[[#This Row],[internados_uci]]-AC104)/AC104),0)</f>
        <v>-5.1724137931034482E-2</v>
      </c>
      <c r="AE105" s="24">
        <f t="shared" si="12"/>
        <v>-8.365021749776741E-3</v>
      </c>
      <c r="AF105" s="13">
        <f>IF(ISNUMBER(AC104),IF(data[[#This Row],[internados_uci]]-AC104&lt;0,0,data[[#This Row],[internados_uci]]-AC104),0)</f>
        <v>0</v>
      </c>
      <c r="AG105" s="8">
        <f t="shared" si="15"/>
        <v>0.5</v>
      </c>
      <c r="AH105">
        <v>1603</v>
      </c>
      <c r="AI105">
        <v>339624</v>
      </c>
      <c r="AJ105">
        <v>28791</v>
      </c>
      <c r="AK105">
        <v>303136</v>
      </c>
      <c r="AM105">
        <v>767</v>
      </c>
      <c r="AN105">
        <v>386</v>
      </c>
      <c r="AO105">
        <v>422</v>
      </c>
      <c r="AP105">
        <v>666</v>
      </c>
      <c r="AQ105">
        <v>559</v>
      </c>
      <c r="AR105">
        <v>2590</v>
      </c>
      <c r="AS105">
        <v>2200</v>
      </c>
      <c r="AT105">
        <v>2925</v>
      </c>
      <c r="AU105">
        <v>2455</v>
      </c>
      <c r="AV105">
        <v>3352</v>
      </c>
      <c r="AW105">
        <v>2508</v>
      </c>
      <c r="AX105">
        <v>3361</v>
      </c>
      <c r="AY105">
        <v>2326</v>
      </c>
      <c r="AZ105">
        <v>1989</v>
      </c>
      <c r="BA105">
        <v>1740</v>
      </c>
      <c r="BB105">
        <v>1432</v>
      </c>
      <c r="BC105">
        <v>1276</v>
      </c>
      <c r="BD105">
        <v>3144</v>
      </c>
      <c r="BE105">
        <v>1521</v>
      </c>
      <c r="BF105">
        <v>0.39</v>
      </c>
      <c r="BG105">
        <v>0.28999999999999998</v>
      </c>
      <c r="BH105">
        <v>0.11</v>
      </c>
      <c r="BI105">
        <v>0.2</v>
      </c>
      <c r="BJ105">
        <v>0.21</v>
      </c>
      <c r="BK105">
        <v>0.15</v>
      </c>
      <c r="BL105">
        <v>19864</v>
      </c>
      <c r="BM105">
        <v>15021</v>
      </c>
      <c r="BN105">
        <v>807</v>
      </c>
      <c r="BO105">
        <v>244</v>
      </c>
      <c r="BP105">
        <v>403</v>
      </c>
      <c r="BQ105">
        <v>1</v>
      </c>
      <c r="BR105">
        <v>15</v>
      </c>
      <c r="BS105">
        <v>15</v>
      </c>
      <c r="BT105">
        <v>0</v>
      </c>
      <c r="CD105">
        <v>0</v>
      </c>
      <c r="CE105" s="6">
        <f>data[[#This Row],[obitos_0_9_f]]-CD104</f>
        <v>0</v>
      </c>
      <c r="CF105">
        <v>0</v>
      </c>
      <c r="CG105" s="6">
        <f>data[[#This Row],[obitos_0_9_m]]-CF104</f>
        <v>0</v>
      </c>
      <c r="CH105">
        <v>0</v>
      </c>
      <c r="CI105" s="6">
        <f>data[[#This Row],[obitos_10_19_f]]-CH104</f>
        <v>0</v>
      </c>
      <c r="CJ105">
        <v>0</v>
      </c>
      <c r="CK105" s="6">
        <f>data[[#This Row],[obitos_10_19_m]]-CJ104</f>
        <v>0</v>
      </c>
      <c r="CL105">
        <v>1</v>
      </c>
      <c r="CM105" s="6">
        <f>data[[#This Row],[obitos_20_29_f]]-CL104</f>
        <v>0</v>
      </c>
      <c r="CN105">
        <v>1</v>
      </c>
      <c r="CO105" s="6">
        <f>data[[#This Row],[obitos_20_29_m]]-CN104</f>
        <v>0</v>
      </c>
      <c r="CP105">
        <v>1</v>
      </c>
      <c r="CQ105" s="6">
        <f>data[[#This Row],[obitos_30_39_f]]-CP104</f>
        <v>0</v>
      </c>
      <c r="CR105">
        <v>0</v>
      </c>
      <c r="CS105" s="6">
        <f>data[[#This Row],[obitos_30_39_m]]-CR104</f>
        <v>0</v>
      </c>
      <c r="CT105">
        <v>7</v>
      </c>
      <c r="CU105" s="6">
        <f>data[[#This Row],[obitos_40_49_f]]-CT104</f>
        <v>0</v>
      </c>
      <c r="CV105">
        <v>10</v>
      </c>
      <c r="CW105" s="6">
        <f>data[[#This Row],[obitos_40_49_m]]-CV104</f>
        <v>0</v>
      </c>
      <c r="CX105">
        <v>15</v>
      </c>
      <c r="CY105" s="6">
        <f>data[[#This Row],[obitos_50_59_f]]-CX104</f>
        <v>0</v>
      </c>
      <c r="CZ105">
        <v>32</v>
      </c>
      <c r="DA105" s="6">
        <f>data[[#This Row],[obitos_50_59_m]]-CZ104</f>
        <v>0</v>
      </c>
      <c r="DB105">
        <v>43</v>
      </c>
      <c r="DC105" s="6">
        <f>data[[#This Row],[obitos_60_69_f]]-DB104</f>
        <v>0</v>
      </c>
      <c r="DD105">
        <v>88</v>
      </c>
      <c r="DE105" s="6">
        <f>data[[#This Row],[obitos_60_69_m]]-DD104</f>
        <v>1</v>
      </c>
      <c r="DF105">
        <v>112</v>
      </c>
      <c r="DG105" s="6">
        <f>data[[#This Row],[obitos_70_79_f]]-DF104</f>
        <v>0</v>
      </c>
      <c r="DH105">
        <v>171</v>
      </c>
      <c r="DI105" s="6">
        <f>data[[#This Row],[obitos_70_79_m]]-DH104</f>
        <v>1</v>
      </c>
      <c r="DJ105">
        <v>570</v>
      </c>
      <c r="DK105" s="6">
        <f>data[[#This Row],[obitos_80_plus_f]]-DJ104</f>
        <v>0</v>
      </c>
      <c r="DL105">
        <v>434</v>
      </c>
      <c r="DM105" s="6">
        <f>data[[#This Row],[obitos_80_plus_m]]-DL104</f>
        <v>4</v>
      </c>
      <c r="DN105">
        <v>749</v>
      </c>
      <c r="DO105">
        <v>736</v>
      </c>
      <c r="DP105">
        <v>14</v>
      </c>
      <c r="DQ105">
        <v>19</v>
      </c>
      <c r="DR105">
        <v>12244</v>
      </c>
    </row>
    <row r="106" spans="1:122" x14ac:dyDescent="0.25">
      <c r="A106" s="1">
        <v>43991</v>
      </c>
      <c r="B106" s="2">
        <v>43991</v>
      </c>
      <c r="C106" s="12">
        <f>data[[#This Row],[confirmados]]-R106</f>
        <v>13967</v>
      </c>
      <c r="D106" s="12">
        <f>IF(ISNUMBER(C105),data[[#This Row],[activos_1]]-C105,0)</f>
        <v>238</v>
      </c>
      <c r="E106" s="11">
        <f t="shared" si="8"/>
        <v>130.83333333333334</v>
      </c>
      <c r="F106">
        <v>35306</v>
      </c>
      <c r="G106" s="13">
        <f>IF(ISNUMBER(F105),data[[#This Row],[confirmados]]-F105,0)</f>
        <v>421</v>
      </c>
      <c r="H106" s="8">
        <f t="shared" si="13"/>
        <v>340.83333333333331</v>
      </c>
      <c r="I106">
        <v>16967</v>
      </c>
      <c r="J106">
        <v>3837</v>
      </c>
      <c r="K106">
        <v>13608</v>
      </c>
      <c r="L106">
        <v>273</v>
      </c>
      <c r="M106">
        <v>389</v>
      </c>
      <c r="N106">
        <v>142</v>
      </c>
      <c r="O106">
        <v>90</v>
      </c>
      <c r="Q106">
        <v>421</v>
      </c>
      <c r="R106">
        <v>21339</v>
      </c>
      <c r="S106" s="13">
        <f>IF(ISNUMBER(R105),data[[#This Row],[recuperados]]-R105,0)</f>
        <v>183</v>
      </c>
      <c r="T106" s="8">
        <f t="shared" si="9"/>
        <v>210</v>
      </c>
      <c r="U106">
        <v>1492</v>
      </c>
      <c r="V106" s="9">
        <f>IF(ISNUMBER(U105),data[[#This Row],[obitos]]-U105,0)</f>
        <v>7</v>
      </c>
      <c r="W106" s="9">
        <f t="shared" si="10"/>
        <v>7.5</v>
      </c>
      <c r="X106">
        <v>394</v>
      </c>
      <c r="Y106" s="25">
        <f>IF(ISNUMBER(X105),(data[[#This Row],[internados]]-X105)/X105,0)</f>
        <v>7.650273224043716E-2</v>
      </c>
      <c r="Z106" s="77">
        <f t="shared" si="11"/>
        <v>-1.2231109548536651E-2</v>
      </c>
      <c r="AA106" s="13">
        <f>IF(ISNUMBER(X105),IF(data[[#This Row],[internados]]-X105&lt;0,0,data[[#This Row],[internados]]-X105),0)</f>
        <v>28</v>
      </c>
      <c r="AB106" s="8">
        <f t="shared" si="14"/>
        <v>7.5</v>
      </c>
      <c r="AC106">
        <v>65</v>
      </c>
      <c r="AD106" s="78">
        <f>IF(ISNUMBER(AC105),IF(AC105=0,0,(data[[#This Row],[internados_uci]]-AC105)/AC105),0)</f>
        <v>0.18181818181818182</v>
      </c>
      <c r="AE106" s="24">
        <f t="shared" si="12"/>
        <v>2.7685134990035176E-2</v>
      </c>
      <c r="AF106" s="13">
        <f>IF(ISNUMBER(AC105),IF(data[[#This Row],[internados_uci]]-AC105&lt;0,0,data[[#This Row],[internados_uci]]-AC105),0)</f>
        <v>10</v>
      </c>
      <c r="AG106" s="8">
        <f t="shared" si="15"/>
        <v>2.1666666666666665</v>
      </c>
      <c r="AH106">
        <v>1618</v>
      </c>
      <c r="AI106">
        <v>342060</v>
      </c>
      <c r="AJ106">
        <v>30176</v>
      </c>
      <c r="AK106">
        <v>305136</v>
      </c>
      <c r="AM106">
        <v>767</v>
      </c>
      <c r="AN106">
        <v>391</v>
      </c>
      <c r="AO106">
        <v>436</v>
      </c>
      <c r="AP106">
        <v>672</v>
      </c>
      <c r="AQ106">
        <v>562</v>
      </c>
      <c r="AR106">
        <v>2630</v>
      </c>
      <c r="AS106">
        <v>2244</v>
      </c>
      <c r="AT106">
        <v>2957</v>
      </c>
      <c r="AU106">
        <v>2502</v>
      </c>
      <c r="AV106">
        <v>3370</v>
      </c>
      <c r="AW106">
        <v>2559</v>
      </c>
      <c r="AX106">
        <v>3386</v>
      </c>
      <c r="AY106">
        <v>2367</v>
      </c>
      <c r="AZ106">
        <v>2011</v>
      </c>
      <c r="BA106">
        <v>1760</v>
      </c>
      <c r="BB106">
        <v>1440</v>
      </c>
      <c r="BC106">
        <v>1284</v>
      </c>
      <c r="BD106">
        <v>3168</v>
      </c>
      <c r="BE106">
        <v>1531</v>
      </c>
      <c r="BF106">
        <v>0.39</v>
      </c>
      <c r="BG106">
        <v>0.28999999999999998</v>
      </c>
      <c r="BH106">
        <v>0.11</v>
      </c>
      <c r="BI106">
        <v>0.2</v>
      </c>
      <c r="BJ106">
        <v>0.21</v>
      </c>
      <c r="BK106">
        <v>0.15</v>
      </c>
      <c r="BL106">
        <v>20045</v>
      </c>
      <c r="BM106">
        <v>15261</v>
      </c>
      <c r="BN106">
        <v>809</v>
      </c>
      <c r="BO106">
        <v>244</v>
      </c>
      <c r="BP106">
        <v>408</v>
      </c>
      <c r="BQ106">
        <v>1</v>
      </c>
      <c r="BR106">
        <v>15</v>
      </c>
      <c r="BS106">
        <v>15</v>
      </c>
      <c r="BT106">
        <v>0</v>
      </c>
      <c r="CD106">
        <v>0</v>
      </c>
      <c r="CE106" s="6">
        <f>data[[#This Row],[obitos_0_9_f]]-CD105</f>
        <v>0</v>
      </c>
      <c r="CF106">
        <v>0</v>
      </c>
      <c r="CG106" s="6">
        <f>data[[#This Row],[obitos_0_9_m]]-CF105</f>
        <v>0</v>
      </c>
      <c r="CH106">
        <v>0</v>
      </c>
      <c r="CI106" s="6">
        <f>data[[#This Row],[obitos_10_19_f]]-CH105</f>
        <v>0</v>
      </c>
      <c r="CJ106">
        <v>0</v>
      </c>
      <c r="CK106" s="6">
        <f>data[[#This Row],[obitos_10_19_m]]-CJ105</f>
        <v>0</v>
      </c>
      <c r="CL106">
        <v>1</v>
      </c>
      <c r="CM106" s="6">
        <f>data[[#This Row],[obitos_20_29_f]]-CL105</f>
        <v>0</v>
      </c>
      <c r="CN106">
        <v>1</v>
      </c>
      <c r="CO106" s="6">
        <f>data[[#This Row],[obitos_20_29_m]]-CN105</f>
        <v>0</v>
      </c>
      <c r="CP106">
        <v>1</v>
      </c>
      <c r="CQ106" s="6">
        <f>data[[#This Row],[obitos_30_39_f]]-CP105</f>
        <v>0</v>
      </c>
      <c r="CR106">
        <v>0</v>
      </c>
      <c r="CS106" s="6">
        <f>data[[#This Row],[obitos_30_39_m]]-CR105</f>
        <v>0</v>
      </c>
      <c r="CT106">
        <v>7</v>
      </c>
      <c r="CU106" s="6">
        <f>data[[#This Row],[obitos_40_49_f]]-CT105</f>
        <v>0</v>
      </c>
      <c r="CV106">
        <v>10</v>
      </c>
      <c r="CW106" s="6">
        <f>data[[#This Row],[obitos_40_49_m]]-CV105</f>
        <v>0</v>
      </c>
      <c r="CX106">
        <v>15</v>
      </c>
      <c r="CY106" s="6">
        <f>data[[#This Row],[obitos_50_59_f]]-CX105</f>
        <v>0</v>
      </c>
      <c r="CZ106">
        <v>33</v>
      </c>
      <c r="DA106" s="6">
        <f>data[[#This Row],[obitos_50_59_m]]-CZ105</f>
        <v>1</v>
      </c>
      <c r="DB106">
        <v>43</v>
      </c>
      <c r="DC106" s="6">
        <f>data[[#This Row],[obitos_60_69_f]]-DB105</f>
        <v>0</v>
      </c>
      <c r="DD106">
        <v>88</v>
      </c>
      <c r="DE106" s="6">
        <f>data[[#This Row],[obitos_60_69_m]]-DD105</f>
        <v>0</v>
      </c>
      <c r="DF106">
        <v>113</v>
      </c>
      <c r="DG106" s="6">
        <f>data[[#This Row],[obitos_70_79_f]]-DF105</f>
        <v>1</v>
      </c>
      <c r="DH106">
        <v>171</v>
      </c>
      <c r="DI106" s="6">
        <f>data[[#This Row],[obitos_70_79_m]]-DH105</f>
        <v>0</v>
      </c>
      <c r="DJ106">
        <v>575</v>
      </c>
      <c r="DK106" s="6">
        <f>data[[#This Row],[obitos_80_plus_f]]-DJ105</f>
        <v>5</v>
      </c>
      <c r="DL106">
        <v>434</v>
      </c>
      <c r="DM106" s="6">
        <f>data[[#This Row],[obitos_80_plus_m]]-DL105</f>
        <v>0</v>
      </c>
      <c r="DN106">
        <v>755</v>
      </c>
      <c r="DO106">
        <v>737</v>
      </c>
      <c r="DP106">
        <v>16</v>
      </c>
      <c r="DQ106">
        <v>20</v>
      </c>
      <c r="DR106">
        <v>12475</v>
      </c>
    </row>
    <row r="107" spans="1:122" x14ac:dyDescent="0.25">
      <c r="A107" s="1">
        <v>43992</v>
      </c>
      <c r="B107" s="2">
        <v>43992</v>
      </c>
      <c r="C107" s="12">
        <f>data[[#This Row],[confirmados]]-R107</f>
        <v>13858</v>
      </c>
      <c r="D107" s="12">
        <f>IF(ISNUMBER(C106),data[[#This Row],[activos_1]]-C106,0)</f>
        <v>-109</v>
      </c>
      <c r="E107" s="11">
        <f t="shared" si="8"/>
        <v>98.166666666666671</v>
      </c>
      <c r="F107">
        <v>35600</v>
      </c>
      <c r="G107" s="13">
        <f>IF(ISNUMBER(F106),data[[#This Row],[confirmados]]-F106,0)</f>
        <v>294</v>
      </c>
      <c r="H107" s="8">
        <f t="shared" si="13"/>
        <v>334.66666666666669</v>
      </c>
      <c r="I107">
        <v>16988</v>
      </c>
      <c r="J107">
        <v>3837</v>
      </c>
      <c r="K107">
        <v>13878</v>
      </c>
      <c r="L107">
        <v>274</v>
      </c>
      <c r="M107">
        <v>391</v>
      </c>
      <c r="N107">
        <v>142</v>
      </c>
      <c r="O107">
        <v>90</v>
      </c>
      <c r="Q107">
        <v>294</v>
      </c>
      <c r="R107">
        <v>21742</v>
      </c>
      <c r="S107" s="13">
        <f>IF(ISNUMBER(R106),data[[#This Row],[recuperados]]-R106,0)</f>
        <v>403</v>
      </c>
      <c r="T107" s="8">
        <f t="shared" si="9"/>
        <v>236.5</v>
      </c>
      <c r="U107">
        <v>1497</v>
      </c>
      <c r="V107" s="9">
        <f>IF(ISNUMBER(U106),data[[#This Row],[obitos]]-U106,0)</f>
        <v>5</v>
      </c>
      <c r="W107" s="9">
        <f t="shared" si="10"/>
        <v>7</v>
      </c>
      <c r="X107">
        <v>417</v>
      </c>
      <c r="Y107" s="25">
        <f>IF(ISNUMBER(X106),(data[[#This Row],[internados]]-X106)/X106,0)</f>
        <v>5.8375634517766499E-2</v>
      </c>
      <c r="Z107" s="77">
        <f t="shared" si="11"/>
        <v>-9.1217748236129513E-3</v>
      </c>
      <c r="AA107" s="13">
        <f>IF(ISNUMBER(X106),IF(data[[#This Row],[internados]]-X106&lt;0,0,data[[#This Row],[internados]]-X106),0)</f>
        <v>23</v>
      </c>
      <c r="AB107" s="8">
        <f t="shared" si="14"/>
        <v>8.5</v>
      </c>
      <c r="AC107">
        <v>70</v>
      </c>
      <c r="AD107" s="78">
        <f>IF(ISNUMBER(AC106),IF(AC106=0,0,(data[[#This Row],[internados_uci]]-AC106)/AC106),0)</f>
        <v>7.6923076923076927E-2</v>
      </c>
      <c r="AE107" s="24">
        <f t="shared" si="12"/>
        <v>3.4553266858167044E-2</v>
      </c>
      <c r="AF107" s="13">
        <f>IF(ISNUMBER(AC106),IF(data[[#This Row],[internados_uci]]-AC106&lt;0,0,data[[#This Row],[internados_uci]]-AC106),0)</f>
        <v>5</v>
      </c>
      <c r="AG107" s="8">
        <f t="shared" si="15"/>
        <v>2.6666666666666665</v>
      </c>
      <c r="AH107">
        <v>1724</v>
      </c>
      <c r="AI107">
        <v>344217</v>
      </c>
      <c r="AJ107">
        <v>30398</v>
      </c>
      <c r="AK107">
        <v>306893</v>
      </c>
      <c r="AM107">
        <v>767</v>
      </c>
      <c r="AN107">
        <v>403</v>
      </c>
      <c r="AO107">
        <v>447</v>
      </c>
      <c r="AP107">
        <v>681</v>
      </c>
      <c r="AQ107">
        <v>581</v>
      </c>
      <c r="AR107">
        <v>2650</v>
      </c>
      <c r="AS107">
        <v>2277</v>
      </c>
      <c r="AT107">
        <v>2983</v>
      </c>
      <c r="AU107">
        <v>2530</v>
      </c>
      <c r="AV107">
        <v>3400</v>
      </c>
      <c r="AW107">
        <v>2582</v>
      </c>
      <c r="AX107">
        <v>3412</v>
      </c>
      <c r="AY107">
        <v>2383</v>
      </c>
      <c r="AZ107">
        <v>2028</v>
      </c>
      <c r="BA107">
        <v>1774</v>
      </c>
      <c r="BB107">
        <v>1443</v>
      </c>
      <c r="BC107">
        <v>1291</v>
      </c>
      <c r="BD107">
        <v>3178</v>
      </c>
      <c r="BE107">
        <v>1532</v>
      </c>
      <c r="BF107">
        <v>0.39</v>
      </c>
      <c r="BG107">
        <v>0.28999999999999998</v>
      </c>
      <c r="BH107">
        <v>0.11</v>
      </c>
      <c r="BI107">
        <v>0.2</v>
      </c>
      <c r="BJ107">
        <v>0.21</v>
      </c>
      <c r="BK107">
        <v>0.15</v>
      </c>
      <c r="BL107">
        <v>20193</v>
      </c>
      <c r="BM107">
        <v>15407</v>
      </c>
      <c r="BN107">
        <v>809</v>
      </c>
      <c r="BO107">
        <v>245</v>
      </c>
      <c r="BP107">
        <v>412</v>
      </c>
      <c r="BQ107">
        <v>1</v>
      </c>
      <c r="BR107">
        <v>15</v>
      </c>
      <c r="BS107">
        <v>15</v>
      </c>
      <c r="BT107">
        <v>0</v>
      </c>
      <c r="CD107">
        <v>0</v>
      </c>
      <c r="CE107" s="6">
        <f>data[[#This Row],[obitos_0_9_f]]-CD106</f>
        <v>0</v>
      </c>
      <c r="CF107">
        <v>0</v>
      </c>
      <c r="CG107" s="6">
        <f>data[[#This Row],[obitos_0_9_m]]-CF106</f>
        <v>0</v>
      </c>
      <c r="CH107">
        <v>0</v>
      </c>
      <c r="CI107" s="6">
        <f>data[[#This Row],[obitos_10_19_f]]-CH106</f>
        <v>0</v>
      </c>
      <c r="CJ107">
        <v>0</v>
      </c>
      <c r="CK107" s="6">
        <f>data[[#This Row],[obitos_10_19_m]]-CJ106</f>
        <v>0</v>
      </c>
      <c r="CL107">
        <v>1</v>
      </c>
      <c r="CM107" s="6">
        <f>data[[#This Row],[obitos_20_29_f]]-CL106</f>
        <v>0</v>
      </c>
      <c r="CN107">
        <v>1</v>
      </c>
      <c r="CO107" s="6">
        <f>data[[#This Row],[obitos_20_29_m]]-CN106</f>
        <v>0</v>
      </c>
      <c r="CP107">
        <v>1</v>
      </c>
      <c r="CQ107" s="6">
        <f>data[[#This Row],[obitos_30_39_f]]-CP106</f>
        <v>0</v>
      </c>
      <c r="CR107">
        <v>0</v>
      </c>
      <c r="CS107" s="6">
        <f>data[[#This Row],[obitos_30_39_m]]-CR106</f>
        <v>0</v>
      </c>
      <c r="CT107">
        <v>7</v>
      </c>
      <c r="CU107" s="6">
        <f>data[[#This Row],[obitos_40_49_f]]-CT106</f>
        <v>0</v>
      </c>
      <c r="CV107">
        <v>10</v>
      </c>
      <c r="CW107" s="6">
        <f>data[[#This Row],[obitos_40_49_m]]-CV106</f>
        <v>0</v>
      </c>
      <c r="CX107">
        <v>15</v>
      </c>
      <c r="CY107" s="6">
        <f>data[[#This Row],[obitos_50_59_f]]-CX106</f>
        <v>0</v>
      </c>
      <c r="CZ107">
        <v>33</v>
      </c>
      <c r="DA107" s="6">
        <f>data[[#This Row],[obitos_50_59_m]]-CZ106</f>
        <v>0</v>
      </c>
      <c r="DB107">
        <v>43</v>
      </c>
      <c r="DC107" s="6">
        <f>data[[#This Row],[obitos_60_69_f]]-DB106</f>
        <v>0</v>
      </c>
      <c r="DD107">
        <v>88</v>
      </c>
      <c r="DE107" s="6">
        <f>data[[#This Row],[obitos_60_69_m]]-DD106</f>
        <v>0</v>
      </c>
      <c r="DF107">
        <v>114</v>
      </c>
      <c r="DG107" s="6">
        <f>data[[#This Row],[obitos_70_79_f]]-DF106</f>
        <v>1</v>
      </c>
      <c r="DH107">
        <v>171</v>
      </c>
      <c r="DI107" s="6">
        <f>data[[#This Row],[obitos_70_79_m]]-DH106</f>
        <v>0</v>
      </c>
      <c r="DJ107">
        <v>576</v>
      </c>
      <c r="DK107" s="6">
        <f>data[[#This Row],[obitos_80_plus_f]]-DJ106</f>
        <v>1</v>
      </c>
      <c r="DL107">
        <v>437</v>
      </c>
      <c r="DM107" s="6">
        <f>data[[#This Row],[obitos_80_plus_m]]-DL106</f>
        <v>3</v>
      </c>
      <c r="DN107">
        <v>757</v>
      </c>
      <c r="DO107">
        <v>740</v>
      </c>
      <c r="DP107">
        <v>10</v>
      </c>
      <c r="DQ107">
        <v>15</v>
      </c>
      <c r="DR107">
        <v>12361</v>
      </c>
    </row>
    <row r="108" spans="1:122" x14ac:dyDescent="0.25">
      <c r="A108" s="1">
        <v>43993</v>
      </c>
      <c r="B108" s="2">
        <v>43993</v>
      </c>
      <c r="C108" s="12">
        <f>data[[#This Row],[confirmados]]-R108</f>
        <v>13908</v>
      </c>
      <c r="D108" s="12">
        <f>IF(ISNUMBER(C107),data[[#This Row],[activos_1]]-C107,0)</f>
        <v>50</v>
      </c>
      <c r="E108" s="11">
        <f t="shared" si="8"/>
        <v>77.5</v>
      </c>
      <c r="F108">
        <v>35910</v>
      </c>
      <c r="G108" s="13">
        <f>IF(ISNUMBER(F107),data[[#This Row],[confirmados]]-F107,0)</f>
        <v>310</v>
      </c>
      <c r="H108" s="8">
        <f t="shared" si="13"/>
        <v>323.5</v>
      </c>
      <c r="I108">
        <v>17007</v>
      </c>
      <c r="J108">
        <v>3841</v>
      </c>
      <c r="K108">
        <v>14161</v>
      </c>
      <c r="L108">
        <v>277</v>
      </c>
      <c r="M108">
        <v>391</v>
      </c>
      <c r="N108">
        <v>143</v>
      </c>
      <c r="O108">
        <v>90</v>
      </c>
      <c r="Q108">
        <v>310</v>
      </c>
      <c r="R108">
        <v>22002</v>
      </c>
      <c r="S108" s="13">
        <f>IF(ISNUMBER(R107),data[[#This Row],[recuperados]]-R107,0)</f>
        <v>260</v>
      </c>
      <c r="T108" s="8">
        <f t="shared" si="9"/>
        <v>246</v>
      </c>
      <c r="U108">
        <v>1504</v>
      </c>
      <c r="V108" s="9">
        <f>IF(ISNUMBER(U107),data[[#This Row],[obitos]]-U107,0)</f>
        <v>7</v>
      </c>
      <c r="W108" s="9">
        <f t="shared" si="10"/>
        <v>6.5</v>
      </c>
      <c r="X108">
        <v>415</v>
      </c>
      <c r="Y108" s="25">
        <f>IF(ISNUMBER(X107),(data[[#This Row],[internados]]-X107)/X107,0)</f>
        <v>-4.7961630695443642E-3</v>
      </c>
      <c r="Z108" s="77">
        <f t="shared" si="11"/>
        <v>-9.3237129025985595E-4</v>
      </c>
      <c r="AA108" s="13">
        <f>IF(ISNUMBER(X107),IF(data[[#This Row],[internados]]-X107&lt;0,0,data[[#This Row],[internados]]-X107),0)</f>
        <v>0</v>
      </c>
      <c r="AB108" s="8">
        <f t="shared" si="14"/>
        <v>8.5</v>
      </c>
      <c r="AC108">
        <v>70</v>
      </c>
      <c r="AD108" s="78">
        <f>IF(ISNUMBER(AC107),IF(AC107=0,0,(data[[#This Row],[internados_uci]]-AC107)/AC107),0)</f>
        <v>0</v>
      </c>
      <c r="AE108" s="24">
        <f t="shared" si="12"/>
        <v>3.4553266858167044E-2</v>
      </c>
      <c r="AF108" s="13">
        <f>IF(ISNUMBER(AC107),IF(data[[#This Row],[internados_uci]]-AC107&lt;0,0,data[[#This Row],[internados_uci]]-AC107),0)</f>
        <v>0</v>
      </c>
      <c r="AG108" s="8">
        <f t="shared" si="15"/>
        <v>2.6666666666666665</v>
      </c>
      <c r="AH108">
        <v>1562</v>
      </c>
      <c r="AI108">
        <v>345495</v>
      </c>
      <c r="AJ108">
        <v>30615</v>
      </c>
      <c r="AK108">
        <v>308023</v>
      </c>
      <c r="AM108">
        <v>767</v>
      </c>
      <c r="AN108">
        <v>414</v>
      </c>
      <c r="AO108">
        <v>459</v>
      </c>
      <c r="AP108">
        <v>695</v>
      </c>
      <c r="AQ108">
        <v>592</v>
      </c>
      <c r="AR108">
        <v>2663</v>
      </c>
      <c r="AS108">
        <v>2305</v>
      </c>
      <c r="AT108">
        <v>3017</v>
      </c>
      <c r="AU108">
        <v>2596</v>
      </c>
      <c r="AV108">
        <v>3413</v>
      </c>
      <c r="AW108">
        <v>2605</v>
      </c>
      <c r="AX108">
        <v>3439</v>
      </c>
      <c r="AY108">
        <v>2399</v>
      </c>
      <c r="AZ108">
        <v>2039</v>
      </c>
      <c r="BA108">
        <v>1792</v>
      </c>
      <c r="BB108">
        <v>1446</v>
      </c>
      <c r="BC108">
        <v>1293</v>
      </c>
      <c r="BD108">
        <v>3182</v>
      </c>
      <c r="BE108">
        <v>1535</v>
      </c>
      <c r="BF108">
        <v>0.39</v>
      </c>
      <c r="BG108">
        <v>0.28999999999999998</v>
      </c>
      <c r="BH108">
        <v>0.11</v>
      </c>
      <c r="BI108">
        <v>0.2</v>
      </c>
      <c r="BJ108">
        <v>0.21</v>
      </c>
      <c r="BK108">
        <v>0.15</v>
      </c>
      <c r="BL108">
        <v>20320</v>
      </c>
      <c r="BM108">
        <v>15590</v>
      </c>
      <c r="BN108">
        <v>810</v>
      </c>
      <c r="BO108">
        <v>246</v>
      </c>
      <c r="BP108">
        <v>417</v>
      </c>
      <c r="BQ108">
        <v>1</v>
      </c>
      <c r="BR108">
        <v>15</v>
      </c>
      <c r="BS108">
        <v>15</v>
      </c>
      <c r="BT108">
        <v>0</v>
      </c>
      <c r="CD108">
        <v>0</v>
      </c>
      <c r="CE108" s="6">
        <f>data[[#This Row],[obitos_0_9_f]]-CD107</f>
        <v>0</v>
      </c>
      <c r="CF108">
        <v>0</v>
      </c>
      <c r="CG108" s="6">
        <f>data[[#This Row],[obitos_0_9_m]]-CF107</f>
        <v>0</v>
      </c>
      <c r="CH108">
        <v>0</v>
      </c>
      <c r="CI108" s="6">
        <f>data[[#This Row],[obitos_10_19_f]]-CH107</f>
        <v>0</v>
      </c>
      <c r="CJ108">
        <v>0</v>
      </c>
      <c r="CK108" s="6">
        <f>data[[#This Row],[obitos_10_19_m]]-CJ107</f>
        <v>0</v>
      </c>
      <c r="CL108">
        <v>1</v>
      </c>
      <c r="CM108" s="6">
        <f>data[[#This Row],[obitos_20_29_f]]-CL107</f>
        <v>0</v>
      </c>
      <c r="CN108">
        <v>1</v>
      </c>
      <c r="CO108" s="6">
        <f>data[[#This Row],[obitos_20_29_m]]-CN107</f>
        <v>0</v>
      </c>
      <c r="CP108">
        <v>1</v>
      </c>
      <c r="CQ108" s="6">
        <f>data[[#This Row],[obitos_30_39_f]]-CP107</f>
        <v>0</v>
      </c>
      <c r="CR108">
        <v>0</v>
      </c>
      <c r="CS108" s="6">
        <f>data[[#This Row],[obitos_30_39_m]]-CR107</f>
        <v>0</v>
      </c>
      <c r="CT108">
        <v>7</v>
      </c>
      <c r="CU108" s="6">
        <f>data[[#This Row],[obitos_40_49_f]]-CT107</f>
        <v>0</v>
      </c>
      <c r="CV108">
        <v>10</v>
      </c>
      <c r="CW108" s="6">
        <f>data[[#This Row],[obitos_40_49_m]]-CV107</f>
        <v>0</v>
      </c>
      <c r="CX108">
        <v>15</v>
      </c>
      <c r="CY108" s="6">
        <f>data[[#This Row],[obitos_50_59_f]]-CX107</f>
        <v>0</v>
      </c>
      <c r="CZ108">
        <v>33</v>
      </c>
      <c r="DA108" s="6">
        <f>data[[#This Row],[obitos_50_59_m]]-CZ107</f>
        <v>0</v>
      </c>
      <c r="DB108">
        <v>43</v>
      </c>
      <c r="DC108" s="6">
        <f>data[[#This Row],[obitos_60_69_f]]-DB107</f>
        <v>0</v>
      </c>
      <c r="DD108">
        <v>90</v>
      </c>
      <c r="DE108" s="6">
        <f>data[[#This Row],[obitos_60_69_m]]-DD107</f>
        <v>2</v>
      </c>
      <c r="DF108">
        <v>115</v>
      </c>
      <c r="DG108" s="6">
        <f>data[[#This Row],[obitos_70_79_f]]-DF107</f>
        <v>1</v>
      </c>
      <c r="DH108">
        <v>172</v>
      </c>
      <c r="DI108" s="6">
        <f>data[[#This Row],[obitos_70_79_m]]-DH107</f>
        <v>1</v>
      </c>
      <c r="DJ108">
        <v>577</v>
      </c>
      <c r="DK108" s="6">
        <f>data[[#This Row],[obitos_80_plus_f]]-DJ107</f>
        <v>1</v>
      </c>
      <c r="DL108">
        <v>439</v>
      </c>
      <c r="DM108" s="6">
        <f>data[[#This Row],[obitos_80_plus_m]]-DL107</f>
        <v>2</v>
      </c>
      <c r="DN108">
        <v>759</v>
      </c>
      <c r="DO108">
        <v>745</v>
      </c>
      <c r="DP108">
        <v>14</v>
      </c>
      <c r="DQ108">
        <v>12</v>
      </c>
      <c r="DR108">
        <v>12404</v>
      </c>
    </row>
    <row r="109" spans="1:122" x14ac:dyDescent="0.25">
      <c r="A109" s="1">
        <v>43994</v>
      </c>
      <c r="B109" s="2">
        <v>43994</v>
      </c>
      <c r="C109" s="12">
        <f>data[[#This Row],[confirmados]]-R109</f>
        <v>13980</v>
      </c>
      <c r="D109" s="12">
        <f>IF(ISNUMBER(C108),data[[#This Row],[activos_1]]-C108,0)</f>
        <v>72</v>
      </c>
      <c r="E109" s="11">
        <f t="shared" si="8"/>
        <v>72.666666666666671</v>
      </c>
      <c r="F109">
        <v>36180</v>
      </c>
      <c r="G109" s="13">
        <f>IF(ISNUMBER(F108),data[[#This Row],[confirmados]]-F108,0)</f>
        <v>270</v>
      </c>
      <c r="H109" s="8">
        <f t="shared" si="13"/>
        <v>304.83333333333331</v>
      </c>
      <c r="I109">
        <v>17024</v>
      </c>
      <c r="J109">
        <v>3846</v>
      </c>
      <c r="K109">
        <v>14407</v>
      </c>
      <c r="L109">
        <v>277</v>
      </c>
      <c r="M109">
        <v>393</v>
      </c>
      <c r="N109">
        <v>143</v>
      </c>
      <c r="O109">
        <v>90</v>
      </c>
      <c r="Q109">
        <v>270</v>
      </c>
      <c r="R109">
        <v>22200</v>
      </c>
      <c r="S109" s="13">
        <f>IF(ISNUMBER(R108),data[[#This Row],[recuperados]]-R108,0)</f>
        <v>198</v>
      </c>
      <c r="T109" s="8">
        <f t="shared" si="9"/>
        <v>232.16666666666666</v>
      </c>
      <c r="U109">
        <v>1505</v>
      </c>
      <c r="V109" s="9">
        <f>IF(ISNUMBER(U108),data[[#This Row],[obitos]]-U108,0)</f>
        <v>1</v>
      </c>
      <c r="W109" s="9">
        <f t="shared" si="10"/>
        <v>5.166666666666667</v>
      </c>
      <c r="X109">
        <v>440</v>
      </c>
      <c r="Y109" s="25">
        <f>IF(ISNUMBER(X108),(data[[#This Row],[internados]]-X108)/X108,0)</f>
        <v>6.0240963855421686E-2</v>
      </c>
      <c r="Z109" s="77">
        <f t="shared" si="11"/>
        <v>1.1878969083110107E-2</v>
      </c>
      <c r="AA109" s="13">
        <f>IF(ISNUMBER(X108),IF(data[[#This Row],[internados]]-X108&lt;0,0,data[[#This Row],[internados]]-X108),0)</f>
        <v>25</v>
      </c>
      <c r="AB109" s="8">
        <f t="shared" si="14"/>
        <v>12.666666666666666</v>
      </c>
      <c r="AC109">
        <v>73</v>
      </c>
      <c r="AD109" s="78">
        <f>IF(ISNUMBER(AC108),IF(AC108=0,0,(data[[#This Row],[internados_uci]]-AC108)/AC108),0)</f>
        <v>4.2857142857142858E-2</v>
      </c>
      <c r="AE109" s="24">
        <f t="shared" si="12"/>
        <v>4.456968721941499E-2</v>
      </c>
      <c r="AF109" s="13">
        <f>IF(ISNUMBER(AC108),IF(data[[#This Row],[internados_uci]]-AC108&lt;0,0,data[[#This Row],[internados_uci]]-AC108),0)</f>
        <v>3</v>
      </c>
      <c r="AG109" s="8">
        <f t="shared" si="15"/>
        <v>3.1666666666666665</v>
      </c>
      <c r="AH109">
        <v>1486</v>
      </c>
      <c r="AI109">
        <v>346703</v>
      </c>
      <c r="AJ109">
        <v>30779</v>
      </c>
      <c r="AK109">
        <v>309037</v>
      </c>
      <c r="AM109">
        <v>767</v>
      </c>
      <c r="AN109">
        <v>424</v>
      </c>
      <c r="AO109">
        <v>473</v>
      </c>
      <c r="AP109">
        <v>711</v>
      </c>
      <c r="AQ109">
        <v>603</v>
      </c>
      <c r="AR109">
        <v>2698</v>
      </c>
      <c r="AS109">
        <v>2332</v>
      </c>
      <c r="AT109">
        <v>3037</v>
      </c>
      <c r="AU109">
        <v>2620</v>
      </c>
      <c r="AV109">
        <v>3438</v>
      </c>
      <c r="AW109">
        <v>2620</v>
      </c>
      <c r="AX109">
        <v>3456</v>
      </c>
      <c r="AY109">
        <v>2417</v>
      </c>
      <c r="AZ109">
        <v>2052</v>
      </c>
      <c r="BA109">
        <v>1801</v>
      </c>
      <c r="BB109">
        <v>1450</v>
      </c>
      <c r="BC109">
        <v>1301</v>
      </c>
      <c r="BD109">
        <v>3187</v>
      </c>
      <c r="BE109">
        <v>1535</v>
      </c>
      <c r="BF109">
        <v>0.39</v>
      </c>
      <c r="BG109">
        <v>0.28999999999999998</v>
      </c>
      <c r="BH109">
        <v>0.11</v>
      </c>
      <c r="BI109">
        <v>0.2</v>
      </c>
      <c r="BJ109">
        <v>0.21</v>
      </c>
      <c r="BK109">
        <v>0.15</v>
      </c>
      <c r="BL109">
        <v>20464</v>
      </c>
      <c r="BM109">
        <v>15716</v>
      </c>
      <c r="BN109">
        <v>811</v>
      </c>
      <c r="BO109">
        <v>246</v>
      </c>
      <c r="BP109">
        <v>417</v>
      </c>
      <c r="BQ109">
        <v>1</v>
      </c>
      <c r="BR109">
        <v>15</v>
      </c>
      <c r="BS109">
        <v>15</v>
      </c>
      <c r="BT109">
        <v>0</v>
      </c>
      <c r="CD109">
        <v>0</v>
      </c>
      <c r="CE109" s="6">
        <f>data[[#This Row],[obitos_0_9_f]]-CD108</f>
        <v>0</v>
      </c>
      <c r="CF109">
        <v>0</v>
      </c>
      <c r="CG109" s="6">
        <f>data[[#This Row],[obitos_0_9_m]]-CF108</f>
        <v>0</v>
      </c>
      <c r="CH109">
        <v>0</v>
      </c>
      <c r="CI109" s="6">
        <f>data[[#This Row],[obitos_10_19_f]]-CH108</f>
        <v>0</v>
      </c>
      <c r="CJ109">
        <v>0</v>
      </c>
      <c r="CK109" s="6">
        <f>data[[#This Row],[obitos_10_19_m]]-CJ108</f>
        <v>0</v>
      </c>
      <c r="CL109">
        <v>1</v>
      </c>
      <c r="CM109" s="6">
        <f>data[[#This Row],[obitos_20_29_f]]-CL108</f>
        <v>0</v>
      </c>
      <c r="CN109">
        <v>1</v>
      </c>
      <c r="CO109" s="6">
        <f>data[[#This Row],[obitos_20_29_m]]-CN108</f>
        <v>0</v>
      </c>
      <c r="CP109">
        <v>1</v>
      </c>
      <c r="CQ109" s="6">
        <f>data[[#This Row],[obitos_30_39_f]]-CP108</f>
        <v>0</v>
      </c>
      <c r="CR109">
        <v>0</v>
      </c>
      <c r="CS109" s="6">
        <f>data[[#This Row],[obitos_30_39_m]]-CR108</f>
        <v>0</v>
      </c>
      <c r="CT109">
        <v>7</v>
      </c>
      <c r="CU109" s="6">
        <f>data[[#This Row],[obitos_40_49_f]]-CT108</f>
        <v>0</v>
      </c>
      <c r="CV109">
        <v>10</v>
      </c>
      <c r="CW109" s="6">
        <f>data[[#This Row],[obitos_40_49_m]]-CV108</f>
        <v>0</v>
      </c>
      <c r="CX109">
        <v>15</v>
      </c>
      <c r="CY109" s="6">
        <f>data[[#This Row],[obitos_50_59_f]]-CX108</f>
        <v>0</v>
      </c>
      <c r="CZ109">
        <v>33</v>
      </c>
      <c r="DA109" s="6">
        <f>data[[#This Row],[obitos_50_59_m]]-CZ108</f>
        <v>0</v>
      </c>
      <c r="DB109">
        <v>43</v>
      </c>
      <c r="DC109" s="6">
        <f>data[[#This Row],[obitos_60_69_f]]-DB108</f>
        <v>0</v>
      </c>
      <c r="DD109">
        <v>90</v>
      </c>
      <c r="DE109" s="6">
        <f>data[[#This Row],[obitos_60_69_m]]-DD108</f>
        <v>0</v>
      </c>
      <c r="DF109">
        <v>115</v>
      </c>
      <c r="DG109" s="6">
        <f>data[[#This Row],[obitos_70_79_f]]-DF108</f>
        <v>0</v>
      </c>
      <c r="DH109">
        <v>173</v>
      </c>
      <c r="DI109" s="6">
        <f>data[[#This Row],[obitos_70_79_m]]-DH108</f>
        <v>1</v>
      </c>
      <c r="DJ109">
        <v>577</v>
      </c>
      <c r="DK109" s="6">
        <f>data[[#This Row],[obitos_80_plus_f]]-DJ108</f>
        <v>0</v>
      </c>
      <c r="DL109">
        <v>439</v>
      </c>
      <c r="DM109" s="6">
        <f>data[[#This Row],[obitos_80_plus_m]]-DL108</f>
        <v>0</v>
      </c>
      <c r="DN109">
        <v>759</v>
      </c>
      <c r="DO109">
        <v>746</v>
      </c>
      <c r="DP109">
        <v>14</v>
      </c>
      <c r="DQ109">
        <v>11</v>
      </c>
      <c r="DR109">
        <v>12475</v>
      </c>
    </row>
    <row r="110" spans="1:122" x14ac:dyDescent="0.25">
      <c r="A110" s="1">
        <v>43995</v>
      </c>
      <c r="B110" s="2">
        <v>43995</v>
      </c>
      <c r="C110" s="12">
        <f>data[[#This Row],[confirmados]]-R110</f>
        <v>14025</v>
      </c>
      <c r="D110" s="12">
        <f>IF(ISNUMBER(C109),data[[#This Row],[activos_1]]-C109,0)</f>
        <v>45</v>
      </c>
      <c r="E110" s="11">
        <f t="shared" si="8"/>
        <v>54.5</v>
      </c>
      <c r="F110">
        <v>36463</v>
      </c>
      <c r="G110" s="13">
        <f>IF(ISNUMBER(F109),data[[#This Row],[confirmados]]-F109,0)</f>
        <v>283</v>
      </c>
      <c r="H110" s="8">
        <f t="shared" si="13"/>
        <v>295</v>
      </c>
      <c r="I110">
        <v>17066</v>
      </c>
      <c r="J110">
        <v>3868</v>
      </c>
      <c r="K110">
        <v>14622</v>
      </c>
      <c r="L110">
        <v>281</v>
      </c>
      <c r="M110">
        <v>393</v>
      </c>
      <c r="N110">
        <v>143</v>
      </c>
      <c r="O110">
        <v>90</v>
      </c>
      <c r="Q110">
        <v>283</v>
      </c>
      <c r="R110">
        <v>22438</v>
      </c>
      <c r="S110" s="13">
        <f>IF(ISNUMBER(R109),data[[#This Row],[recuperados]]-R109,0)</f>
        <v>238</v>
      </c>
      <c r="T110" s="8">
        <f t="shared" si="9"/>
        <v>240.5</v>
      </c>
      <c r="U110">
        <v>1512</v>
      </c>
      <c r="V110" s="9">
        <f>IF(ISNUMBER(U109),data[[#This Row],[obitos]]-U109,0)</f>
        <v>7</v>
      </c>
      <c r="W110" s="9">
        <f t="shared" si="10"/>
        <v>5.5</v>
      </c>
      <c r="X110">
        <v>428</v>
      </c>
      <c r="Y110" s="25">
        <f>IF(ISNUMBER(X109),(data[[#This Row],[internados]]-X109)/X109,0)</f>
        <v>-2.7272727272727271E-2</v>
      </c>
      <c r="Z110" s="77">
        <f t="shared" si="11"/>
        <v>1.3774738370183741E-2</v>
      </c>
      <c r="AA110" s="13">
        <f>IF(ISNUMBER(X109),IF(data[[#This Row],[internados]]-X109&lt;0,0,data[[#This Row],[internados]]-X109),0)</f>
        <v>0</v>
      </c>
      <c r="AB110" s="8">
        <f t="shared" si="14"/>
        <v>12.666666666666666</v>
      </c>
      <c r="AC110">
        <v>77</v>
      </c>
      <c r="AD110" s="78">
        <f>IF(ISNUMBER(AC109),IF(AC109=0,0,(data[[#This Row],[internados_uci]]-AC109)/AC109),0)</f>
        <v>5.4794520547945202E-2</v>
      </c>
      <c r="AE110" s="24">
        <f t="shared" si="12"/>
        <v>5.0778130702552056E-2</v>
      </c>
      <c r="AF110" s="13">
        <f>IF(ISNUMBER(AC109),IF(data[[#This Row],[internados_uci]]-AC109&lt;0,0,data[[#This Row],[internados_uci]]-AC109),0)</f>
        <v>4</v>
      </c>
      <c r="AG110" s="8">
        <f t="shared" si="15"/>
        <v>3.6666666666666665</v>
      </c>
      <c r="AH110">
        <v>1516</v>
      </c>
      <c r="AI110">
        <v>348837</v>
      </c>
      <c r="AJ110">
        <v>30655</v>
      </c>
      <c r="AK110">
        <v>310858</v>
      </c>
      <c r="AM110">
        <v>767</v>
      </c>
      <c r="AN110">
        <v>423</v>
      </c>
      <c r="AO110">
        <v>478</v>
      </c>
      <c r="AP110">
        <v>719</v>
      </c>
      <c r="AQ110">
        <v>605</v>
      </c>
      <c r="AR110">
        <v>2723</v>
      </c>
      <c r="AS110">
        <v>2365</v>
      </c>
      <c r="AT110">
        <v>3056</v>
      </c>
      <c r="AU110">
        <v>2643</v>
      </c>
      <c r="AV110">
        <v>3465</v>
      </c>
      <c r="AW110">
        <v>2655</v>
      </c>
      <c r="AX110">
        <v>3471</v>
      </c>
      <c r="AY110">
        <v>2441</v>
      </c>
      <c r="AZ110">
        <v>2066</v>
      </c>
      <c r="BA110">
        <v>1814</v>
      </c>
      <c r="BB110">
        <v>1460</v>
      </c>
      <c r="BC110">
        <v>1306</v>
      </c>
      <c r="BD110">
        <v>3200</v>
      </c>
      <c r="BE110">
        <v>1548</v>
      </c>
      <c r="BF110">
        <v>0.39</v>
      </c>
      <c r="BG110">
        <v>0.28999999999999998</v>
      </c>
      <c r="BH110">
        <v>0.11</v>
      </c>
      <c r="BI110">
        <v>0.2</v>
      </c>
      <c r="BJ110">
        <v>0.21</v>
      </c>
      <c r="BK110">
        <v>0.15</v>
      </c>
      <c r="BL110">
        <v>20594</v>
      </c>
      <c r="BM110">
        <v>15869</v>
      </c>
      <c r="BN110">
        <v>812</v>
      </c>
      <c r="BO110">
        <v>246</v>
      </c>
      <c r="BP110">
        <v>422</v>
      </c>
      <c r="BQ110">
        <v>2</v>
      </c>
      <c r="BR110">
        <v>15</v>
      </c>
      <c r="BS110">
        <v>15</v>
      </c>
      <c r="BT110">
        <v>0</v>
      </c>
      <c r="CD110">
        <v>0</v>
      </c>
      <c r="CE110" s="6">
        <f>data[[#This Row],[obitos_0_9_f]]-CD109</f>
        <v>0</v>
      </c>
      <c r="CF110">
        <v>0</v>
      </c>
      <c r="CG110" s="6">
        <f>data[[#This Row],[obitos_0_9_m]]-CF109</f>
        <v>0</v>
      </c>
      <c r="CH110">
        <v>0</v>
      </c>
      <c r="CI110" s="6">
        <f>data[[#This Row],[obitos_10_19_f]]-CH109</f>
        <v>0</v>
      </c>
      <c r="CJ110">
        <v>0</v>
      </c>
      <c r="CK110" s="6">
        <f>data[[#This Row],[obitos_10_19_m]]-CJ109</f>
        <v>0</v>
      </c>
      <c r="CL110">
        <v>1</v>
      </c>
      <c r="CM110" s="6">
        <f>data[[#This Row],[obitos_20_29_f]]-CL109</f>
        <v>0</v>
      </c>
      <c r="CN110">
        <v>1</v>
      </c>
      <c r="CO110" s="6">
        <f>data[[#This Row],[obitos_20_29_m]]-CN109</f>
        <v>0</v>
      </c>
      <c r="CP110">
        <v>1</v>
      </c>
      <c r="CQ110" s="6">
        <f>data[[#This Row],[obitos_30_39_f]]-CP109</f>
        <v>0</v>
      </c>
      <c r="CR110">
        <v>0</v>
      </c>
      <c r="CS110" s="6">
        <f>data[[#This Row],[obitos_30_39_m]]-CR109</f>
        <v>0</v>
      </c>
      <c r="CT110">
        <v>7</v>
      </c>
      <c r="CU110" s="6">
        <f>data[[#This Row],[obitos_40_49_f]]-CT109</f>
        <v>0</v>
      </c>
      <c r="CV110">
        <v>10</v>
      </c>
      <c r="CW110" s="6">
        <f>data[[#This Row],[obitos_40_49_m]]-CV109</f>
        <v>0</v>
      </c>
      <c r="CX110">
        <v>15</v>
      </c>
      <c r="CY110" s="6">
        <f>data[[#This Row],[obitos_50_59_f]]-CX109</f>
        <v>0</v>
      </c>
      <c r="CZ110">
        <v>34</v>
      </c>
      <c r="DA110" s="6">
        <f>data[[#This Row],[obitos_50_59_m]]-CZ109</f>
        <v>1</v>
      </c>
      <c r="DB110">
        <v>44</v>
      </c>
      <c r="DC110" s="6">
        <f>data[[#This Row],[obitos_60_69_f]]-DB109</f>
        <v>1</v>
      </c>
      <c r="DD110">
        <v>91</v>
      </c>
      <c r="DE110" s="6">
        <f>data[[#This Row],[obitos_60_69_m]]-DD109</f>
        <v>1</v>
      </c>
      <c r="DF110">
        <v>115</v>
      </c>
      <c r="DG110" s="6">
        <f>data[[#This Row],[obitos_70_79_f]]-DF109</f>
        <v>0</v>
      </c>
      <c r="DH110">
        <v>175</v>
      </c>
      <c r="DI110" s="6">
        <f>data[[#This Row],[obitos_70_79_m]]-DH109</f>
        <v>2</v>
      </c>
      <c r="DJ110">
        <v>578</v>
      </c>
      <c r="DK110" s="6">
        <f>data[[#This Row],[obitos_80_plus_f]]-DJ109</f>
        <v>1</v>
      </c>
      <c r="DL110">
        <v>440</v>
      </c>
      <c r="DM110" s="6">
        <f>data[[#This Row],[obitos_80_plus_m]]-DL109</f>
        <v>1</v>
      </c>
      <c r="DN110">
        <v>761</v>
      </c>
      <c r="DO110">
        <v>751</v>
      </c>
      <c r="DP110">
        <v>14</v>
      </c>
      <c r="DQ110">
        <v>11</v>
      </c>
      <c r="DR110">
        <v>12513</v>
      </c>
    </row>
    <row r="111" spans="1:122" x14ac:dyDescent="0.25">
      <c r="A111" s="1">
        <v>43996</v>
      </c>
      <c r="B111" s="2">
        <v>43996</v>
      </c>
      <c r="C111" s="12">
        <f>data[[#This Row],[confirmados]]-R111</f>
        <v>14021</v>
      </c>
      <c r="D111" s="12">
        <f>IF(ISNUMBER(C110),data[[#This Row],[activos_1]]-C110,0)</f>
        <v>-4</v>
      </c>
      <c r="E111" s="11">
        <f t="shared" si="8"/>
        <v>48.666666666666664</v>
      </c>
      <c r="F111">
        <v>36690</v>
      </c>
      <c r="G111" s="13">
        <f>IF(ISNUMBER(F110),data[[#This Row],[confirmados]]-F110,0)</f>
        <v>227</v>
      </c>
      <c r="H111" s="8">
        <f t="shared" si="13"/>
        <v>300.83333333333331</v>
      </c>
      <c r="I111">
        <v>17078</v>
      </c>
      <c r="J111">
        <v>3874</v>
      </c>
      <c r="K111">
        <v>14828</v>
      </c>
      <c r="L111">
        <v>282</v>
      </c>
      <c r="M111">
        <v>395</v>
      </c>
      <c r="N111">
        <v>143</v>
      </c>
      <c r="O111">
        <v>90</v>
      </c>
      <c r="Q111">
        <v>227</v>
      </c>
      <c r="R111">
        <v>22669</v>
      </c>
      <c r="S111" s="13">
        <f>IF(ISNUMBER(R110),data[[#This Row],[recuperados]]-R110,0)</f>
        <v>231</v>
      </c>
      <c r="T111" s="8">
        <f t="shared" si="9"/>
        <v>252.16666666666666</v>
      </c>
      <c r="U111">
        <v>1517</v>
      </c>
      <c r="V111" s="9">
        <f>IF(ISNUMBER(U110),data[[#This Row],[obitos]]-U110,0)</f>
        <v>5</v>
      </c>
      <c r="W111" s="9">
        <f t="shared" si="10"/>
        <v>5.333333333333333</v>
      </c>
      <c r="X111">
        <v>419</v>
      </c>
      <c r="Y111" s="25">
        <f>IF(ISNUMBER(X110),(data[[#This Row],[internados]]-X110)/X110,0)</f>
        <v>-2.1028037383177569E-2</v>
      </c>
      <c r="Z111" s="77">
        <f t="shared" si="11"/>
        <v>2.367040048136269E-2</v>
      </c>
      <c r="AA111" s="13">
        <f>IF(ISNUMBER(X110),IF(data[[#This Row],[internados]]-X110&lt;0,0,data[[#This Row],[internados]]-X110),0)</f>
        <v>0</v>
      </c>
      <c r="AB111" s="8">
        <f t="shared" si="14"/>
        <v>12.666666666666666</v>
      </c>
      <c r="AC111">
        <v>73</v>
      </c>
      <c r="AD111" s="78">
        <f>IF(ISNUMBER(AC110),IF(AC110=0,0,(data[[#This Row],[internados_uci]]-AC110)/AC110),0)</f>
        <v>-5.1948051948051951E-2</v>
      </c>
      <c r="AE111" s="24">
        <f t="shared" si="12"/>
        <v>5.074081169971581E-2</v>
      </c>
      <c r="AF111" s="13">
        <f>IF(ISNUMBER(AC110),IF(data[[#This Row],[internados_uci]]-AC110&lt;0,0,data[[#This Row],[internados_uci]]-AC110),0)</f>
        <v>0</v>
      </c>
      <c r="AG111" s="8">
        <f t="shared" si="15"/>
        <v>3.6666666666666665</v>
      </c>
      <c r="AH111">
        <v>1385</v>
      </c>
      <c r="AI111">
        <v>349997</v>
      </c>
      <c r="AJ111">
        <v>30658</v>
      </c>
      <c r="AK111">
        <v>311922</v>
      </c>
      <c r="AM111">
        <v>767</v>
      </c>
      <c r="AN111">
        <v>432</v>
      </c>
      <c r="AO111">
        <v>485</v>
      </c>
      <c r="AP111">
        <v>728</v>
      </c>
      <c r="AQ111">
        <v>610</v>
      </c>
      <c r="AR111">
        <v>2749</v>
      </c>
      <c r="AS111">
        <v>2385</v>
      </c>
      <c r="AT111">
        <v>3075</v>
      </c>
      <c r="AU111">
        <v>2672</v>
      </c>
      <c r="AV111">
        <v>3484</v>
      </c>
      <c r="AW111">
        <v>2674</v>
      </c>
      <c r="AX111">
        <v>3491</v>
      </c>
      <c r="AY111">
        <v>2456</v>
      </c>
      <c r="AZ111">
        <v>2073</v>
      </c>
      <c r="BA111">
        <v>1818</v>
      </c>
      <c r="BB111">
        <v>1466</v>
      </c>
      <c r="BC111">
        <v>1313</v>
      </c>
      <c r="BD111">
        <v>3200</v>
      </c>
      <c r="BE111">
        <v>1549</v>
      </c>
      <c r="BF111">
        <v>0.38</v>
      </c>
      <c r="BG111">
        <v>0.28999999999999998</v>
      </c>
      <c r="BH111">
        <v>0.11</v>
      </c>
      <c r="BI111">
        <v>0.2</v>
      </c>
      <c r="BJ111">
        <v>0.21</v>
      </c>
      <c r="BK111">
        <v>0.15</v>
      </c>
      <c r="BL111">
        <v>20713</v>
      </c>
      <c r="BM111">
        <v>15977</v>
      </c>
      <c r="BN111">
        <v>812</v>
      </c>
      <c r="BO111">
        <v>246</v>
      </c>
      <c r="BP111">
        <v>427</v>
      </c>
      <c r="BQ111">
        <v>2</v>
      </c>
      <c r="BR111">
        <v>15</v>
      </c>
      <c r="BS111">
        <v>15</v>
      </c>
      <c r="BT111">
        <v>0</v>
      </c>
      <c r="CD111">
        <v>0</v>
      </c>
      <c r="CE111" s="6">
        <f>data[[#This Row],[obitos_0_9_f]]-CD110</f>
        <v>0</v>
      </c>
      <c r="CF111">
        <v>0</v>
      </c>
      <c r="CG111" s="6">
        <f>data[[#This Row],[obitos_0_9_m]]-CF110</f>
        <v>0</v>
      </c>
      <c r="CH111">
        <v>0</v>
      </c>
      <c r="CI111" s="6">
        <f>data[[#This Row],[obitos_10_19_f]]-CH110</f>
        <v>0</v>
      </c>
      <c r="CJ111">
        <v>0</v>
      </c>
      <c r="CK111" s="6">
        <f>data[[#This Row],[obitos_10_19_m]]-CJ110</f>
        <v>0</v>
      </c>
      <c r="CL111">
        <v>1</v>
      </c>
      <c r="CM111" s="6">
        <f>data[[#This Row],[obitos_20_29_f]]-CL110</f>
        <v>0</v>
      </c>
      <c r="CN111">
        <v>1</v>
      </c>
      <c r="CO111" s="6">
        <f>data[[#This Row],[obitos_20_29_m]]-CN110</f>
        <v>0</v>
      </c>
      <c r="CP111">
        <v>1</v>
      </c>
      <c r="CQ111" s="6">
        <f>data[[#This Row],[obitos_30_39_f]]-CP110</f>
        <v>0</v>
      </c>
      <c r="CR111">
        <v>0</v>
      </c>
      <c r="CS111" s="6">
        <f>data[[#This Row],[obitos_30_39_m]]-CR110</f>
        <v>0</v>
      </c>
      <c r="CT111">
        <v>7</v>
      </c>
      <c r="CU111" s="6">
        <f>data[[#This Row],[obitos_40_49_f]]-CT110</f>
        <v>0</v>
      </c>
      <c r="CV111">
        <v>10</v>
      </c>
      <c r="CW111" s="6">
        <f>data[[#This Row],[obitos_40_49_m]]-CV110</f>
        <v>0</v>
      </c>
      <c r="CX111">
        <v>15</v>
      </c>
      <c r="CY111" s="6">
        <f>data[[#This Row],[obitos_50_59_f]]-CX110</f>
        <v>0</v>
      </c>
      <c r="CZ111">
        <v>34</v>
      </c>
      <c r="DA111" s="6">
        <f>data[[#This Row],[obitos_50_59_m]]-CZ110</f>
        <v>0</v>
      </c>
      <c r="DB111">
        <v>43</v>
      </c>
      <c r="DC111" s="6">
        <f>data[[#This Row],[obitos_60_69_f]]-DB110</f>
        <v>-1</v>
      </c>
      <c r="DD111">
        <v>93</v>
      </c>
      <c r="DE111" s="6">
        <f>data[[#This Row],[obitos_60_69_m]]-DD110</f>
        <v>2</v>
      </c>
      <c r="DF111">
        <v>116</v>
      </c>
      <c r="DG111" s="6">
        <f>data[[#This Row],[obitos_70_79_f]]-DF110</f>
        <v>1</v>
      </c>
      <c r="DH111">
        <v>175</v>
      </c>
      <c r="DI111" s="6">
        <f>data[[#This Row],[obitos_70_79_m]]-DH110</f>
        <v>0</v>
      </c>
      <c r="DJ111">
        <v>581</v>
      </c>
      <c r="DK111" s="6">
        <f>data[[#This Row],[obitos_80_plus_f]]-DJ110</f>
        <v>3</v>
      </c>
      <c r="DL111">
        <v>440</v>
      </c>
      <c r="DM111" s="6">
        <f>data[[#This Row],[obitos_80_plus_m]]-DL110</f>
        <v>0</v>
      </c>
      <c r="DN111">
        <v>764</v>
      </c>
      <c r="DO111">
        <v>753</v>
      </c>
      <c r="DP111">
        <v>15</v>
      </c>
      <c r="DQ111">
        <v>15</v>
      </c>
      <c r="DR111">
        <v>12504</v>
      </c>
    </row>
    <row r="112" spans="1:122" x14ac:dyDescent="0.25">
      <c r="A112" s="1">
        <v>43997</v>
      </c>
      <c r="B112" s="2">
        <v>43997</v>
      </c>
      <c r="C112" s="12">
        <f>data[[#This Row],[confirmados]]-R112</f>
        <v>14184</v>
      </c>
      <c r="D112" s="12">
        <f>IF(ISNUMBER(C111),data[[#This Row],[activos_1]]-C111,0)</f>
        <v>163</v>
      </c>
      <c r="E112" s="11">
        <f t="shared" si="8"/>
        <v>36.166666666666664</v>
      </c>
      <c r="F112">
        <v>37036</v>
      </c>
      <c r="G112" s="13">
        <f>IF(ISNUMBER(F111),data[[#This Row],[confirmados]]-F111,0)</f>
        <v>346</v>
      </c>
      <c r="H112" s="8">
        <f t="shared" si="13"/>
        <v>288.33333333333331</v>
      </c>
      <c r="I112">
        <v>17097</v>
      </c>
      <c r="J112">
        <v>3892</v>
      </c>
      <c r="K112">
        <v>15128</v>
      </c>
      <c r="L112">
        <v>287</v>
      </c>
      <c r="M112">
        <v>399</v>
      </c>
      <c r="N112">
        <v>143</v>
      </c>
      <c r="O112">
        <v>90</v>
      </c>
      <c r="Q112">
        <v>346</v>
      </c>
      <c r="R112">
        <v>22852</v>
      </c>
      <c r="S112" s="13">
        <f>IF(ISNUMBER(R111),data[[#This Row],[recuperados]]-R111,0)</f>
        <v>183</v>
      </c>
      <c r="T112" s="8">
        <f t="shared" si="9"/>
        <v>252.16666666666666</v>
      </c>
      <c r="U112">
        <v>1520</v>
      </c>
      <c r="V112" s="9">
        <f>IF(ISNUMBER(U111),data[[#This Row],[obitos]]-U111,0)</f>
        <v>3</v>
      </c>
      <c r="W112" s="9">
        <f t="shared" si="10"/>
        <v>4.666666666666667</v>
      </c>
      <c r="X112">
        <v>431</v>
      </c>
      <c r="Y112" s="25">
        <f>IF(ISNUMBER(X111),(data[[#This Row],[internados]]-X111)/X111,0)</f>
        <v>2.8639618138424822E-2</v>
      </c>
      <c r="Z112" s="77">
        <f t="shared" si="11"/>
        <v>1.5693214797693967E-2</v>
      </c>
      <c r="AA112" s="13">
        <f>IF(ISNUMBER(X111),IF(data[[#This Row],[internados]]-X111&lt;0,0,data[[#This Row],[internados]]-X111),0)</f>
        <v>12</v>
      </c>
      <c r="AB112" s="8">
        <f t="shared" si="14"/>
        <v>10</v>
      </c>
      <c r="AC112">
        <v>73</v>
      </c>
      <c r="AD112" s="78">
        <f>IF(ISNUMBER(AC111),IF(AC111=0,0,(data[[#This Row],[internados_uci]]-AC111)/AC111),0)</f>
        <v>0</v>
      </c>
      <c r="AE112" s="24">
        <f t="shared" si="12"/>
        <v>2.0437781396685509E-2</v>
      </c>
      <c r="AF112" s="13">
        <f>IF(ISNUMBER(AC111),IF(data[[#This Row],[internados_uci]]-AC111&lt;0,0,data[[#This Row],[internados_uci]]-AC111),0)</f>
        <v>0</v>
      </c>
      <c r="AG112" s="8">
        <f t="shared" si="15"/>
        <v>2</v>
      </c>
      <c r="AH112">
        <v>1241</v>
      </c>
      <c r="AI112">
        <v>351057</v>
      </c>
      <c r="AJ112">
        <v>30703</v>
      </c>
      <c r="AK112">
        <v>312780</v>
      </c>
      <c r="AM112">
        <v>767</v>
      </c>
      <c r="AN112">
        <v>435</v>
      </c>
      <c r="AO112">
        <v>493</v>
      </c>
      <c r="AP112">
        <v>738</v>
      </c>
      <c r="AQ112">
        <v>615</v>
      </c>
      <c r="AR112">
        <v>2790</v>
      </c>
      <c r="AS112">
        <v>2424</v>
      </c>
      <c r="AT112">
        <v>3103</v>
      </c>
      <c r="AU112">
        <v>2701</v>
      </c>
      <c r="AV112">
        <v>3517</v>
      </c>
      <c r="AW112">
        <v>2697</v>
      </c>
      <c r="AX112">
        <v>3522</v>
      </c>
      <c r="AY112">
        <v>2473</v>
      </c>
      <c r="AZ112">
        <v>2081</v>
      </c>
      <c r="BA112">
        <v>1834</v>
      </c>
      <c r="BB112">
        <v>1476</v>
      </c>
      <c r="BC112">
        <v>1320</v>
      </c>
      <c r="BD112">
        <v>3228</v>
      </c>
      <c r="BE112">
        <v>1564</v>
      </c>
      <c r="BF112">
        <v>0.38</v>
      </c>
      <c r="BG112">
        <v>0.28999999999999998</v>
      </c>
      <c r="BH112">
        <v>0.11</v>
      </c>
      <c r="BI112">
        <v>0.2</v>
      </c>
      <c r="BJ112">
        <v>0.21</v>
      </c>
      <c r="BK112">
        <v>0.15</v>
      </c>
      <c r="BL112">
        <v>20902</v>
      </c>
      <c r="BM112">
        <v>16134</v>
      </c>
      <c r="BN112">
        <v>813</v>
      </c>
      <c r="BO112">
        <v>246</v>
      </c>
      <c r="BP112">
        <v>429</v>
      </c>
      <c r="BQ112">
        <v>2</v>
      </c>
      <c r="BR112">
        <v>15</v>
      </c>
      <c r="BS112">
        <v>15</v>
      </c>
      <c r="BT112">
        <v>0</v>
      </c>
      <c r="CD112">
        <v>0</v>
      </c>
      <c r="CE112" s="6">
        <f>data[[#This Row],[obitos_0_9_f]]-CD111</f>
        <v>0</v>
      </c>
      <c r="CF112">
        <v>0</v>
      </c>
      <c r="CG112" s="6">
        <f>data[[#This Row],[obitos_0_9_m]]-CF111</f>
        <v>0</v>
      </c>
      <c r="CH112">
        <v>0</v>
      </c>
      <c r="CI112" s="6">
        <f>data[[#This Row],[obitos_10_19_f]]-CH111</f>
        <v>0</v>
      </c>
      <c r="CJ112">
        <v>0</v>
      </c>
      <c r="CK112" s="6">
        <f>data[[#This Row],[obitos_10_19_m]]-CJ111</f>
        <v>0</v>
      </c>
      <c r="CL112">
        <v>1</v>
      </c>
      <c r="CM112" s="6">
        <f>data[[#This Row],[obitos_20_29_f]]-CL111</f>
        <v>0</v>
      </c>
      <c r="CN112">
        <v>1</v>
      </c>
      <c r="CO112" s="6">
        <f>data[[#This Row],[obitos_20_29_m]]-CN111</f>
        <v>0</v>
      </c>
      <c r="CP112">
        <v>1</v>
      </c>
      <c r="CQ112" s="6">
        <f>data[[#This Row],[obitos_30_39_f]]-CP111</f>
        <v>0</v>
      </c>
      <c r="CR112">
        <v>0</v>
      </c>
      <c r="CS112" s="6">
        <f>data[[#This Row],[obitos_30_39_m]]-CR111</f>
        <v>0</v>
      </c>
      <c r="CT112">
        <v>7</v>
      </c>
      <c r="CU112" s="6">
        <f>data[[#This Row],[obitos_40_49_f]]-CT111</f>
        <v>0</v>
      </c>
      <c r="CV112">
        <v>10</v>
      </c>
      <c r="CW112" s="6">
        <f>data[[#This Row],[obitos_40_49_m]]-CV111</f>
        <v>0</v>
      </c>
      <c r="CX112">
        <v>15</v>
      </c>
      <c r="CY112" s="6">
        <f>data[[#This Row],[obitos_50_59_f]]-CX111</f>
        <v>0</v>
      </c>
      <c r="CZ112">
        <v>34</v>
      </c>
      <c r="DA112" s="6">
        <f>data[[#This Row],[obitos_50_59_m]]-CZ111</f>
        <v>0</v>
      </c>
      <c r="DB112">
        <v>43</v>
      </c>
      <c r="DC112" s="6">
        <f>data[[#This Row],[obitos_60_69_f]]-DB111</f>
        <v>0</v>
      </c>
      <c r="DD112">
        <v>93</v>
      </c>
      <c r="DE112" s="6">
        <f>data[[#This Row],[obitos_60_69_m]]-DD111</f>
        <v>0</v>
      </c>
      <c r="DF112">
        <v>117</v>
      </c>
      <c r="DG112" s="6">
        <f>data[[#This Row],[obitos_70_79_f]]-DF111</f>
        <v>1</v>
      </c>
      <c r="DH112">
        <v>175</v>
      </c>
      <c r="DI112" s="6">
        <f>data[[#This Row],[obitos_70_79_m]]-DH111</f>
        <v>0</v>
      </c>
      <c r="DJ112">
        <v>581</v>
      </c>
      <c r="DK112" s="6">
        <f>data[[#This Row],[obitos_80_plus_f]]-DJ111</f>
        <v>0</v>
      </c>
      <c r="DL112">
        <v>442</v>
      </c>
      <c r="DM112" s="6">
        <f>data[[#This Row],[obitos_80_plus_m]]-DL111</f>
        <v>2</v>
      </c>
      <c r="DN112">
        <v>765</v>
      </c>
      <c r="DO112">
        <v>755</v>
      </c>
      <c r="DP112">
        <v>13</v>
      </c>
      <c r="DQ112">
        <v>12</v>
      </c>
      <c r="DR112">
        <v>12664</v>
      </c>
    </row>
    <row r="113" spans="1:122" x14ac:dyDescent="0.25">
      <c r="A113" s="1">
        <v>43998</v>
      </c>
      <c r="B113" s="2">
        <v>43998</v>
      </c>
      <c r="C113" s="12">
        <f>data[[#This Row],[confirmados]]-R113</f>
        <v>14124</v>
      </c>
      <c r="D113" s="12">
        <f>IF(ISNUMBER(C112),data[[#This Row],[activos_1]]-C112,0)</f>
        <v>-60</v>
      </c>
      <c r="E113" s="11">
        <f t="shared" si="8"/>
        <v>44.333333333333336</v>
      </c>
      <c r="F113">
        <v>37336</v>
      </c>
      <c r="G113" s="13">
        <f>IF(ISNUMBER(F112),data[[#This Row],[confirmados]]-F112,0)</f>
        <v>300</v>
      </c>
      <c r="H113" s="8">
        <f t="shared" si="13"/>
        <v>289.33333333333331</v>
      </c>
      <c r="I113">
        <v>17141</v>
      </c>
      <c r="J113">
        <v>3904</v>
      </c>
      <c r="K113">
        <v>15364</v>
      </c>
      <c r="L113">
        <v>287</v>
      </c>
      <c r="M113">
        <v>407</v>
      </c>
      <c r="N113">
        <v>143</v>
      </c>
      <c r="O113">
        <v>90</v>
      </c>
      <c r="Q113">
        <v>300</v>
      </c>
      <c r="R113">
        <v>23212</v>
      </c>
      <c r="S113" s="13">
        <f>IF(ISNUMBER(R112),data[[#This Row],[recuperados]]-R112,0)</f>
        <v>360</v>
      </c>
      <c r="T113" s="8">
        <f t="shared" si="9"/>
        <v>245</v>
      </c>
      <c r="U113">
        <v>1522</v>
      </c>
      <c r="V113" s="9">
        <f>IF(ISNUMBER(U112),data[[#This Row],[obitos]]-U112,0)</f>
        <v>2</v>
      </c>
      <c r="W113" s="9">
        <f t="shared" si="10"/>
        <v>4.166666666666667</v>
      </c>
      <c r="X113">
        <v>423</v>
      </c>
      <c r="Y113" s="25">
        <f>IF(ISNUMBER(X112),(data[[#This Row],[internados]]-X112)/X112,0)</f>
        <v>-1.8561484918793503E-2</v>
      </c>
      <c r="Z113" s="77">
        <f t="shared" si="11"/>
        <v>2.8703615582673001E-3</v>
      </c>
      <c r="AA113" s="13">
        <f>IF(ISNUMBER(X112),IF(data[[#This Row],[internados]]-X112&lt;0,0,data[[#This Row],[internados]]-X112),0)</f>
        <v>0</v>
      </c>
      <c r="AB113" s="8">
        <f t="shared" si="14"/>
        <v>6.166666666666667</v>
      </c>
      <c r="AC113">
        <v>71</v>
      </c>
      <c r="AD113" s="78">
        <f>IF(ISNUMBER(AC112),IF(AC112=0,0,(data[[#This Row],[internados_uci]]-AC112)/AC112),0)</f>
        <v>-2.7397260273972601E-2</v>
      </c>
      <c r="AE113" s="24">
        <f t="shared" si="12"/>
        <v>3.0510585305105844E-3</v>
      </c>
      <c r="AF113" s="13">
        <f>IF(ISNUMBER(AC112),IF(data[[#This Row],[internados_uci]]-AC112&lt;0,0,data[[#This Row],[internados_uci]]-AC112),0)</f>
        <v>0</v>
      </c>
      <c r="AG113" s="8">
        <f t="shared" si="15"/>
        <v>1.1666666666666667</v>
      </c>
      <c r="AH113">
        <v>1316</v>
      </c>
      <c r="AI113">
        <v>353178</v>
      </c>
      <c r="AJ113">
        <v>30810</v>
      </c>
      <c r="AK113">
        <v>314526</v>
      </c>
      <c r="AM113">
        <v>767</v>
      </c>
      <c r="AN113">
        <v>435</v>
      </c>
      <c r="AO113">
        <v>503</v>
      </c>
      <c r="AP113">
        <v>749</v>
      </c>
      <c r="AQ113">
        <v>619</v>
      </c>
      <c r="AR113">
        <v>2809</v>
      </c>
      <c r="AS113">
        <v>2451</v>
      </c>
      <c r="AT113">
        <v>3127</v>
      </c>
      <c r="AU113">
        <v>2727</v>
      </c>
      <c r="AV113">
        <v>3551</v>
      </c>
      <c r="AW113">
        <v>2733</v>
      </c>
      <c r="AX113">
        <v>3545</v>
      </c>
      <c r="AY113">
        <v>2489</v>
      </c>
      <c r="AZ113">
        <v>2097</v>
      </c>
      <c r="BA113">
        <v>1849</v>
      </c>
      <c r="BB113">
        <v>1484</v>
      </c>
      <c r="BC113">
        <v>1324</v>
      </c>
      <c r="BD113">
        <v>3248</v>
      </c>
      <c r="BE113">
        <v>1571</v>
      </c>
      <c r="BF113">
        <v>0.38</v>
      </c>
      <c r="BG113">
        <v>0.28999999999999998</v>
      </c>
      <c r="BH113">
        <v>0.11</v>
      </c>
      <c r="BI113">
        <v>0.2</v>
      </c>
      <c r="BJ113">
        <v>0.21</v>
      </c>
      <c r="BK113">
        <v>0.15</v>
      </c>
      <c r="BL113">
        <v>21057</v>
      </c>
      <c r="BM113">
        <v>16279</v>
      </c>
      <c r="BN113">
        <v>813</v>
      </c>
      <c r="BO113">
        <v>246</v>
      </c>
      <c r="BP113">
        <v>431</v>
      </c>
      <c r="BQ113">
        <v>2</v>
      </c>
      <c r="BR113">
        <v>15</v>
      </c>
      <c r="BS113">
        <v>15</v>
      </c>
      <c r="BT113">
        <v>0</v>
      </c>
      <c r="CD113">
        <v>0</v>
      </c>
      <c r="CE113" s="6">
        <f>data[[#This Row],[obitos_0_9_f]]-CD112</f>
        <v>0</v>
      </c>
      <c r="CF113">
        <v>0</v>
      </c>
      <c r="CG113" s="6">
        <f>data[[#This Row],[obitos_0_9_m]]-CF112</f>
        <v>0</v>
      </c>
      <c r="CH113">
        <v>0</v>
      </c>
      <c r="CI113" s="6">
        <f>data[[#This Row],[obitos_10_19_f]]-CH112</f>
        <v>0</v>
      </c>
      <c r="CJ113">
        <v>0</v>
      </c>
      <c r="CK113" s="6">
        <f>data[[#This Row],[obitos_10_19_m]]-CJ112</f>
        <v>0</v>
      </c>
      <c r="CL113">
        <v>1</v>
      </c>
      <c r="CM113" s="6">
        <f>data[[#This Row],[obitos_20_29_f]]-CL112</f>
        <v>0</v>
      </c>
      <c r="CN113">
        <v>1</v>
      </c>
      <c r="CO113" s="6">
        <f>data[[#This Row],[obitos_20_29_m]]-CN112</f>
        <v>0</v>
      </c>
      <c r="CP113">
        <v>1</v>
      </c>
      <c r="CQ113" s="6">
        <f>data[[#This Row],[obitos_30_39_f]]-CP112</f>
        <v>0</v>
      </c>
      <c r="CR113">
        <v>0</v>
      </c>
      <c r="CS113" s="6">
        <f>data[[#This Row],[obitos_30_39_m]]-CR112</f>
        <v>0</v>
      </c>
      <c r="CT113">
        <v>7</v>
      </c>
      <c r="CU113" s="6">
        <f>data[[#This Row],[obitos_40_49_f]]-CT112</f>
        <v>0</v>
      </c>
      <c r="CV113">
        <v>10</v>
      </c>
      <c r="CW113" s="6">
        <f>data[[#This Row],[obitos_40_49_m]]-CV112</f>
        <v>0</v>
      </c>
      <c r="CX113">
        <v>15</v>
      </c>
      <c r="CY113" s="6">
        <f>data[[#This Row],[obitos_50_59_f]]-CX112</f>
        <v>0</v>
      </c>
      <c r="CZ113">
        <v>34</v>
      </c>
      <c r="DA113" s="6">
        <f>data[[#This Row],[obitos_50_59_m]]-CZ112</f>
        <v>0</v>
      </c>
      <c r="DB113">
        <v>44</v>
      </c>
      <c r="DC113" s="6">
        <f>data[[#This Row],[obitos_60_69_f]]-DB112</f>
        <v>1</v>
      </c>
      <c r="DD113">
        <v>93</v>
      </c>
      <c r="DE113" s="6">
        <f>data[[#This Row],[obitos_60_69_m]]-DD112</f>
        <v>0</v>
      </c>
      <c r="DF113">
        <v>117</v>
      </c>
      <c r="DG113" s="6">
        <f>data[[#This Row],[obitos_70_79_f]]-DF112</f>
        <v>0</v>
      </c>
      <c r="DH113">
        <v>176</v>
      </c>
      <c r="DI113" s="6">
        <f>data[[#This Row],[obitos_70_79_m]]-DH112</f>
        <v>1</v>
      </c>
      <c r="DJ113">
        <v>581</v>
      </c>
      <c r="DK113" s="6">
        <f>data[[#This Row],[obitos_80_plus_f]]-DJ112</f>
        <v>0</v>
      </c>
      <c r="DL113">
        <v>442</v>
      </c>
      <c r="DM113" s="6">
        <f>data[[#This Row],[obitos_80_plus_m]]-DL112</f>
        <v>0</v>
      </c>
      <c r="DN113">
        <v>766</v>
      </c>
      <c r="DO113">
        <v>756</v>
      </c>
      <c r="DP113">
        <v>13</v>
      </c>
      <c r="DQ113">
        <v>12</v>
      </c>
      <c r="DR113">
        <v>12602</v>
      </c>
    </row>
    <row r="114" spans="1:122" x14ac:dyDescent="0.25">
      <c r="A114" s="1">
        <v>43999</v>
      </c>
      <c r="B114" s="2">
        <v>43999</v>
      </c>
      <c r="C114" s="12">
        <f>data[[#This Row],[confirmados]]-R114</f>
        <v>14092</v>
      </c>
      <c r="D114" s="12">
        <f>IF(ISNUMBER(C113),data[[#This Row],[activos_1]]-C113,0)</f>
        <v>-32</v>
      </c>
      <c r="E114" s="11">
        <f t="shared" si="8"/>
        <v>30.666666666666668</v>
      </c>
      <c r="F114">
        <v>37672</v>
      </c>
      <c r="G114" s="13">
        <f>IF(ISNUMBER(F113),data[[#This Row],[confirmados]]-F113,0)</f>
        <v>336</v>
      </c>
      <c r="H114" s="8">
        <f t="shared" si="13"/>
        <v>293.66666666666669</v>
      </c>
      <c r="I114">
        <v>17179</v>
      </c>
      <c r="J114">
        <v>3913</v>
      </c>
      <c r="K114">
        <v>15646</v>
      </c>
      <c r="L114">
        <v>288</v>
      </c>
      <c r="M114">
        <v>413</v>
      </c>
      <c r="N114">
        <v>143</v>
      </c>
      <c r="O114">
        <v>90</v>
      </c>
      <c r="Q114">
        <v>336</v>
      </c>
      <c r="R114">
        <v>23580</v>
      </c>
      <c r="S114" s="13">
        <f>IF(ISNUMBER(R113),data[[#This Row],[recuperados]]-R113,0)</f>
        <v>368</v>
      </c>
      <c r="T114" s="8">
        <f t="shared" si="9"/>
        <v>263</v>
      </c>
      <c r="U114">
        <v>1523</v>
      </c>
      <c r="V114" s="9">
        <f>IF(ISNUMBER(U113),data[[#This Row],[obitos]]-U113,0)</f>
        <v>1</v>
      </c>
      <c r="W114" s="9">
        <f t="shared" si="10"/>
        <v>3.1666666666666665</v>
      </c>
      <c r="X114">
        <v>435</v>
      </c>
      <c r="Y114" s="25">
        <f>IF(ISNUMBER(X113),(data[[#This Row],[internados]]-X113)/X113,0)</f>
        <v>2.8368794326241134E-2</v>
      </c>
      <c r="Z114" s="77">
        <f t="shared" si="11"/>
        <v>8.3978544575648833E-3</v>
      </c>
      <c r="AA114" s="13">
        <f>IF(ISNUMBER(X113),IF(data[[#This Row],[internados]]-X113&lt;0,0,data[[#This Row],[internados]]-X113),0)</f>
        <v>12</v>
      </c>
      <c r="AB114" s="8">
        <f t="shared" si="14"/>
        <v>8.1666666666666661</v>
      </c>
      <c r="AC114">
        <v>69</v>
      </c>
      <c r="AD114" s="78">
        <f>IF(ISNUMBER(AC113),IF(AC113=0,0,(data[[#This Row],[internados_uci]]-AC113)/AC113),0)</f>
        <v>-2.8169014084507043E-2</v>
      </c>
      <c r="AE114" s="24">
        <f t="shared" si="12"/>
        <v>-1.6437771502405892E-3</v>
      </c>
      <c r="AF114" s="13">
        <f>IF(ISNUMBER(AC113),IF(data[[#This Row],[internados_uci]]-AC113&lt;0,0,data[[#This Row],[internados_uci]]-AC113),0)</f>
        <v>0</v>
      </c>
      <c r="AG114" s="8">
        <f t="shared" si="15"/>
        <v>1.1666666666666667</v>
      </c>
      <c r="AH114">
        <v>1347</v>
      </c>
      <c r="AI114">
        <v>355207</v>
      </c>
      <c r="AJ114">
        <v>30289</v>
      </c>
      <c r="AK114">
        <v>316188</v>
      </c>
      <c r="AM114">
        <v>767</v>
      </c>
      <c r="AN114">
        <v>440</v>
      </c>
      <c r="AO114">
        <v>508</v>
      </c>
      <c r="AP114">
        <v>756</v>
      </c>
      <c r="AQ114">
        <v>629</v>
      </c>
      <c r="AR114">
        <v>2850</v>
      </c>
      <c r="AS114">
        <v>2472</v>
      </c>
      <c r="AT114">
        <v>3152</v>
      </c>
      <c r="AU114">
        <v>2759</v>
      </c>
      <c r="AV114">
        <v>3575</v>
      </c>
      <c r="AW114">
        <v>2775</v>
      </c>
      <c r="AX114">
        <v>3577</v>
      </c>
      <c r="AY114">
        <v>2522</v>
      </c>
      <c r="AZ114">
        <v>2109</v>
      </c>
      <c r="BA114">
        <v>1866</v>
      </c>
      <c r="BB114">
        <v>1492</v>
      </c>
      <c r="BC114">
        <v>1328</v>
      </c>
      <c r="BD114">
        <v>3257</v>
      </c>
      <c r="BE114">
        <v>1580</v>
      </c>
      <c r="BF114">
        <v>0.38</v>
      </c>
      <c r="BG114">
        <v>0.28999999999999998</v>
      </c>
      <c r="BH114">
        <v>0.11</v>
      </c>
      <c r="BI114">
        <v>0.2</v>
      </c>
      <c r="BJ114">
        <v>0.21</v>
      </c>
      <c r="BK114">
        <v>0.15</v>
      </c>
      <c r="BL114">
        <v>21220</v>
      </c>
      <c r="BM114">
        <v>16452</v>
      </c>
      <c r="BN114">
        <v>813</v>
      </c>
      <c r="BO114">
        <v>246</v>
      </c>
      <c r="BP114">
        <v>432</v>
      </c>
      <c r="BQ114">
        <v>2</v>
      </c>
      <c r="BR114">
        <v>15</v>
      </c>
      <c r="BS114">
        <v>15</v>
      </c>
      <c r="BT114">
        <v>0</v>
      </c>
      <c r="CD114">
        <v>0</v>
      </c>
      <c r="CE114" s="6">
        <f>data[[#This Row],[obitos_0_9_f]]-CD113</f>
        <v>0</v>
      </c>
      <c r="CF114">
        <v>0</v>
      </c>
      <c r="CG114" s="6">
        <f>data[[#This Row],[obitos_0_9_m]]-CF113</f>
        <v>0</v>
      </c>
      <c r="CH114">
        <v>0</v>
      </c>
      <c r="CI114" s="6">
        <f>data[[#This Row],[obitos_10_19_f]]-CH113</f>
        <v>0</v>
      </c>
      <c r="CJ114">
        <v>0</v>
      </c>
      <c r="CK114" s="6">
        <f>data[[#This Row],[obitos_10_19_m]]-CJ113</f>
        <v>0</v>
      </c>
      <c r="CL114">
        <v>1</v>
      </c>
      <c r="CM114" s="6">
        <f>data[[#This Row],[obitos_20_29_f]]-CL113</f>
        <v>0</v>
      </c>
      <c r="CN114">
        <v>1</v>
      </c>
      <c r="CO114" s="6">
        <f>data[[#This Row],[obitos_20_29_m]]-CN113</f>
        <v>0</v>
      </c>
      <c r="CP114">
        <v>1</v>
      </c>
      <c r="CQ114" s="6">
        <f>data[[#This Row],[obitos_30_39_f]]-CP113</f>
        <v>0</v>
      </c>
      <c r="CR114">
        <v>0</v>
      </c>
      <c r="CS114" s="6">
        <f>data[[#This Row],[obitos_30_39_m]]-CR113</f>
        <v>0</v>
      </c>
      <c r="CT114">
        <v>7</v>
      </c>
      <c r="CU114" s="6">
        <f>data[[#This Row],[obitos_40_49_f]]-CT113</f>
        <v>0</v>
      </c>
      <c r="CV114">
        <v>10</v>
      </c>
      <c r="CW114" s="6">
        <f>data[[#This Row],[obitos_40_49_m]]-CV113</f>
        <v>0</v>
      </c>
      <c r="CX114">
        <v>15</v>
      </c>
      <c r="CY114" s="6">
        <f>data[[#This Row],[obitos_50_59_f]]-CX113</f>
        <v>0</v>
      </c>
      <c r="CZ114">
        <v>34</v>
      </c>
      <c r="DA114" s="6">
        <f>data[[#This Row],[obitos_50_59_m]]-CZ113</f>
        <v>0</v>
      </c>
      <c r="DB114">
        <v>44</v>
      </c>
      <c r="DC114" s="6">
        <f>data[[#This Row],[obitos_60_69_f]]-DB113</f>
        <v>0</v>
      </c>
      <c r="DD114">
        <v>93</v>
      </c>
      <c r="DE114" s="6">
        <f>data[[#This Row],[obitos_60_69_m]]-DD113</f>
        <v>0</v>
      </c>
      <c r="DF114">
        <v>117</v>
      </c>
      <c r="DG114" s="6">
        <f>data[[#This Row],[obitos_70_79_f]]-DF113</f>
        <v>0</v>
      </c>
      <c r="DH114">
        <v>176</v>
      </c>
      <c r="DI114" s="6">
        <f>data[[#This Row],[obitos_70_79_m]]-DH113</f>
        <v>0</v>
      </c>
      <c r="DJ114">
        <v>582</v>
      </c>
      <c r="DK114" s="6">
        <f>data[[#This Row],[obitos_80_plus_f]]-DJ113</f>
        <v>1</v>
      </c>
      <c r="DL114">
        <v>442</v>
      </c>
      <c r="DM114" s="6">
        <f>data[[#This Row],[obitos_80_plus_m]]-DL113</f>
        <v>0</v>
      </c>
      <c r="DN114">
        <v>767</v>
      </c>
      <c r="DO114">
        <v>756</v>
      </c>
      <c r="DP114">
        <v>13</v>
      </c>
      <c r="DQ114">
        <v>12</v>
      </c>
      <c r="DR114">
        <v>12569</v>
      </c>
    </row>
    <row r="115" spans="1:122" x14ac:dyDescent="0.25">
      <c r="A115" s="1">
        <v>44000</v>
      </c>
      <c r="B115" s="2">
        <v>44000</v>
      </c>
      <c r="C115" s="12">
        <f>data[[#This Row],[confirmados]]-R115</f>
        <v>14079</v>
      </c>
      <c r="D115" s="12">
        <f>IF(ISNUMBER(C114),data[[#This Row],[activos_1]]-C114,0)</f>
        <v>-13</v>
      </c>
      <c r="E115" s="11">
        <f t="shared" si="8"/>
        <v>16.5</v>
      </c>
      <c r="F115">
        <v>38089</v>
      </c>
      <c r="G115" s="13">
        <f>IF(ISNUMBER(F114),data[[#This Row],[confirmados]]-F114,0)</f>
        <v>417</v>
      </c>
      <c r="H115" s="8">
        <f t="shared" si="13"/>
        <v>318.16666666666669</v>
      </c>
      <c r="I115">
        <v>17208</v>
      </c>
      <c r="J115">
        <v>3934</v>
      </c>
      <c r="K115">
        <v>15971</v>
      </c>
      <c r="L115">
        <v>295</v>
      </c>
      <c r="M115">
        <v>448</v>
      </c>
      <c r="N115">
        <v>143</v>
      </c>
      <c r="O115">
        <v>90</v>
      </c>
      <c r="Q115">
        <v>417</v>
      </c>
      <c r="R115">
        <v>24010</v>
      </c>
      <c r="S115" s="13">
        <f>IF(ISNUMBER(R114),data[[#This Row],[recuperados]]-R114,0)</f>
        <v>430</v>
      </c>
      <c r="T115" s="8">
        <f t="shared" si="9"/>
        <v>301.66666666666669</v>
      </c>
      <c r="U115">
        <v>1524</v>
      </c>
      <c r="V115" s="9">
        <f>IF(ISNUMBER(U114),data[[#This Row],[obitos]]-U114,0)</f>
        <v>1</v>
      </c>
      <c r="W115" s="9">
        <f t="shared" si="10"/>
        <v>3.1666666666666665</v>
      </c>
      <c r="X115">
        <v>416</v>
      </c>
      <c r="Y115" s="25">
        <f>IF(ISNUMBER(X114),(data[[#This Row],[internados]]-X114)/X114,0)</f>
        <v>-4.3678160919540229E-2</v>
      </c>
      <c r="Z115" s="77">
        <f t="shared" si="11"/>
        <v>-8.9219996715954372E-3</v>
      </c>
      <c r="AA115" s="13">
        <f>IF(ISNUMBER(X114),IF(data[[#This Row],[internados]]-X114&lt;0,0,data[[#This Row],[internados]]-X114),0)</f>
        <v>0</v>
      </c>
      <c r="AB115" s="8">
        <f t="shared" si="14"/>
        <v>4</v>
      </c>
      <c r="AC115">
        <v>67</v>
      </c>
      <c r="AD115" s="78">
        <f>IF(ISNUMBER(AC114),IF(AC114=0,0,(data[[#This Row],[internados_uci]]-AC114)/AC114),0)</f>
        <v>-2.8985507246376812E-2</v>
      </c>
      <c r="AE115" s="24">
        <f t="shared" si="12"/>
        <v>-1.3617552167493869E-2</v>
      </c>
      <c r="AF115" s="13">
        <f>IF(ISNUMBER(AC114),IF(data[[#This Row],[internados_uci]]-AC114&lt;0,0,data[[#This Row],[internados_uci]]-AC114),0)</f>
        <v>0</v>
      </c>
      <c r="AG115" s="8">
        <f t="shared" si="15"/>
        <v>0.66666666666666663</v>
      </c>
      <c r="AH115">
        <v>1337</v>
      </c>
      <c r="AI115">
        <v>357291</v>
      </c>
      <c r="AJ115">
        <v>30426</v>
      </c>
      <c r="AK115">
        <v>317865</v>
      </c>
      <c r="AM115">
        <v>767</v>
      </c>
      <c r="AN115">
        <v>450</v>
      </c>
      <c r="AO115">
        <v>519</v>
      </c>
      <c r="AP115">
        <v>776</v>
      </c>
      <c r="AQ115">
        <v>640</v>
      </c>
      <c r="AR115">
        <v>2906</v>
      </c>
      <c r="AS115">
        <v>2519</v>
      </c>
      <c r="AT115">
        <v>3180</v>
      </c>
      <c r="AU115">
        <v>2799</v>
      </c>
      <c r="AV115">
        <v>3604</v>
      </c>
      <c r="AW115">
        <v>2802</v>
      </c>
      <c r="AX115">
        <v>3595</v>
      </c>
      <c r="AY115">
        <v>2552</v>
      </c>
      <c r="AZ115">
        <v>2127</v>
      </c>
      <c r="BA115">
        <v>1879</v>
      </c>
      <c r="BB115">
        <v>1506</v>
      </c>
      <c r="BC115">
        <v>1342</v>
      </c>
      <c r="BD115">
        <v>3278</v>
      </c>
      <c r="BE115">
        <v>1588</v>
      </c>
      <c r="BF115">
        <v>0.38</v>
      </c>
      <c r="BG115">
        <v>0.28999999999999998</v>
      </c>
      <c r="BH115">
        <v>0.11</v>
      </c>
      <c r="BI115">
        <v>0.2</v>
      </c>
      <c r="BJ115">
        <v>0.21</v>
      </c>
      <c r="BK115">
        <v>0.15</v>
      </c>
      <c r="BL115">
        <v>21435</v>
      </c>
      <c r="BM115">
        <v>16654</v>
      </c>
      <c r="BN115">
        <v>813</v>
      </c>
      <c r="BO115">
        <v>246</v>
      </c>
      <c r="BP115">
        <v>433</v>
      </c>
      <c r="BQ115">
        <v>2</v>
      </c>
      <c r="BR115">
        <v>15</v>
      </c>
      <c r="BS115">
        <v>15</v>
      </c>
      <c r="BT115">
        <v>0</v>
      </c>
      <c r="CD115">
        <v>0</v>
      </c>
      <c r="CE115" s="6">
        <f>data[[#This Row],[obitos_0_9_f]]-CD114</f>
        <v>0</v>
      </c>
      <c r="CF115">
        <v>0</v>
      </c>
      <c r="CG115" s="6">
        <f>data[[#This Row],[obitos_0_9_m]]-CF114</f>
        <v>0</v>
      </c>
      <c r="CH115">
        <v>0</v>
      </c>
      <c r="CI115" s="6">
        <f>data[[#This Row],[obitos_10_19_f]]-CH114</f>
        <v>0</v>
      </c>
      <c r="CJ115">
        <v>0</v>
      </c>
      <c r="CK115" s="6">
        <f>data[[#This Row],[obitos_10_19_m]]-CJ114</f>
        <v>0</v>
      </c>
      <c r="CL115">
        <v>1</v>
      </c>
      <c r="CM115" s="6">
        <f>data[[#This Row],[obitos_20_29_f]]-CL114</f>
        <v>0</v>
      </c>
      <c r="CN115">
        <v>1</v>
      </c>
      <c r="CO115" s="6">
        <f>data[[#This Row],[obitos_20_29_m]]-CN114</f>
        <v>0</v>
      </c>
      <c r="CP115">
        <v>1</v>
      </c>
      <c r="CQ115" s="6">
        <f>data[[#This Row],[obitos_30_39_f]]-CP114</f>
        <v>0</v>
      </c>
      <c r="CR115">
        <v>0</v>
      </c>
      <c r="CS115" s="6">
        <f>data[[#This Row],[obitos_30_39_m]]-CR114</f>
        <v>0</v>
      </c>
      <c r="CT115">
        <v>7</v>
      </c>
      <c r="CU115" s="6">
        <f>data[[#This Row],[obitos_40_49_f]]-CT114</f>
        <v>0</v>
      </c>
      <c r="CV115">
        <v>10</v>
      </c>
      <c r="CW115" s="6">
        <f>data[[#This Row],[obitos_40_49_m]]-CV114</f>
        <v>0</v>
      </c>
      <c r="CX115">
        <v>15</v>
      </c>
      <c r="CY115" s="6">
        <f>data[[#This Row],[obitos_50_59_f]]-CX114</f>
        <v>0</v>
      </c>
      <c r="CZ115">
        <v>34</v>
      </c>
      <c r="DA115" s="6">
        <f>data[[#This Row],[obitos_50_59_m]]-CZ114</f>
        <v>0</v>
      </c>
      <c r="DB115">
        <v>44</v>
      </c>
      <c r="DC115" s="6">
        <f>data[[#This Row],[obitos_60_69_f]]-DB114</f>
        <v>0</v>
      </c>
      <c r="DD115">
        <v>93</v>
      </c>
      <c r="DE115" s="6">
        <f>data[[#This Row],[obitos_60_69_m]]-DD114</f>
        <v>0</v>
      </c>
      <c r="DF115">
        <v>117</v>
      </c>
      <c r="DG115" s="6">
        <f>data[[#This Row],[obitos_70_79_f]]-DF114</f>
        <v>0</v>
      </c>
      <c r="DH115">
        <v>176</v>
      </c>
      <c r="DI115" s="6">
        <f>data[[#This Row],[obitos_70_79_m]]-DH114</f>
        <v>0</v>
      </c>
      <c r="DJ115">
        <v>582</v>
      </c>
      <c r="DK115" s="6">
        <f>data[[#This Row],[obitos_80_plus_f]]-DJ114</f>
        <v>0</v>
      </c>
      <c r="DL115">
        <v>443</v>
      </c>
      <c r="DM115" s="6">
        <f>data[[#This Row],[obitos_80_plus_m]]-DL114</f>
        <v>1</v>
      </c>
      <c r="DN115">
        <v>767</v>
      </c>
      <c r="DO115">
        <v>757</v>
      </c>
      <c r="DP115">
        <v>14</v>
      </c>
      <c r="DQ115">
        <v>13</v>
      </c>
      <c r="DR115">
        <v>12555</v>
      </c>
    </row>
    <row r="116" spans="1:122" x14ac:dyDescent="0.25">
      <c r="A116" s="1">
        <v>44001</v>
      </c>
      <c r="B116" s="2">
        <v>44001</v>
      </c>
      <c r="C116" s="12">
        <f>data[[#This Row],[confirmados]]-R116</f>
        <v>13987</v>
      </c>
      <c r="D116" s="12">
        <f>IF(ISNUMBER(C115),data[[#This Row],[activos_1]]-C115,0)</f>
        <v>-92</v>
      </c>
      <c r="E116" s="11">
        <f t="shared" si="8"/>
        <v>-6.333333333333333</v>
      </c>
      <c r="F116">
        <v>38464</v>
      </c>
      <c r="G116" s="13">
        <f>IF(ISNUMBER(F115),data[[#This Row],[confirmados]]-F115,0)</f>
        <v>375</v>
      </c>
      <c r="H116" s="8">
        <f t="shared" si="13"/>
        <v>333.5</v>
      </c>
      <c r="I116">
        <v>17236</v>
      </c>
      <c r="J116">
        <v>3955</v>
      </c>
      <c r="K116">
        <v>16255</v>
      </c>
      <c r="L116">
        <v>304</v>
      </c>
      <c r="M116">
        <v>480</v>
      </c>
      <c r="N116">
        <v>143</v>
      </c>
      <c r="O116">
        <v>91</v>
      </c>
      <c r="Q116">
        <v>375</v>
      </c>
      <c r="R116">
        <v>24477</v>
      </c>
      <c r="S116" s="13">
        <f>IF(ISNUMBER(R115),data[[#This Row],[recuperados]]-R115,0)</f>
        <v>467</v>
      </c>
      <c r="T116" s="8">
        <f t="shared" si="9"/>
        <v>339.83333333333331</v>
      </c>
      <c r="U116">
        <v>1527</v>
      </c>
      <c r="V116" s="9">
        <f>IF(ISNUMBER(U115),data[[#This Row],[obitos]]-U115,0)</f>
        <v>3</v>
      </c>
      <c r="W116" s="9">
        <f t="shared" si="10"/>
        <v>2.5</v>
      </c>
      <c r="X116">
        <v>422</v>
      </c>
      <c r="Y116" s="25">
        <f>IF(ISNUMBER(X115),(data[[#This Row],[internados]]-X115)/X115,0)</f>
        <v>1.4423076923076924E-2</v>
      </c>
      <c r="Z116" s="77">
        <f t="shared" si="11"/>
        <v>-1.9726989722947366E-3</v>
      </c>
      <c r="AA116" s="13">
        <f>IF(ISNUMBER(X115),IF(data[[#This Row],[internados]]-X115&lt;0,0,data[[#This Row],[internados]]-X115),0)</f>
        <v>6</v>
      </c>
      <c r="AB116" s="8">
        <f t="shared" si="14"/>
        <v>5</v>
      </c>
      <c r="AC116">
        <v>67</v>
      </c>
      <c r="AD116" s="78">
        <f>IF(ISNUMBER(AC115),IF(AC115=0,0,(data[[#This Row],[internados_uci]]-AC115)/AC115),0)</f>
        <v>0</v>
      </c>
      <c r="AE116" s="24">
        <f t="shared" si="12"/>
        <v>-2.2749972258818068E-2</v>
      </c>
      <c r="AF116" s="13">
        <f>IF(ISNUMBER(AC115),IF(data[[#This Row],[internados_uci]]-AC115&lt;0,0,data[[#This Row],[internados_uci]]-AC115),0)</f>
        <v>0</v>
      </c>
      <c r="AG116" s="8">
        <f t="shared" si="15"/>
        <v>0</v>
      </c>
      <c r="AH116">
        <v>1530</v>
      </c>
      <c r="AI116">
        <v>359579</v>
      </c>
      <c r="AJ116">
        <v>29046</v>
      </c>
      <c r="AK116">
        <v>319585</v>
      </c>
      <c r="AM116">
        <v>767</v>
      </c>
      <c r="AN116">
        <v>463</v>
      </c>
      <c r="AO116">
        <v>530</v>
      </c>
      <c r="AP116">
        <v>795</v>
      </c>
      <c r="AQ116">
        <v>657</v>
      </c>
      <c r="AR116">
        <v>2956</v>
      </c>
      <c r="AS116">
        <v>2554</v>
      </c>
      <c r="AT116">
        <v>3209</v>
      </c>
      <c r="AU116">
        <v>2836</v>
      </c>
      <c r="AV116">
        <v>3628</v>
      </c>
      <c r="AW116">
        <v>2820</v>
      </c>
      <c r="AX116">
        <v>3619</v>
      </c>
      <c r="AY116">
        <v>2578</v>
      </c>
      <c r="AZ116">
        <v>2151</v>
      </c>
      <c r="BA116">
        <v>1898</v>
      </c>
      <c r="BB116">
        <v>1510</v>
      </c>
      <c r="BC116">
        <v>1346</v>
      </c>
      <c r="BD116">
        <v>3291</v>
      </c>
      <c r="BE116">
        <v>1595</v>
      </c>
      <c r="BF116">
        <v>0.38</v>
      </c>
      <c r="BG116">
        <v>0.28999999999999998</v>
      </c>
      <c r="BH116">
        <v>0.11</v>
      </c>
      <c r="BI116">
        <v>0.2</v>
      </c>
      <c r="BJ116">
        <v>0.21</v>
      </c>
      <c r="BK116">
        <v>0.15</v>
      </c>
      <c r="BL116">
        <v>21635</v>
      </c>
      <c r="BM116">
        <v>16829</v>
      </c>
      <c r="BN116">
        <v>813</v>
      </c>
      <c r="BO116">
        <v>247</v>
      </c>
      <c r="BP116">
        <v>435</v>
      </c>
      <c r="BQ116">
        <v>2</v>
      </c>
      <c r="BR116">
        <v>15</v>
      </c>
      <c r="BS116">
        <v>15</v>
      </c>
      <c r="BT116">
        <v>0</v>
      </c>
      <c r="CD116">
        <v>0</v>
      </c>
      <c r="CE116" s="6">
        <f>data[[#This Row],[obitos_0_9_f]]-CD115</f>
        <v>0</v>
      </c>
      <c r="CF116">
        <v>0</v>
      </c>
      <c r="CG116" s="6">
        <f>data[[#This Row],[obitos_0_9_m]]-CF115</f>
        <v>0</v>
      </c>
      <c r="CH116">
        <v>0</v>
      </c>
      <c r="CI116" s="6">
        <f>data[[#This Row],[obitos_10_19_f]]-CH115</f>
        <v>0</v>
      </c>
      <c r="CJ116">
        <v>0</v>
      </c>
      <c r="CK116" s="6">
        <f>data[[#This Row],[obitos_10_19_m]]-CJ115</f>
        <v>0</v>
      </c>
      <c r="CL116">
        <v>1</v>
      </c>
      <c r="CM116" s="6">
        <f>data[[#This Row],[obitos_20_29_f]]-CL115</f>
        <v>0</v>
      </c>
      <c r="CN116">
        <v>1</v>
      </c>
      <c r="CO116" s="6">
        <f>data[[#This Row],[obitos_20_29_m]]-CN115</f>
        <v>0</v>
      </c>
      <c r="CP116">
        <v>1</v>
      </c>
      <c r="CQ116" s="6">
        <f>data[[#This Row],[obitos_30_39_f]]-CP115</f>
        <v>0</v>
      </c>
      <c r="CR116">
        <v>0</v>
      </c>
      <c r="CS116" s="6">
        <f>data[[#This Row],[obitos_30_39_m]]-CR115</f>
        <v>0</v>
      </c>
      <c r="CT116">
        <v>7</v>
      </c>
      <c r="CU116" s="6">
        <f>data[[#This Row],[obitos_40_49_f]]-CT115</f>
        <v>0</v>
      </c>
      <c r="CV116">
        <v>10</v>
      </c>
      <c r="CW116" s="6">
        <f>data[[#This Row],[obitos_40_49_m]]-CV115</f>
        <v>0</v>
      </c>
      <c r="CX116">
        <v>15</v>
      </c>
      <c r="CY116" s="6">
        <f>data[[#This Row],[obitos_50_59_f]]-CX115</f>
        <v>0</v>
      </c>
      <c r="CZ116">
        <v>34</v>
      </c>
      <c r="DA116" s="6">
        <f>data[[#This Row],[obitos_50_59_m]]-CZ115</f>
        <v>0</v>
      </c>
      <c r="DB116">
        <v>44</v>
      </c>
      <c r="DC116" s="6">
        <f>data[[#This Row],[obitos_60_69_f]]-DB115</f>
        <v>0</v>
      </c>
      <c r="DD116">
        <v>94</v>
      </c>
      <c r="DE116" s="6">
        <f>data[[#This Row],[obitos_60_69_m]]-DD115</f>
        <v>1</v>
      </c>
      <c r="DF116">
        <v>118</v>
      </c>
      <c r="DG116" s="6">
        <f>data[[#This Row],[obitos_70_79_f]]-DF115</f>
        <v>1</v>
      </c>
      <c r="DH116">
        <v>176</v>
      </c>
      <c r="DI116" s="6">
        <f>data[[#This Row],[obitos_70_79_m]]-DH115</f>
        <v>0</v>
      </c>
      <c r="DJ116">
        <v>583</v>
      </c>
      <c r="DK116" s="6">
        <f>data[[#This Row],[obitos_80_plus_f]]-DJ115</f>
        <v>1</v>
      </c>
      <c r="DL116">
        <v>443</v>
      </c>
      <c r="DM116" s="6">
        <f>data[[#This Row],[obitos_80_plus_m]]-DL115</f>
        <v>0</v>
      </c>
      <c r="DN116">
        <v>769</v>
      </c>
      <c r="DO116">
        <v>758</v>
      </c>
      <c r="DP116">
        <v>15</v>
      </c>
      <c r="DQ116">
        <v>13</v>
      </c>
      <c r="DR116">
        <v>12460</v>
      </c>
    </row>
    <row r="117" spans="1:122" x14ac:dyDescent="0.25">
      <c r="A117" s="1">
        <v>44002</v>
      </c>
      <c r="B117" s="2">
        <v>44002</v>
      </c>
      <c r="C117" s="12">
        <f>data[[#This Row],[confirmados]]-R117</f>
        <v>13935</v>
      </c>
      <c r="D117" s="12">
        <f>IF(ISNUMBER(C116),data[[#This Row],[activos_1]]-C116,0)</f>
        <v>-52</v>
      </c>
      <c r="E117" s="11">
        <f t="shared" si="8"/>
        <v>-14.333333333333334</v>
      </c>
      <c r="F117">
        <v>38841</v>
      </c>
      <c r="G117" s="13">
        <f>IF(ISNUMBER(F116),data[[#This Row],[confirmados]]-F116,0)</f>
        <v>377</v>
      </c>
      <c r="H117" s="8">
        <f t="shared" si="13"/>
        <v>358.5</v>
      </c>
      <c r="I117">
        <v>17242</v>
      </c>
      <c r="J117">
        <v>3966</v>
      </c>
      <c r="K117">
        <v>16537</v>
      </c>
      <c r="L117">
        <v>363</v>
      </c>
      <c r="M117">
        <v>499</v>
      </c>
      <c r="N117">
        <v>143</v>
      </c>
      <c r="O117">
        <v>91</v>
      </c>
      <c r="Q117">
        <v>377</v>
      </c>
      <c r="R117">
        <v>24906</v>
      </c>
      <c r="S117" s="13">
        <f>IF(ISNUMBER(R116),data[[#This Row],[recuperados]]-R116,0)</f>
        <v>429</v>
      </c>
      <c r="T117" s="8">
        <f t="shared" si="9"/>
        <v>372.83333333333331</v>
      </c>
      <c r="U117">
        <v>1528</v>
      </c>
      <c r="V117" s="9">
        <f>IF(ISNUMBER(U116),data[[#This Row],[obitos]]-U116,0)</f>
        <v>1</v>
      </c>
      <c r="W117" s="9">
        <f t="shared" si="10"/>
        <v>1.8333333333333333</v>
      </c>
      <c r="X117">
        <v>422</v>
      </c>
      <c r="Y117" s="25">
        <f>IF(ISNUMBER(X116),(data[[#This Row],[internados]]-X116)/X116,0)</f>
        <v>0</v>
      </c>
      <c r="Z117" s="77">
        <f t="shared" si="11"/>
        <v>1.5319739249015241E-3</v>
      </c>
      <c r="AA117" s="13">
        <f>IF(ISNUMBER(X116),IF(data[[#This Row],[internados]]-X116&lt;0,0,data[[#This Row],[internados]]-X116),0)</f>
        <v>0</v>
      </c>
      <c r="AB117" s="8">
        <f t="shared" si="14"/>
        <v>5</v>
      </c>
      <c r="AC117">
        <v>70</v>
      </c>
      <c r="AD117" s="78">
        <f>IF(ISNUMBER(AC116),IF(AC116=0,0,(data[[#This Row],[internados_uci]]-AC116)/AC116),0)</f>
        <v>4.4776119402985072E-2</v>
      </c>
      <c r="AE117" s="24">
        <f t="shared" si="12"/>
        <v>-6.6292770336452318E-3</v>
      </c>
      <c r="AF117" s="13">
        <f>IF(ISNUMBER(AC116),IF(data[[#This Row],[internados_uci]]-AC116&lt;0,0,data[[#This Row],[internados_uci]]-AC116),0)</f>
        <v>3</v>
      </c>
      <c r="AG117" s="8">
        <f t="shared" si="15"/>
        <v>0.5</v>
      </c>
      <c r="AH117">
        <v>1771</v>
      </c>
      <c r="AI117">
        <v>361848</v>
      </c>
      <c r="AJ117">
        <v>30852</v>
      </c>
      <c r="AK117">
        <v>321236</v>
      </c>
      <c r="AM117">
        <v>767</v>
      </c>
      <c r="AN117">
        <v>478</v>
      </c>
      <c r="AO117">
        <v>542</v>
      </c>
      <c r="AP117">
        <v>812</v>
      </c>
      <c r="AQ117">
        <v>670</v>
      </c>
      <c r="AR117">
        <v>2993</v>
      </c>
      <c r="AS117">
        <v>2586</v>
      </c>
      <c r="AT117">
        <v>3246</v>
      </c>
      <c r="AU117">
        <v>2867</v>
      </c>
      <c r="AV117">
        <v>3657</v>
      </c>
      <c r="AW117">
        <v>2852</v>
      </c>
      <c r="AX117">
        <v>3643</v>
      </c>
      <c r="AY117">
        <v>2596</v>
      </c>
      <c r="AZ117">
        <v>2162</v>
      </c>
      <c r="BA117">
        <v>1905</v>
      </c>
      <c r="BB117">
        <v>1512</v>
      </c>
      <c r="BC117">
        <v>1351</v>
      </c>
      <c r="BD117">
        <v>3332</v>
      </c>
      <c r="BE117">
        <v>1609</v>
      </c>
      <c r="BF117">
        <v>0.38</v>
      </c>
      <c r="BG117">
        <v>0.28000000000000003</v>
      </c>
      <c r="BH117">
        <v>0.11</v>
      </c>
      <c r="BI117">
        <v>0.2</v>
      </c>
      <c r="BJ117">
        <v>0.21</v>
      </c>
      <c r="BK117">
        <v>0.15</v>
      </c>
      <c r="BL117">
        <v>21848</v>
      </c>
      <c r="BM117">
        <v>16993</v>
      </c>
      <c r="BN117">
        <v>814</v>
      </c>
      <c r="BO117">
        <v>247</v>
      </c>
      <c r="BP117">
        <v>435</v>
      </c>
      <c r="BQ117">
        <v>2</v>
      </c>
      <c r="BR117">
        <v>15</v>
      </c>
      <c r="BS117">
        <v>15</v>
      </c>
      <c r="BT117">
        <v>0</v>
      </c>
      <c r="CD117">
        <v>0</v>
      </c>
      <c r="CE117" s="6">
        <f>data[[#This Row],[obitos_0_9_f]]-CD116</f>
        <v>0</v>
      </c>
      <c r="CF117">
        <v>0</v>
      </c>
      <c r="CG117" s="6">
        <f>data[[#This Row],[obitos_0_9_m]]-CF116</f>
        <v>0</v>
      </c>
      <c r="CH117">
        <v>0</v>
      </c>
      <c r="CI117" s="6">
        <f>data[[#This Row],[obitos_10_19_f]]-CH116</f>
        <v>0</v>
      </c>
      <c r="CJ117">
        <v>0</v>
      </c>
      <c r="CK117" s="6">
        <f>data[[#This Row],[obitos_10_19_m]]-CJ116</f>
        <v>0</v>
      </c>
      <c r="CL117">
        <v>1</v>
      </c>
      <c r="CM117" s="6">
        <f>data[[#This Row],[obitos_20_29_f]]-CL116</f>
        <v>0</v>
      </c>
      <c r="CN117">
        <v>1</v>
      </c>
      <c r="CO117" s="6">
        <f>data[[#This Row],[obitos_20_29_m]]-CN116</f>
        <v>0</v>
      </c>
      <c r="CP117">
        <v>1</v>
      </c>
      <c r="CQ117" s="6">
        <f>data[[#This Row],[obitos_30_39_f]]-CP116</f>
        <v>0</v>
      </c>
      <c r="CR117">
        <v>0</v>
      </c>
      <c r="CS117" s="6">
        <f>data[[#This Row],[obitos_30_39_m]]-CR116</f>
        <v>0</v>
      </c>
      <c r="CT117">
        <v>7</v>
      </c>
      <c r="CU117" s="6">
        <f>data[[#This Row],[obitos_40_49_f]]-CT116</f>
        <v>0</v>
      </c>
      <c r="CV117">
        <v>10</v>
      </c>
      <c r="CW117" s="6">
        <f>data[[#This Row],[obitos_40_49_m]]-CV116</f>
        <v>0</v>
      </c>
      <c r="CX117">
        <v>15</v>
      </c>
      <c r="CY117" s="6">
        <f>data[[#This Row],[obitos_50_59_f]]-CX116</f>
        <v>0</v>
      </c>
      <c r="CZ117">
        <v>34</v>
      </c>
      <c r="DA117" s="6">
        <f>data[[#This Row],[obitos_50_59_m]]-CZ116</f>
        <v>0</v>
      </c>
      <c r="DB117">
        <v>44</v>
      </c>
      <c r="DC117" s="6">
        <f>data[[#This Row],[obitos_60_69_f]]-DB116</f>
        <v>0</v>
      </c>
      <c r="DD117">
        <v>94</v>
      </c>
      <c r="DE117" s="6">
        <f>data[[#This Row],[obitos_60_69_m]]-DD116</f>
        <v>0</v>
      </c>
      <c r="DF117">
        <v>117</v>
      </c>
      <c r="DG117" s="6">
        <f>data[[#This Row],[obitos_70_79_f]]-DF116</f>
        <v>-1</v>
      </c>
      <c r="DH117">
        <v>177</v>
      </c>
      <c r="DI117" s="6">
        <f>data[[#This Row],[obitos_70_79_m]]-DH116</f>
        <v>1</v>
      </c>
      <c r="DJ117">
        <v>583</v>
      </c>
      <c r="DK117" s="6">
        <f>data[[#This Row],[obitos_80_plus_f]]-DJ116</f>
        <v>0</v>
      </c>
      <c r="DL117">
        <v>444</v>
      </c>
      <c r="DM117" s="6">
        <f>data[[#This Row],[obitos_80_plus_m]]-DL116</f>
        <v>1</v>
      </c>
      <c r="DN117">
        <v>768</v>
      </c>
      <c r="DO117">
        <v>760</v>
      </c>
      <c r="DP117">
        <v>15</v>
      </c>
      <c r="DQ117">
        <v>13</v>
      </c>
      <c r="DR117">
        <v>12407</v>
      </c>
    </row>
    <row r="118" spans="1:122" x14ac:dyDescent="0.25">
      <c r="A118" s="1">
        <v>44003</v>
      </c>
      <c r="B118" s="2">
        <v>44003</v>
      </c>
      <c r="C118" s="12">
        <f>data[[#This Row],[confirmados]]-R118</f>
        <v>13757</v>
      </c>
      <c r="D118" s="12">
        <f>IF(ISNUMBER(C117),data[[#This Row],[activos_1]]-C117,0)</f>
        <v>-178</v>
      </c>
      <c r="E118" s="11">
        <f t="shared" si="8"/>
        <v>-71.166666666666671</v>
      </c>
      <c r="F118">
        <v>39133</v>
      </c>
      <c r="G118" s="13">
        <f>IF(ISNUMBER(F117),data[[#This Row],[confirmados]]-F117,0)</f>
        <v>292</v>
      </c>
      <c r="H118" s="8">
        <f t="shared" si="13"/>
        <v>349.5</v>
      </c>
      <c r="I118">
        <v>17249</v>
      </c>
      <c r="J118">
        <v>3991</v>
      </c>
      <c r="K118">
        <v>16762</v>
      </c>
      <c r="L118">
        <v>374</v>
      </c>
      <c r="M118">
        <v>521</v>
      </c>
      <c r="N118">
        <v>144</v>
      </c>
      <c r="O118">
        <v>92</v>
      </c>
      <c r="Q118">
        <v>292</v>
      </c>
      <c r="R118">
        <v>25376</v>
      </c>
      <c r="S118" s="13">
        <f>IF(ISNUMBER(R117),data[[#This Row],[recuperados]]-R117,0)</f>
        <v>470</v>
      </c>
      <c r="T118" s="8">
        <f t="shared" si="9"/>
        <v>420.66666666666669</v>
      </c>
      <c r="U118">
        <v>1530</v>
      </c>
      <c r="V118" s="9">
        <f>IF(ISNUMBER(U117),data[[#This Row],[obitos]]-U117,0)</f>
        <v>2</v>
      </c>
      <c r="W118" s="9">
        <f t="shared" si="10"/>
        <v>1.6666666666666667</v>
      </c>
      <c r="X118">
        <v>407</v>
      </c>
      <c r="Y118" s="25">
        <f>IF(ISNUMBER(X117),(data[[#This Row],[internados]]-X117)/X117,0)</f>
        <v>-3.5545023696682464E-2</v>
      </c>
      <c r="Z118" s="77">
        <f t="shared" si="11"/>
        <v>-9.1654663809496908E-3</v>
      </c>
      <c r="AA118" s="13">
        <f>IF(ISNUMBER(X117),IF(data[[#This Row],[internados]]-X117&lt;0,0,data[[#This Row],[internados]]-X117),0)</f>
        <v>0</v>
      </c>
      <c r="AB118" s="8">
        <f t="shared" si="14"/>
        <v>3</v>
      </c>
      <c r="AC118">
        <v>69</v>
      </c>
      <c r="AD118" s="78">
        <f>IF(ISNUMBER(AC117),IF(AC117=0,0,(data[[#This Row],[internados_uci]]-AC117)/AC117),0)</f>
        <v>-1.4285714285714285E-2</v>
      </c>
      <c r="AE118" s="24">
        <f t="shared" si="12"/>
        <v>-9.010229414597613E-3</v>
      </c>
      <c r="AF118" s="13">
        <f>IF(ISNUMBER(AC117),IF(data[[#This Row],[internados_uci]]-AC117&lt;0,0,data[[#This Row],[internados_uci]]-AC117),0)</f>
        <v>0</v>
      </c>
      <c r="AG118" s="8">
        <f t="shared" si="15"/>
        <v>0.5</v>
      </c>
      <c r="AH118">
        <v>1826</v>
      </c>
      <c r="AI118">
        <v>363133</v>
      </c>
      <c r="AJ118">
        <v>30855</v>
      </c>
      <c r="AK118">
        <v>322174</v>
      </c>
      <c r="AM118">
        <v>767</v>
      </c>
      <c r="AN118">
        <v>490</v>
      </c>
      <c r="AO118">
        <v>554</v>
      </c>
      <c r="AP118">
        <v>820</v>
      </c>
      <c r="AQ118">
        <v>684</v>
      </c>
      <c r="AR118">
        <v>3028</v>
      </c>
      <c r="AS118">
        <v>2600</v>
      </c>
      <c r="AT118">
        <v>3269</v>
      </c>
      <c r="AU118">
        <v>2897</v>
      </c>
      <c r="AV118">
        <v>3680</v>
      </c>
      <c r="AW118">
        <v>2884</v>
      </c>
      <c r="AX118">
        <v>3672</v>
      </c>
      <c r="AY118">
        <v>2609</v>
      </c>
      <c r="AZ118">
        <v>2173</v>
      </c>
      <c r="BA118">
        <v>1912</v>
      </c>
      <c r="BB118">
        <v>1520</v>
      </c>
      <c r="BC118">
        <v>1354</v>
      </c>
      <c r="BD118">
        <v>3342</v>
      </c>
      <c r="BE118">
        <v>1615</v>
      </c>
      <c r="BF118">
        <v>0.38</v>
      </c>
      <c r="BG118">
        <v>0.28000000000000003</v>
      </c>
      <c r="BH118">
        <v>0.11</v>
      </c>
      <c r="BI118">
        <v>0.2</v>
      </c>
      <c r="BJ118">
        <v>0.21</v>
      </c>
      <c r="BK118">
        <v>0.15</v>
      </c>
      <c r="BL118">
        <v>22007</v>
      </c>
      <c r="BM118">
        <v>17126</v>
      </c>
      <c r="BN118">
        <v>814</v>
      </c>
      <c r="BO118">
        <v>248</v>
      </c>
      <c r="BP118">
        <v>436</v>
      </c>
      <c r="BQ118">
        <v>2</v>
      </c>
      <c r="BR118">
        <v>15</v>
      </c>
      <c r="BS118">
        <v>15</v>
      </c>
      <c r="BT118">
        <v>0</v>
      </c>
      <c r="CD118">
        <v>0</v>
      </c>
      <c r="CE118" s="6">
        <f>data[[#This Row],[obitos_0_9_f]]-CD117</f>
        <v>0</v>
      </c>
      <c r="CF118">
        <v>0</v>
      </c>
      <c r="CG118" s="6">
        <f>data[[#This Row],[obitos_0_9_m]]-CF117</f>
        <v>0</v>
      </c>
      <c r="CH118">
        <v>0</v>
      </c>
      <c r="CI118" s="6">
        <f>data[[#This Row],[obitos_10_19_f]]-CH117</f>
        <v>0</v>
      </c>
      <c r="CJ118">
        <v>0</v>
      </c>
      <c r="CK118" s="6">
        <f>data[[#This Row],[obitos_10_19_m]]-CJ117</f>
        <v>0</v>
      </c>
      <c r="CL118">
        <v>1</v>
      </c>
      <c r="CM118" s="6">
        <f>data[[#This Row],[obitos_20_29_f]]-CL117</f>
        <v>0</v>
      </c>
      <c r="CN118">
        <v>1</v>
      </c>
      <c r="CO118" s="6">
        <f>data[[#This Row],[obitos_20_29_m]]-CN117</f>
        <v>0</v>
      </c>
      <c r="CP118">
        <v>1</v>
      </c>
      <c r="CQ118" s="6">
        <f>data[[#This Row],[obitos_30_39_f]]-CP117</f>
        <v>0</v>
      </c>
      <c r="CR118">
        <v>0</v>
      </c>
      <c r="CS118" s="6">
        <f>data[[#This Row],[obitos_30_39_m]]-CR117</f>
        <v>0</v>
      </c>
      <c r="CT118">
        <v>7</v>
      </c>
      <c r="CU118" s="6">
        <f>data[[#This Row],[obitos_40_49_f]]-CT117</f>
        <v>0</v>
      </c>
      <c r="CV118">
        <v>10</v>
      </c>
      <c r="CW118" s="6">
        <f>data[[#This Row],[obitos_40_49_m]]-CV117</f>
        <v>0</v>
      </c>
      <c r="CX118">
        <v>15</v>
      </c>
      <c r="CY118" s="6">
        <f>data[[#This Row],[obitos_50_59_f]]-CX117</f>
        <v>0</v>
      </c>
      <c r="CZ118">
        <v>34</v>
      </c>
      <c r="DA118" s="6">
        <f>data[[#This Row],[obitos_50_59_m]]-CZ117</f>
        <v>0</v>
      </c>
      <c r="DB118">
        <v>44</v>
      </c>
      <c r="DC118" s="6">
        <f>data[[#This Row],[obitos_60_69_f]]-DB117</f>
        <v>0</v>
      </c>
      <c r="DD118">
        <v>94</v>
      </c>
      <c r="DE118" s="6">
        <f>data[[#This Row],[obitos_60_69_m]]-DD117</f>
        <v>0</v>
      </c>
      <c r="DF118">
        <v>118</v>
      </c>
      <c r="DG118" s="6">
        <f>data[[#This Row],[obitos_70_79_f]]-DF117</f>
        <v>1</v>
      </c>
      <c r="DH118">
        <v>178</v>
      </c>
      <c r="DI118" s="6">
        <f>data[[#This Row],[obitos_70_79_m]]-DH117</f>
        <v>1</v>
      </c>
      <c r="DJ118">
        <v>584</v>
      </c>
      <c r="DK118" s="6">
        <f>data[[#This Row],[obitos_80_plus_f]]-DJ117</f>
        <v>1</v>
      </c>
      <c r="DL118">
        <v>443</v>
      </c>
      <c r="DM118" s="6">
        <f>data[[#This Row],[obitos_80_plus_m]]-DL117</f>
        <v>-1</v>
      </c>
      <c r="DN118">
        <v>770</v>
      </c>
      <c r="DO118">
        <v>760</v>
      </c>
      <c r="DP118">
        <v>17</v>
      </c>
      <c r="DQ118">
        <v>13</v>
      </c>
      <c r="DR118">
        <v>12227</v>
      </c>
    </row>
    <row r="119" spans="1:122" x14ac:dyDescent="0.25">
      <c r="A119" s="1">
        <v>44004</v>
      </c>
      <c r="B119" s="2">
        <v>44004</v>
      </c>
      <c r="C119" s="12">
        <f>data[[#This Row],[confirmados]]-R119</f>
        <v>13844</v>
      </c>
      <c r="D119" s="12">
        <f>IF(ISNUMBER(C118),data[[#This Row],[activos_1]]-C118,0)</f>
        <v>87</v>
      </c>
      <c r="E119" s="11">
        <f t="shared" si="8"/>
        <v>-46.666666666666664</v>
      </c>
      <c r="F119">
        <v>39392</v>
      </c>
      <c r="G119" s="13">
        <f>IF(ISNUMBER(F118),data[[#This Row],[confirmados]]-F118,0)</f>
        <v>259</v>
      </c>
      <c r="H119" s="8">
        <f t="shared" si="13"/>
        <v>342.66666666666669</v>
      </c>
      <c r="I119">
        <v>17320</v>
      </c>
      <c r="J119">
        <v>4005</v>
      </c>
      <c r="K119">
        <v>16926</v>
      </c>
      <c r="L119">
        <v>376</v>
      </c>
      <c r="M119">
        <v>529</v>
      </c>
      <c r="N119">
        <v>144</v>
      </c>
      <c r="O119">
        <v>92</v>
      </c>
      <c r="Q119">
        <v>259</v>
      </c>
      <c r="R119">
        <v>25548</v>
      </c>
      <c r="S119" s="13">
        <f>IF(ISNUMBER(R118),data[[#This Row],[recuperados]]-R118,0)</f>
        <v>172</v>
      </c>
      <c r="T119" s="8">
        <f t="shared" si="9"/>
        <v>389.33333333333331</v>
      </c>
      <c r="U119">
        <v>1534</v>
      </c>
      <c r="V119" s="9">
        <f>IF(ISNUMBER(U118),data[[#This Row],[obitos]]-U118,0)</f>
        <v>4</v>
      </c>
      <c r="W119" s="9">
        <f t="shared" si="10"/>
        <v>2</v>
      </c>
      <c r="X119">
        <v>424</v>
      </c>
      <c r="Y119" s="25">
        <f>IF(ISNUMBER(X118),(data[[#This Row],[internados]]-X118)/X118,0)</f>
        <v>4.1769041769041768E-2</v>
      </c>
      <c r="Z119" s="77">
        <f t="shared" si="11"/>
        <v>8.8962140035618814E-4</v>
      </c>
      <c r="AA119" s="13">
        <f>IF(ISNUMBER(X118),IF(data[[#This Row],[internados]]-X118&lt;0,0,data[[#This Row],[internados]]-X118),0)</f>
        <v>17</v>
      </c>
      <c r="AB119" s="8">
        <f t="shared" si="14"/>
        <v>5.833333333333333</v>
      </c>
      <c r="AC119">
        <v>72</v>
      </c>
      <c r="AD119" s="78">
        <f>IF(ISNUMBER(AC118),IF(AC118=0,0,(data[[#This Row],[internados_uci]]-AC118)/AC118),0)</f>
        <v>4.3478260869565216E-2</v>
      </c>
      <c r="AE119" s="24">
        <f t="shared" si="12"/>
        <v>2.8023574426586915E-3</v>
      </c>
      <c r="AF119" s="13">
        <f>IF(ISNUMBER(AC118),IF(data[[#This Row],[internados_uci]]-AC118&lt;0,0,data[[#This Row],[internados_uci]]-AC118),0)</f>
        <v>3</v>
      </c>
      <c r="AG119" s="8">
        <f t="shared" si="15"/>
        <v>1</v>
      </c>
      <c r="AH119">
        <v>1782</v>
      </c>
      <c r="AI119">
        <v>364305</v>
      </c>
      <c r="AJ119">
        <v>30956</v>
      </c>
      <c r="AK119">
        <v>323131</v>
      </c>
      <c r="AM119">
        <v>767</v>
      </c>
      <c r="AN119">
        <v>491</v>
      </c>
      <c r="AO119">
        <v>561</v>
      </c>
      <c r="AP119">
        <v>827</v>
      </c>
      <c r="AQ119">
        <v>695</v>
      </c>
      <c r="AR119">
        <v>3046</v>
      </c>
      <c r="AS119">
        <v>2611</v>
      </c>
      <c r="AT119">
        <v>3289</v>
      </c>
      <c r="AU119">
        <v>2911</v>
      </c>
      <c r="AV119">
        <v>3697</v>
      </c>
      <c r="AW119">
        <v>2900</v>
      </c>
      <c r="AX119">
        <v>3685</v>
      </c>
      <c r="AY119">
        <v>2614</v>
      </c>
      <c r="AZ119">
        <v>2199</v>
      </c>
      <c r="BA119">
        <v>1920</v>
      </c>
      <c r="BB119">
        <v>1530</v>
      </c>
      <c r="BC119">
        <v>1365</v>
      </c>
      <c r="BD119">
        <v>3395</v>
      </c>
      <c r="BE119">
        <v>1625</v>
      </c>
      <c r="BF119">
        <v>0.38</v>
      </c>
      <c r="BG119">
        <v>0.28000000000000003</v>
      </c>
      <c r="BH119">
        <v>0.11</v>
      </c>
      <c r="BI119">
        <v>0.2</v>
      </c>
      <c r="BJ119">
        <v>0.21</v>
      </c>
      <c r="BK119">
        <v>0.15</v>
      </c>
      <c r="BL119">
        <v>22173</v>
      </c>
      <c r="BM119">
        <v>17219</v>
      </c>
      <c r="BN119">
        <v>814</v>
      </c>
      <c r="BO119">
        <v>248</v>
      </c>
      <c r="BP119">
        <v>440</v>
      </c>
      <c r="BQ119">
        <v>2</v>
      </c>
      <c r="BR119">
        <v>15</v>
      </c>
      <c r="BS119">
        <v>15</v>
      </c>
      <c r="BT119">
        <v>0</v>
      </c>
      <c r="CD119">
        <v>0</v>
      </c>
      <c r="CE119" s="6">
        <f>data[[#This Row],[obitos_0_9_f]]-CD118</f>
        <v>0</v>
      </c>
      <c r="CF119">
        <v>0</v>
      </c>
      <c r="CG119" s="6">
        <f>data[[#This Row],[obitos_0_9_m]]-CF118</f>
        <v>0</v>
      </c>
      <c r="CH119">
        <v>0</v>
      </c>
      <c r="CI119" s="6">
        <f>data[[#This Row],[obitos_10_19_f]]-CH118</f>
        <v>0</v>
      </c>
      <c r="CJ119">
        <v>0</v>
      </c>
      <c r="CK119" s="6">
        <f>data[[#This Row],[obitos_10_19_m]]-CJ118</f>
        <v>0</v>
      </c>
      <c r="CL119">
        <v>1</v>
      </c>
      <c r="CM119" s="6">
        <f>data[[#This Row],[obitos_20_29_f]]-CL118</f>
        <v>0</v>
      </c>
      <c r="CN119">
        <v>1</v>
      </c>
      <c r="CO119" s="6">
        <f>data[[#This Row],[obitos_20_29_m]]-CN118</f>
        <v>0</v>
      </c>
      <c r="CP119">
        <v>1</v>
      </c>
      <c r="CQ119" s="6">
        <f>data[[#This Row],[obitos_30_39_f]]-CP118</f>
        <v>0</v>
      </c>
      <c r="CR119">
        <v>0</v>
      </c>
      <c r="CS119" s="6">
        <f>data[[#This Row],[obitos_30_39_m]]-CR118</f>
        <v>0</v>
      </c>
      <c r="CT119">
        <v>7</v>
      </c>
      <c r="CU119" s="6">
        <f>data[[#This Row],[obitos_40_49_f]]-CT118</f>
        <v>0</v>
      </c>
      <c r="CV119">
        <v>10</v>
      </c>
      <c r="CW119" s="6">
        <f>data[[#This Row],[obitos_40_49_m]]-CV118</f>
        <v>0</v>
      </c>
      <c r="CX119">
        <v>15</v>
      </c>
      <c r="CY119" s="6">
        <f>data[[#This Row],[obitos_50_59_f]]-CX118</f>
        <v>0</v>
      </c>
      <c r="CZ119">
        <v>34</v>
      </c>
      <c r="DA119" s="6">
        <f>data[[#This Row],[obitos_50_59_m]]-CZ118</f>
        <v>0</v>
      </c>
      <c r="DB119">
        <v>44</v>
      </c>
      <c r="DC119" s="6">
        <f>data[[#This Row],[obitos_60_69_f]]-DB118</f>
        <v>0</v>
      </c>
      <c r="DD119">
        <v>94</v>
      </c>
      <c r="DE119" s="6">
        <f>data[[#This Row],[obitos_60_69_m]]-DD118</f>
        <v>0</v>
      </c>
      <c r="DF119">
        <v>118</v>
      </c>
      <c r="DG119" s="6">
        <f>data[[#This Row],[obitos_70_79_f]]-DF118</f>
        <v>0</v>
      </c>
      <c r="DH119">
        <v>178</v>
      </c>
      <c r="DI119" s="6">
        <f>data[[#This Row],[obitos_70_79_m]]-DH118</f>
        <v>0</v>
      </c>
      <c r="DJ119">
        <v>585</v>
      </c>
      <c r="DK119" s="6">
        <f>data[[#This Row],[obitos_80_plus_f]]-DJ118</f>
        <v>1</v>
      </c>
      <c r="DL119">
        <v>446</v>
      </c>
      <c r="DM119" s="6">
        <f>data[[#This Row],[obitos_80_plus_m]]-DL118</f>
        <v>3</v>
      </c>
      <c r="DN119">
        <v>771</v>
      </c>
      <c r="DO119">
        <v>763</v>
      </c>
      <c r="DP119">
        <v>17</v>
      </c>
      <c r="DQ119">
        <v>14</v>
      </c>
      <c r="DR119">
        <v>12310</v>
      </c>
    </row>
    <row r="120" spans="1:122" x14ac:dyDescent="0.25">
      <c r="A120" s="1">
        <v>44005</v>
      </c>
      <c r="B120" s="2">
        <v>44005</v>
      </c>
      <c r="C120" s="12">
        <f>data[[#This Row],[confirmados]]-R120</f>
        <v>13908</v>
      </c>
      <c r="D120" s="12">
        <f>IF(ISNUMBER(C119),data[[#This Row],[activos_1]]-C119,0)</f>
        <v>64</v>
      </c>
      <c r="E120" s="11">
        <f t="shared" si="8"/>
        <v>-30.666666666666668</v>
      </c>
      <c r="F120">
        <v>39737</v>
      </c>
      <c r="G120" s="13">
        <f>IF(ISNUMBER(F119),data[[#This Row],[confirmados]]-F119,0)</f>
        <v>345</v>
      </c>
      <c r="H120" s="8">
        <f t="shared" si="13"/>
        <v>344.16666666666669</v>
      </c>
      <c r="I120">
        <v>17329</v>
      </c>
      <c r="J120">
        <v>4014</v>
      </c>
      <c r="K120">
        <v>17225</v>
      </c>
      <c r="L120">
        <v>397</v>
      </c>
      <c r="M120">
        <v>536</v>
      </c>
      <c r="N120">
        <v>144</v>
      </c>
      <c r="O120">
        <v>92</v>
      </c>
      <c r="Q120">
        <v>345</v>
      </c>
      <c r="R120">
        <v>25829</v>
      </c>
      <c r="S120" s="13">
        <f>IF(ISNUMBER(R119),data[[#This Row],[recuperados]]-R119,0)</f>
        <v>281</v>
      </c>
      <c r="T120" s="8">
        <f t="shared" si="9"/>
        <v>374.83333333333331</v>
      </c>
      <c r="U120">
        <v>1540</v>
      </c>
      <c r="V120" s="9">
        <f>IF(ISNUMBER(U119),data[[#This Row],[obitos]]-U119,0)</f>
        <v>6</v>
      </c>
      <c r="W120" s="9">
        <f t="shared" si="10"/>
        <v>2.8333333333333335</v>
      </c>
      <c r="X120">
        <v>441</v>
      </c>
      <c r="Y120" s="25">
        <f>IF(ISNUMBER(X119),(data[[#This Row],[internados]]-X119)/X119,0)</f>
        <v>4.0094339622641507E-2</v>
      </c>
      <c r="Z120" s="77">
        <f t="shared" si="11"/>
        <v>2.8438789497562504E-3</v>
      </c>
      <c r="AA120" s="13">
        <f>IF(ISNUMBER(X119),IF(data[[#This Row],[internados]]-X119&lt;0,0,data[[#This Row],[internados]]-X119),0)</f>
        <v>17</v>
      </c>
      <c r="AB120" s="8">
        <f t="shared" si="14"/>
        <v>6.666666666666667</v>
      </c>
      <c r="AC120">
        <v>72</v>
      </c>
      <c r="AD120" s="78">
        <f>IF(ISNUMBER(AC119),IF(AC119=0,0,(data[[#This Row],[internados_uci]]-AC119)/AC119),0)</f>
        <v>0</v>
      </c>
      <c r="AE120" s="24">
        <f t="shared" si="12"/>
        <v>7.4971931234098649E-3</v>
      </c>
      <c r="AF120" s="13">
        <f>IF(ISNUMBER(AC119),IF(data[[#This Row],[internados_uci]]-AC119&lt;0,0,data[[#This Row],[internados_uci]]-AC119),0)</f>
        <v>0</v>
      </c>
      <c r="AG120" s="8">
        <f t="shared" si="15"/>
        <v>1</v>
      </c>
      <c r="AH120">
        <v>1759</v>
      </c>
      <c r="AI120">
        <v>366777</v>
      </c>
      <c r="AJ120">
        <v>30248</v>
      </c>
      <c r="AK120">
        <v>325281</v>
      </c>
      <c r="AM120">
        <v>767</v>
      </c>
      <c r="AN120">
        <v>501</v>
      </c>
      <c r="AO120">
        <v>568</v>
      </c>
      <c r="AP120">
        <v>839</v>
      </c>
      <c r="AQ120">
        <v>711</v>
      </c>
      <c r="AR120">
        <v>3080</v>
      </c>
      <c r="AS120">
        <v>2644</v>
      </c>
      <c r="AT120">
        <v>3323</v>
      </c>
      <c r="AU120">
        <v>2946</v>
      </c>
      <c r="AV120">
        <v>3731</v>
      </c>
      <c r="AW120">
        <v>2928</v>
      </c>
      <c r="AX120">
        <v>3706</v>
      </c>
      <c r="AY120">
        <v>2639</v>
      </c>
      <c r="AZ120">
        <v>2216</v>
      </c>
      <c r="BA120">
        <v>1929</v>
      </c>
      <c r="BB120">
        <v>1535</v>
      </c>
      <c r="BC120">
        <v>1372</v>
      </c>
      <c r="BD120">
        <v>3411</v>
      </c>
      <c r="BE120">
        <v>1630</v>
      </c>
      <c r="BF120">
        <v>0.38</v>
      </c>
      <c r="BG120">
        <v>0.28999999999999998</v>
      </c>
      <c r="BH120">
        <v>0.11</v>
      </c>
      <c r="BI120">
        <v>0.2</v>
      </c>
      <c r="BJ120">
        <v>0.21</v>
      </c>
      <c r="BK120">
        <v>0.15</v>
      </c>
      <c r="BL120">
        <v>22353</v>
      </c>
      <c r="BM120">
        <v>17384</v>
      </c>
      <c r="BN120">
        <v>814</v>
      </c>
      <c r="BO120">
        <v>248</v>
      </c>
      <c r="BP120">
        <v>446</v>
      </c>
      <c r="BQ120">
        <v>2</v>
      </c>
      <c r="BR120">
        <v>15</v>
      </c>
      <c r="BS120">
        <v>15</v>
      </c>
      <c r="BT120">
        <v>0</v>
      </c>
      <c r="CD120">
        <v>0</v>
      </c>
      <c r="CE120" s="6">
        <f>data[[#This Row],[obitos_0_9_f]]-CD119</f>
        <v>0</v>
      </c>
      <c r="CF120">
        <v>0</v>
      </c>
      <c r="CG120" s="6">
        <f>data[[#This Row],[obitos_0_9_m]]-CF119</f>
        <v>0</v>
      </c>
      <c r="CH120">
        <v>0</v>
      </c>
      <c r="CI120" s="6">
        <f>data[[#This Row],[obitos_10_19_f]]-CH119</f>
        <v>0</v>
      </c>
      <c r="CJ120">
        <v>0</v>
      </c>
      <c r="CK120" s="6">
        <f>data[[#This Row],[obitos_10_19_m]]-CJ119</f>
        <v>0</v>
      </c>
      <c r="CL120">
        <v>1</v>
      </c>
      <c r="CM120" s="6">
        <f>data[[#This Row],[obitos_20_29_f]]-CL119</f>
        <v>0</v>
      </c>
      <c r="CN120">
        <v>1</v>
      </c>
      <c r="CO120" s="6">
        <f>data[[#This Row],[obitos_20_29_m]]-CN119</f>
        <v>0</v>
      </c>
      <c r="CP120">
        <v>1</v>
      </c>
      <c r="CQ120" s="6">
        <f>data[[#This Row],[obitos_30_39_f]]-CP119</f>
        <v>0</v>
      </c>
      <c r="CR120">
        <v>0</v>
      </c>
      <c r="CS120" s="6">
        <f>data[[#This Row],[obitos_30_39_m]]-CR119</f>
        <v>0</v>
      </c>
      <c r="CT120">
        <v>7</v>
      </c>
      <c r="CU120" s="6">
        <f>data[[#This Row],[obitos_40_49_f]]-CT119</f>
        <v>0</v>
      </c>
      <c r="CV120">
        <v>10</v>
      </c>
      <c r="CW120" s="6">
        <f>data[[#This Row],[obitos_40_49_m]]-CV119</f>
        <v>0</v>
      </c>
      <c r="CX120">
        <v>15</v>
      </c>
      <c r="CY120" s="6">
        <f>data[[#This Row],[obitos_50_59_f]]-CX119</f>
        <v>0</v>
      </c>
      <c r="CZ120">
        <v>34</v>
      </c>
      <c r="DA120" s="6">
        <f>data[[#This Row],[obitos_50_59_m]]-CZ119</f>
        <v>0</v>
      </c>
      <c r="DB120">
        <v>45</v>
      </c>
      <c r="DC120" s="6">
        <f>data[[#This Row],[obitos_60_69_f]]-DB119</f>
        <v>1</v>
      </c>
      <c r="DD120">
        <v>95</v>
      </c>
      <c r="DE120" s="6">
        <f>data[[#This Row],[obitos_60_69_m]]-DD119</f>
        <v>1</v>
      </c>
      <c r="DF120">
        <v>119</v>
      </c>
      <c r="DG120" s="6">
        <f>data[[#This Row],[obitos_70_79_f]]-DF119</f>
        <v>1</v>
      </c>
      <c r="DH120">
        <v>179</v>
      </c>
      <c r="DI120" s="6">
        <f>data[[#This Row],[obitos_70_79_m]]-DH119</f>
        <v>1</v>
      </c>
      <c r="DJ120">
        <v>587</v>
      </c>
      <c r="DK120" s="6">
        <f>data[[#This Row],[obitos_80_plus_f]]-DJ119</f>
        <v>2</v>
      </c>
      <c r="DL120">
        <v>446</v>
      </c>
      <c r="DM120" s="6">
        <f>data[[#This Row],[obitos_80_plus_m]]-DL119</f>
        <v>0</v>
      </c>
      <c r="DN120">
        <v>775</v>
      </c>
      <c r="DO120">
        <v>765</v>
      </c>
      <c r="DP120">
        <v>17</v>
      </c>
      <c r="DQ120">
        <v>11</v>
      </c>
      <c r="DR120">
        <v>12368</v>
      </c>
    </row>
    <row r="121" spans="1:122" x14ac:dyDescent="0.25">
      <c r="A121" s="1">
        <v>44006</v>
      </c>
      <c r="B121" s="2">
        <v>44006</v>
      </c>
      <c r="C121" s="12">
        <f>data[[#This Row],[confirmados]]-R121</f>
        <v>14021</v>
      </c>
      <c r="D121" s="12">
        <f>IF(ISNUMBER(C120),data[[#This Row],[activos_1]]-C120,0)</f>
        <v>113</v>
      </c>
      <c r="E121" s="11">
        <f t="shared" si="8"/>
        <v>-9.6666666666666661</v>
      </c>
      <c r="F121">
        <v>40104</v>
      </c>
      <c r="G121" s="13">
        <f>IF(ISNUMBER(F120),data[[#This Row],[confirmados]]-F120,0)</f>
        <v>367</v>
      </c>
      <c r="H121" s="8">
        <f t="shared" si="13"/>
        <v>335.83333333333331</v>
      </c>
      <c r="I121">
        <v>17339</v>
      </c>
      <c r="J121">
        <v>4042</v>
      </c>
      <c r="K121">
        <v>17527</v>
      </c>
      <c r="L121">
        <v>406</v>
      </c>
      <c r="M121">
        <v>552</v>
      </c>
      <c r="N121">
        <v>146</v>
      </c>
      <c r="O121">
        <v>92</v>
      </c>
      <c r="Q121">
        <v>367</v>
      </c>
      <c r="R121">
        <v>26083</v>
      </c>
      <c r="S121" s="13">
        <f>IF(ISNUMBER(R120),data[[#This Row],[recuperados]]-R120,0)</f>
        <v>254</v>
      </c>
      <c r="T121" s="8">
        <f t="shared" si="9"/>
        <v>345.5</v>
      </c>
      <c r="U121">
        <v>1543</v>
      </c>
      <c r="V121" s="9">
        <f>IF(ISNUMBER(U120),data[[#This Row],[obitos]]-U120,0)</f>
        <v>3</v>
      </c>
      <c r="W121" s="9">
        <f t="shared" si="10"/>
        <v>3.1666666666666665</v>
      </c>
      <c r="X121">
        <v>429</v>
      </c>
      <c r="Y121" s="25">
        <f>IF(ISNUMBER(X120),(data[[#This Row],[internados]]-X120)/X120,0)</f>
        <v>-2.7210884353741496E-2</v>
      </c>
      <c r="Z121" s="77">
        <f t="shared" si="11"/>
        <v>5.5884250440560402E-3</v>
      </c>
      <c r="AA121" s="13">
        <f>IF(ISNUMBER(X120),IF(data[[#This Row],[internados]]-X120&lt;0,0,data[[#This Row],[internados]]-X120),0)</f>
        <v>0</v>
      </c>
      <c r="AB121" s="8">
        <f t="shared" si="14"/>
        <v>6.666666666666667</v>
      </c>
      <c r="AC121">
        <v>73</v>
      </c>
      <c r="AD121" s="78">
        <f>IF(ISNUMBER(AC120),IF(AC120=0,0,(data[[#This Row],[internados_uci]]-AC120)/AC120),0)</f>
        <v>1.3888888888888888E-2</v>
      </c>
      <c r="AE121" s="24">
        <f t="shared" si="12"/>
        <v>1.4642925812620814E-2</v>
      </c>
      <c r="AF121" s="13">
        <f>IF(ISNUMBER(AC120),IF(data[[#This Row],[internados_uci]]-AC120&lt;0,0,data[[#This Row],[internados_uci]]-AC120),0)</f>
        <v>1</v>
      </c>
      <c r="AG121" s="8">
        <f t="shared" si="15"/>
        <v>1.1666666666666667</v>
      </c>
      <c r="AH121">
        <v>1586</v>
      </c>
      <c r="AI121">
        <v>368967</v>
      </c>
      <c r="AJ121">
        <v>30935</v>
      </c>
      <c r="AK121">
        <v>327277</v>
      </c>
      <c r="AM121">
        <v>767</v>
      </c>
      <c r="AN121">
        <v>509</v>
      </c>
      <c r="AO121">
        <v>581</v>
      </c>
      <c r="AP121">
        <v>846</v>
      </c>
      <c r="AQ121">
        <v>723</v>
      </c>
      <c r="AR121">
        <v>3112</v>
      </c>
      <c r="AS121">
        <v>2678</v>
      </c>
      <c r="AT121">
        <v>3359</v>
      </c>
      <c r="AU121">
        <v>2970</v>
      </c>
      <c r="AV121">
        <v>3763</v>
      </c>
      <c r="AW121">
        <v>2957</v>
      </c>
      <c r="AX121">
        <v>3724</v>
      </c>
      <c r="AY121">
        <v>2665</v>
      </c>
      <c r="AZ121">
        <v>2234</v>
      </c>
      <c r="BA121">
        <v>1945</v>
      </c>
      <c r="BB121">
        <v>1552</v>
      </c>
      <c r="BC121">
        <v>1387</v>
      </c>
      <c r="BD121">
        <v>3428</v>
      </c>
      <c r="BE121">
        <v>1641</v>
      </c>
      <c r="BF121">
        <v>0.37</v>
      </c>
      <c r="BG121">
        <v>0.28000000000000003</v>
      </c>
      <c r="BH121">
        <v>0.1</v>
      </c>
      <c r="BI121">
        <v>0.2</v>
      </c>
      <c r="BJ121">
        <v>0.21</v>
      </c>
      <c r="BK121">
        <v>0.15</v>
      </c>
      <c r="BL121">
        <v>22540</v>
      </c>
      <c r="BM121">
        <v>17564</v>
      </c>
      <c r="BN121">
        <v>814</v>
      </c>
      <c r="BO121">
        <v>248</v>
      </c>
      <c r="BP121">
        <v>449</v>
      </c>
      <c r="BQ121">
        <v>2</v>
      </c>
      <c r="BR121">
        <v>15</v>
      </c>
      <c r="BS121">
        <v>15</v>
      </c>
      <c r="BT121">
        <v>0</v>
      </c>
      <c r="CD121">
        <v>0</v>
      </c>
      <c r="CE121" s="6">
        <f>data[[#This Row],[obitos_0_9_f]]-CD120</f>
        <v>0</v>
      </c>
      <c r="CF121">
        <v>0</v>
      </c>
      <c r="CG121" s="6">
        <f>data[[#This Row],[obitos_0_9_m]]-CF120</f>
        <v>0</v>
      </c>
      <c r="CH121">
        <v>0</v>
      </c>
      <c r="CI121" s="6">
        <f>data[[#This Row],[obitos_10_19_f]]-CH120</f>
        <v>0</v>
      </c>
      <c r="CJ121">
        <v>0</v>
      </c>
      <c r="CK121" s="6">
        <f>data[[#This Row],[obitos_10_19_m]]-CJ120</f>
        <v>0</v>
      </c>
      <c r="CL121">
        <v>1</v>
      </c>
      <c r="CM121" s="6">
        <f>data[[#This Row],[obitos_20_29_f]]-CL120</f>
        <v>0</v>
      </c>
      <c r="CN121">
        <v>1</v>
      </c>
      <c r="CO121" s="6">
        <f>data[[#This Row],[obitos_20_29_m]]-CN120</f>
        <v>0</v>
      </c>
      <c r="CP121">
        <v>1</v>
      </c>
      <c r="CQ121" s="6">
        <f>data[[#This Row],[obitos_30_39_f]]-CP120</f>
        <v>0</v>
      </c>
      <c r="CR121">
        <v>1</v>
      </c>
      <c r="CS121" s="6">
        <f>data[[#This Row],[obitos_30_39_m]]-CR120</f>
        <v>1</v>
      </c>
      <c r="CT121">
        <v>8</v>
      </c>
      <c r="CU121" s="6">
        <f>data[[#This Row],[obitos_40_49_f]]-CT120</f>
        <v>1</v>
      </c>
      <c r="CV121">
        <v>10</v>
      </c>
      <c r="CW121" s="6">
        <f>data[[#This Row],[obitos_40_49_m]]-CV120</f>
        <v>0</v>
      </c>
      <c r="CX121">
        <v>15</v>
      </c>
      <c r="CY121" s="6">
        <f>data[[#This Row],[obitos_50_59_f]]-CX120</f>
        <v>0</v>
      </c>
      <c r="CZ121">
        <v>34</v>
      </c>
      <c r="DA121" s="6">
        <f>data[[#This Row],[obitos_50_59_m]]-CZ120</f>
        <v>0</v>
      </c>
      <c r="DB121">
        <v>46</v>
      </c>
      <c r="DC121" s="6">
        <f>data[[#This Row],[obitos_60_69_f]]-DB120</f>
        <v>1</v>
      </c>
      <c r="DD121">
        <v>95</v>
      </c>
      <c r="DE121" s="6">
        <f>data[[#This Row],[obitos_60_69_m]]-DD120</f>
        <v>0</v>
      </c>
      <c r="DF121">
        <v>119</v>
      </c>
      <c r="DG121" s="6">
        <f>data[[#This Row],[obitos_70_79_f]]-DF120</f>
        <v>0</v>
      </c>
      <c r="DH121">
        <v>179</v>
      </c>
      <c r="DI121" s="6">
        <f>data[[#This Row],[obitos_70_79_m]]-DH120</f>
        <v>0</v>
      </c>
      <c r="DJ121">
        <v>587</v>
      </c>
      <c r="DK121" s="6">
        <f>data[[#This Row],[obitos_80_plus_f]]-DJ120</f>
        <v>0</v>
      </c>
      <c r="DL121">
        <v>446</v>
      </c>
      <c r="DM121" s="6">
        <f>data[[#This Row],[obitos_80_plus_m]]-DL120</f>
        <v>0</v>
      </c>
      <c r="DN121">
        <v>777</v>
      </c>
      <c r="DO121">
        <v>766</v>
      </c>
      <c r="DP121">
        <v>17</v>
      </c>
      <c r="DQ121">
        <v>13</v>
      </c>
      <c r="DR121">
        <v>12478</v>
      </c>
    </row>
    <row r="122" spans="1:122" x14ac:dyDescent="0.25">
      <c r="A122" s="1">
        <v>44007</v>
      </c>
      <c r="B122" s="2">
        <v>44007</v>
      </c>
      <c r="C122" s="12">
        <f>data[[#This Row],[confirmados]]-R122</f>
        <v>14033</v>
      </c>
      <c r="D122" s="12">
        <f>IF(ISNUMBER(C121),data[[#This Row],[activos_1]]-C121,0)</f>
        <v>12</v>
      </c>
      <c r="E122" s="11">
        <f t="shared" si="8"/>
        <v>7.666666666666667</v>
      </c>
      <c r="F122">
        <v>40415</v>
      </c>
      <c r="G122" s="13">
        <f>IF(ISNUMBER(F121),data[[#This Row],[confirmados]]-F121,0)</f>
        <v>311</v>
      </c>
      <c r="H122" s="8">
        <f t="shared" si="13"/>
        <v>325.16666666666669</v>
      </c>
      <c r="I122">
        <v>17372</v>
      </c>
      <c r="J122">
        <v>4055</v>
      </c>
      <c r="K122">
        <v>17767</v>
      </c>
      <c r="L122">
        <v>409</v>
      </c>
      <c r="M122">
        <v>574</v>
      </c>
      <c r="N122">
        <v>146</v>
      </c>
      <c r="O122">
        <v>92</v>
      </c>
      <c r="Q122">
        <v>311</v>
      </c>
      <c r="R122">
        <v>26382</v>
      </c>
      <c r="S122" s="13">
        <f>IF(ISNUMBER(R121),data[[#This Row],[recuperados]]-R121,0)</f>
        <v>299</v>
      </c>
      <c r="T122" s="8">
        <f t="shared" si="9"/>
        <v>317.5</v>
      </c>
      <c r="U122">
        <v>1549</v>
      </c>
      <c r="V122" s="9">
        <f>IF(ISNUMBER(U121),data[[#This Row],[obitos]]-U121,0)</f>
        <v>6</v>
      </c>
      <c r="W122" s="9">
        <f t="shared" si="10"/>
        <v>3.6666666666666665</v>
      </c>
      <c r="X122">
        <v>436</v>
      </c>
      <c r="Y122" s="25">
        <f>IF(ISNUMBER(X121),(data[[#This Row],[internados]]-X121)/X121,0)</f>
        <v>1.6317016317016316E-2</v>
      </c>
      <c r="Z122" s="77">
        <f t="shared" si="11"/>
        <v>5.9040816097126053E-3</v>
      </c>
      <c r="AA122" s="13">
        <f>IF(ISNUMBER(X121),IF(data[[#This Row],[internados]]-X121&lt;0,0,data[[#This Row],[internados]]-X121),0)</f>
        <v>7</v>
      </c>
      <c r="AB122" s="8">
        <f t="shared" si="14"/>
        <v>6.833333333333333</v>
      </c>
      <c r="AC122">
        <v>67</v>
      </c>
      <c r="AD122" s="78">
        <f>IF(ISNUMBER(AC121),IF(AC121=0,0,(data[[#This Row],[internados_uci]]-AC121)/AC121),0)</f>
        <v>-8.2191780821917804E-2</v>
      </c>
      <c r="AE122" s="24">
        <f t="shared" si="12"/>
        <v>9.4429567563451367E-4</v>
      </c>
      <c r="AF122" s="13">
        <f>IF(ISNUMBER(AC121),IF(data[[#This Row],[internados_uci]]-AC121&lt;0,0,data[[#This Row],[internados_uci]]-AC121),0)</f>
        <v>0</v>
      </c>
      <c r="AG122" s="8">
        <f t="shared" si="15"/>
        <v>1.1666666666666667</v>
      </c>
      <c r="AH122">
        <v>1524</v>
      </c>
      <c r="AI122">
        <v>371024</v>
      </c>
      <c r="AJ122">
        <v>31113</v>
      </c>
      <c r="AK122">
        <v>329085</v>
      </c>
      <c r="AM122">
        <v>767</v>
      </c>
      <c r="AN122">
        <v>520</v>
      </c>
      <c r="AO122">
        <v>596</v>
      </c>
      <c r="AP122">
        <v>860</v>
      </c>
      <c r="AQ122">
        <v>738</v>
      </c>
      <c r="AR122">
        <v>3145</v>
      </c>
      <c r="AS122">
        <v>2700</v>
      </c>
      <c r="AT122">
        <v>3389</v>
      </c>
      <c r="AU122">
        <v>3001</v>
      </c>
      <c r="AV122">
        <v>3789</v>
      </c>
      <c r="AW122">
        <v>2980</v>
      </c>
      <c r="AX122">
        <v>3745</v>
      </c>
      <c r="AY122">
        <v>2678</v>
      </c>
      <c r="AZ122">
        <v>2238</v>
      </c>
      <c r="BA122">
        <v>1957</v>
      </c>
      <c r="BB122">
        <v>1562</v>
      </c>
      <c r="BC122">
        <v>1390</v>
      </c>
      <c r="BD122">
        <v>3446</v>
      </c>
      <c r="BE122">
        <v>1652</v>
      </c>
      <c r="BF122">
        <v>0.37</v>
      </c>
      <c r="BG122">
        <v>0.28000000000000003</v>
      </c>
      <c r="BH122">
        <v>0.1</v>
      </c>
      <c r="BI122">
        <v>0.2</v>
      </c>
      <c r="BJ122">
        <v>0.21</v>
      </c>
      <c r="BK122">
        <v>0.15</v>
      </c>
      <c r="BL122">
        <v>22707</v>
      </c>
      <c r="BM122">
        <v>17708</v>
      </c>
      <c r="BN122">
        <v>815</v>
      </c>
      <c r="BO122">
        <v>248</v>
      </c>
      <c r="BP122">
        <v>453</v>
      </c>
      <c r="BQ122">
        <v>3</v>
      </c>
      <c r="BR122">
        <v>15</v>
      </c>
      <c r="BS122">
        <v>15</v>
      </c>
      <c r="BT122">
        <v>0</v>
      </c>
      <c r="CD122">
        <v>0</v>
      </c>
      <c r="CE122" s="6">
        <f>data[[#This Row],[obitos_0_9_f]]-CD121</f>
        <v>0</v>
      </c>
      <c r="CF122">
        <v>0</v>
      </c>
      <c r="CG122" s="6">
        <f>data[[#This Row],[obitos_0_9_m]]-CF121</f>
        <v>0</v>
      </c>
      <c r="CH122">
        <v>0</v>
      </c>
      <c r="CI122" s="6">
        <f>data[[#This Row],[obitos_10_19_f]]-CH121</f>
        <v>0</v>
      </c>
      <c r="CJ122">
        <v>0</v>
      </c>
      <c r="CK122" s="6">
        <f>data[[#This Row],[obitos_10_19_m]]-CJ121</f>
        <v>0</v>
      </c>
      <c r="CL122">
        <v>1</v>
      </c>
      <c r="CM122" s="6">
        <f>data[[#This Row],[obitos_20_29_f]]-CL121</f>
        <v>0</v>
      </c>
      <c r="CN122">
        <v>1</v>
      </c>
      <c r="CO122" s="6">
        <f>data[[#This Row],[obitos_20_29_m]]-CN121</f>
        <v>0</v>
      </c>
      <c r="CP122">
        <v>1</v>
      </c>
      <c r="CQ122" s="6">
        <f>data[[#This Row],[obitos_30_39_f]]-CP121</f>
        <v>0</v>
      </c>
      <c r="CR122">
        <v>1</v>
      </c>
      <c r="CS122" s="6">
        <f>data[[#This Row],[obitos_30_39_m]]-CR121</f>
        <v>0</v>
      </c>
      <c r="CT122">
        <v>8</v>
      </c>
      <c r="CU122" s="6">
        <f>data[[#This Row],[obitos_40_49_f]]-CT121</f>
        <v>0</v>
      </c>
      <c r="CV122">
        <v>10</v>
      </c>
      <c r="CW122" s="6">
        <f>data[[#This Row],[obitos_40_49_m]]-CV121</f>
        <v>0</v>
      </c>
      <c r="CX122">
        <v>15</v>
      </c>
      <c r="CY122" s="6">
        <f>data[[#This Row],[obitos_50_59_f]]-CX121</f>
        <v>0</v>
      </c>
      <c r="CZ122">
        <v>34</v>
      </c>
      <c r="DA122" s="6">
        <f>data[[#This Row],[obitos_50_59_m]]-CZ121</f>
        <v>0</v>
      </c>
      <c r="DB122">
        <v>46</v>
      </c>
      <c r="DC122" s="6">
        <f>data[[#This Row],[obitos_60_69_f]]-DB121</f>
        <v>0</v>
      </c>
      <c r="DD122">
        <v>96</v>
      </c>
      <c r="DE122" s="6">
        <f>data[[#This Row],[obitos_60_69_m]]-DD121</f>
        <v>1</v>
      </c>
      <c r="DF122">
        <v>119</v>
      </c>
      <c r="DG122" s="6">
        <f>data[[#This Row],[obitos_70_79_f]]-DF121</f>
        <v>0</v>
      </c>
      <c r="DH122">
        <v>180</v>
      </c>
      <c r="DI122" s="6">
        <f>data[[#This Row],[obitos_70_79_m]]-DH121</f>
        <v>1</v>
      </c>
      <c r="DJ122">
        <v>589</v>
      </c>
      <c r="DK122" s="6">
        <f>data[[#This Row],[obitos_80_plus_f]]-DJ121</f>
        <v>2</v>
      </c>
      <c r="DL122">
        <v>448</v>
      </c>
      <c r="DM122" s="6">
        <f>data[[#This Row],[obitos_80_plus_m]]-DL121</f>
        <v>2</v>
      </c>
      <c r="DN122">
        <v>779</v>
      </c>
      <c r="DO122">
        <v>770</v>
      </c>
      <c r="DP122">
        <v>16</v>
      </c>
      <c r="DQ122">
        <v>13</v>
      </c>
      <c r="DR122">
        <v>12484</v>
      </c>
    </row>
    <row r="123" spans="1:122" x14ac:dyDescent="0.25">
      <c r="A123" s="1">
        <v>44008</v>
      </c>
      <c r="B123" s="2">
        <v>44008</v>
      </c>
      <c r="C123" s="12">
        <f>data[[#This Row],[confirmados]]-R123</f>
        <v>14233</v>
      </c>
      <c r="D123" s="12">
        <f>IF(ISNUMBER(C122),data[[#This Row],[activos_1]]-C122,0)</f>
        <v>200</v>
      </c>
      <c r="E123" s="11">
        <f t="shared" si="8"/>
        <v>49.666666666666664</v>
      </c>
      <c r="F123">
        <v>40866</v>
      </c>
      <c r="G123" s="13">
        <f>IF(ISNUMBER(F122),data[[#This Row],[confirmados]]-F122,0)</f>
        <v>451</v>
      </c>
      <c r="H123" s="8">
        <f t="shared" si="13"/>
        <v>337.5</v>
      </c>
      <c r="I123">
        <v>17441</v>
      </c>
      <c r="J123">
        <v>4056</v>
      </c>
      <c r="K123">
        <v>18106</v>
      </c>
      <c r="L123">
        <v>449</v>
      </c>
      <c r="M123">
        <v>574</v>
      </c>
      <c r="N123">
        <v>148</v>
      </c>
      <c r="O123">
        <v>92</v>
      </c>
      <c r="Q123">
        <v>451</v>
      </c>
      <c r="R123">
        <v>26633</v>
      </c>
      <c r="S123" s="13">
        <f>IF(ISNUMBER(R122),data[[#This Row],[recuperados]]-R122,0)</f>
        <v>251</v>
      </c>
      <c r="T123" s="8">
        <f t="shared" si="9"/>
        <v>287.83333333333331</v>
      </c>
      <c r="U123">
        <v>1555</v>
      </c>
      <c r="V123" s="9">
        <f>IF(ISNUMBER(U122),data[[#This Row],[obitos]]-U122,0)</f>
        <v>6</v>
      </c>
      <c r="W123" s="9">
        <f t="shared" si="10"/>
        <v>4.5</v>
      </c>
      <c r="X123">
        <v>457</v>
      </c>
      <c r="Y123" s="25">
        <f>IF(ISNUMBER(X122),(data[[#This Row],[internados]]-X122)/X122,0)</f>
        <v>4.8165137614678902E-2</v>
      </c>
      <c r="Z123" s="77">
        <f t="shared" si="11"/>
        <v>1.3931604545492422E-2</v>
      </c>
      <c r="AA123" s="13">
        <f>IF(ISNUMBER(X122),IF(data[[#This Row],[internados]]-X122&lt;0,0,data[[#This Row],[internados]]-X122),0)</f>
        <v>21</v>
      </c>
      <c r="AB123" s="8">
        <f t="shared" si="14"/>
        <v>10.333333333333334</v>
      </c>
      <c r="AC123">
        <v>67</v>
      </c>
      <c r="AD123" s="78">
        <f>IF(ISNUMBER(AC122),IF(AC122=0,0,(data[[#This Row],[internados_uci]]-AC122)/AC122),0)</f>
        <v>0</v>
      </c>
      <c r="AE123" s="24">
        <f t="shared" si="12"/>
        <v>-6.5183908915296641E-3</v>
      </c>
      <c r="AF123" s="13">
        <f>IF(ISNUMBER(AC122),IF(data[[#This Row],[internados_uci]]-AC122&lt;0,0,data[[#This Row],[internados_uci]]-AC122),0)</f>
        <v>0</v>
      </c>
      <c r="AG123" s="8">
        <f t="shared" si="15"/>
        <v>0.66666666666666663</v>
      </c>
      <c r="AH123">
        <v>1561</v>
      </c>
      <c r="AI123">
        <v>373293</v>
      </c>
      <c r="AJ123">
        <v>31246</v>
      </c>
      <c r="AK123">
        <v>330866</v>
      </c>
      <c r="AM123">
        <v>767</v>
      </c>
      <c r="AN123">
        <v>536</v>
      </c>
      <c r="AO123">
        <v>610</v>
      </c>
      <c r="AP123">
        <v>877</v>
      </c>
      <c r="AQ123">
        <v>758</v>
      </c>
      <c r="AR123">
        <v>3181</v>
      </c>
      <c r="AS123">
        <v>2730</v>
      </c>
      <c r="AT123">
        <v>3431</v>
      </c>
      <c r="AU123">
        <v>3050</v>
      </c>
      <c r="AV123">
        <v>3821</v>
      </c>
      <c r="AW123">
        <v>3000</v>
      </c>
      <c r="AX123">
        <v>3763</v>
      </c>
      <c r="AY123">
        <v>2708</v>
      </c>
      <c r="AZ123">
        <v>2258</v>
      </c>
      <c r="BA123">
        <v>1977</v>
      </c>
      <c r="BB123">
        <v>1580</v>
      </c>
      <c r="BC123">
        <v>1400</v>
      </c>
      <c r="BD123">
        <v>3488</v>
      </c>
      <c r="BE123">
        <v>1669</v>
      </c>
      <c r="BF123">
        <v>0.37</v>
      </c>
      <c r="BG123">
        <v>0.28000000000000003</v>
      </c>
      <c r="BH123">
        <v>0.1</v>
      </c>
      <c r="BI123">
        <v>0.2</v>
      </c>
      <c r="BJ123">
        <v>0.21</v>
      </c>
      <c r="BK123">
        <v>0.15</v>
      </c>
      <c r="BL123">
        <v>22948</v>
      </c>
      <c r="BM123">
        <v>17918</v>
      </c>
      <c r="BN123">
        <v>816</v>
      </c>
      <c r="BO123">
        <v>248</v>
      </c>
      <c r="BP123">
        <v>457</v>
      </c>
      <c r="BQ123">
        <v>4</v>
      </c>
      <c r="BR123">
        <v>15</v>
      </c>
      <c r="BS123">
        <v>15</v>
      </c>
      <c r="BT123">
        <v>0</v>
      </c>
      <c r="CD123">
        <v>0</v>
      </c>
      <c r="CE123" s="6">
        <f>data[[#This Row],[obitos_0_9_f]]-CD122</f>
        <v>0</v>
      </c>
      <c r="CF123">
        <v>0</v>
      </c>
      <c r="CG123" s="6">
        <f>data[[#This Row],[obitos_0_9_m]]-CF122</f>
        <v>0</v>
      </c>
      <c r="CH123">
        <v>0</v>
      </c>
      <c r="CI123" s="6">
        <f>data[[#This Row],[obitos_10_19_f]]-CH122</f>
        <v>0</v>
      </c>
      <c r="CJ123">
        <v>0</v>
      </c>
      <c r="CK123" s="6">
        <f>data[[#This Row],[obitos_10_19_m]]-CJ122</f>
        <v>0</v>
      </c>
      <c r="CL123">
        <v>1</v>
      </c>
      <c r="CM123" s="6">
        <f>data[[#This Row],[obitos_20_29_f]]-CL122</f>
        <v>0</v>
      </c>
      <c r="CN123">
        <v>1</v>
      </c>
      <c r="CO123" s="6">
        <f>data[[#This Row],[obitos_20_29_m]]-CN122</f>
        <v>0</v>
      </c>
      <c r="CP123">
        <v>1</v>
      </c>
      <c r="CQ123" s="6">
        <f>data[[#This Row],[obitos_30_39_f]]-CP122</f>
        <v>0</v>
      </c>
      <c r="CR123">
        <v>1</v>
      </c>
      <c r="CS123" s="6">
        <f>data[[#This Row],[obitos_30_39_m]]-CR122</f>
        <v>0</v>
      </c>
      <c r="CT123">
        <v>8</v>
      </c>
      <c r="CU123" s="6">
        <f>data[[#This Row],[obitos_40_49_f]]-CT122</f>
        <v>0</v>
      </c>
      <c r="CV123">
        <v>10</v>
      </c>
      <c r="CW123" s="6">
        <f>data[[#This Row],[obitos_40_49_m]]-CV122</f>
        <v>0</v>
      </c>
      <c r="CX123">
        <v>15</v>
      </c>
      <c r="CY123" s="6">
        <f>data[[#This Row],[obitos_50_59_f]]-CX122</f>
        <v>0</v>
      </c>
      <c r="CZ123">
        <v>34</v>
      </c>
      <c r="DA123" s="6">
        <f>data[[#This Row],[obitos_50_59_m]]-CZ122</f>
        <v>0</v>
      </c>
      <c r="DB123">
        <v>46</v>
      </c>
      <c r="DC123" s="6">
        <f>data[[#This Row],[obitos_60_69_f]]-DB122</f>
        <v>0</v>
      </c>
      <c r="DD123">
        <v>97</v>
      </c>
      <c r="DE123" s="6">
        <f>data[[#This Row],[obitos_60_69_m]]-DD122</f>
        <v>1</v>
      </c>
      <c r="DF123">
        <v>119</v>
      </c>
      <c r="DG123" s="6">
        <f>data[[#This Row],[obitos_70_79_f]]-DF122</f>
        <v>0</v>
      </c>
      <c r="DH123">
        <v>180</v>
      </c>
      <c r="DI123" s="6">
        <f>data[[#This Row],[obitos_70_79_m]]-DH122</f>
        <v>0</v>
      </c>
      <c r="DJ123">
        <v>590</v>
      </c>
      <c r="DK123" s="6">
        <f>data[[#This Row],[obitos_80_plus_f]]-DJ122</f>
        <v>1</v>
      </c>
      <c r="DL123">
        <v>452</v>
      </c>
      <c r="DM123" s="6">
        <f>data[[#This Row],[obitos_80_plus_m]]-DL122</f>
        <v>4</v>
      </c>
      <c r="DN123">
        <v>780</v>
      </c>
      <c r="DO123">
        <v>775</v>
      </c>
      <c r="DP123">
        <v>16</v>
      </c>
      <c r="DQ123">
        <v>13</v>
      </c>
      <c r="DR123">
        <v>12678</v>
      </c>
    </row>
    <row r="124" spans="1:122" x14ac:dyDescent="0.25">
      <c r="A124" s="1">
        <v>44009</v>
      </c>
      <c r="B124" s="2">
        <v>44009</v>
      </c>
      <c r="C124" s="12">
        <f>data[[#This Row],[confirmados]]-R124</f>
        <v>14325</v>
      </c>
      <c r="D124" s="12">
        <f>IF(ISNUMBER(C123),data[[#This Row],[activos_1]]-C123,0)</f>
        <v>92</v>
      </c>
      <c r="E124" s="11">
        <f t="shared" si="8"/>
        <v>94.666666666666671</v>
      </c>
      <c r="F124">
        <v>41189</v>
      </c>
      <c r="G124" s="13">
        <f>IF(ISNUMBER(F123),data[[#This Row],[confirmados]]-F123,0)</f>
        <v>323</v>
      </c>
      <c r="H124" s="8">
        <f t="shared" si="13"/>
        <v>342.66666666666669</v>
      </c>
      <c r="I124">
        <v>17445</v>
      </c>
      <c r="J124">
        <v>4080</v>
      </c>
      <c r="K124">
        <v>18361</v>
      </c>
      <c r="L124">
        <v>467</v>
      </c>
      <c r="M124">
        <v>595</v>
      </c>
      <c r="N124">
        <v>149</v>
      </c>
      <c r="O124">
        <v>92</v>
      </c>
      <c r="Q124">
        <v>323</v>
      </c>
      <c r="R124">
        <v>26864</v>
      </c>
      <c r="S124" s="13">
        <f>IF(ISNUMBER(R123),data[[#This Row],[recuperados]]-R123,0)</f>
        <v>231</v>
      </c>
      <c r="T124" s="8">
        <f t="shared" si="9"/>
        <v>248</v>
      </c>
      <c r="U124">
        <v>1561</v>
      </c>
      <c r="V124" s="9">
        <f>IF(ISNUMBER(U123),data[[#This Row],[obitos]]-U123,0)</f>
        <v>6</v>
      </c>
      <c r="W124" s="9">
        <f t="shared" si="10"/>
        <v>5.166666666666667</v>
      </c>
      <c r="X124">
        <v>442</v>
      </c>
      <c r="Y124" s="25">
        <f>IF(ISNUMBER(X123),(data[[#This Row],[internados]]-X123)/X123,0)</f>
        <v>-3.2822757111597371E-2</v>
      </c>
      <c r="Z124" s="77">
        <f t="shared" si="11"/>
        <v>1.4385315643006607E-2</v>
      </c>
      <c r="AA124" s="13">
        <f>IF(ISNUMBER(X123),IF(data[[#This Row],[internados]]-X123&lt;0,0,data[[#This Row],[internados]]-X123),0)</f>
        <v>0</v>
      </c>
      <c r="AB124" s="8">
        <f t="shared" si="14"/>
        <v>10.333333333333334</v>
      </c>
      <c r="AC124">
        <v>70</v>
      </c>
      <c r="AD124" s="78">
        <f>IF(ISNUMBER(AC123),IF(AC123=0,0,(data[[#This Row],[internados_uci]]-AC123)/AC123),0)</f>
        <v>4.4776119402985072E-2</v>
      </c>
      <c r="AE124" s="24">
        <f t="shared" si="12"/>
        <v>3.3252480565868956E-3</v>
      </c>
      <c r="AF124" s="13">
        <f>IF(ISNUMBER(AC123),IF(data[[#This Row],[internados_uci]]-AC123&lt;0,0,data[[#This Row],[internados_uci]]-AC123),0)</f>
        <v>3</v>
      </c>
      <c r="AG124" s="8">
        <f t="shared" si="15"/>
        <v>1.1666666666666667</v>
      </c>
      <c r="AH124">
        <v>1627</v>
      </c>
      <c r="AI124">
        <v>375490</v>
      </c>
      <c r="AJ124">
        <v>31255</v>
      </c>
      <c r="AK124">
        <v>332674</v>
      </c>
      <c r="AM124">
        <v>767</v>
      </c>
      <c r="AN124">
        <v>549</v>
      </c>
      <c r="AO124">
        <v>625</v>
      </c>
      <c r="AP124">
        <v>888</v>
      </c>
      <c r="AQ124">
        <v>764</v>
      </c>
      <c r="AR124">
        <v>3213</v>
      </c>
      <c r="AS124">
        <v>2758</v>
      </c>
      <c r="AT124">
        <v>3464</v>
      </c>
      <c r="AU124">
        <v>3077</v>
      </c>
      <c r="AV124">
        <v>3847</v>
      </c>
      <c r="AW124">
        <v>3022</v>
      </c>
      <c r="AX124">
        <v>3789</v>
      </c>
      <c r="AY124">
        <v>2722</v>
      </c>
      <c r="AZ124">
        <v>2273</v>
      </c>
      <c r="BA124">
        <v>1996</v>
      </c>
      <c r="BB124">
        <v>1585</v>
      </c>
      <c r="BC124">
        <v>1410</v>
      </c>
      <c r="BD124">
        <v>3503</v>
      </c>
      <c r="BE124">
        <v>1675</v>
      </c>
      <c r="BF124">
        <v>0.37</v>
      </c>
      <c r="BG124">
        <v>0.28000000000000003</v>
      </c>
      <c r="BH124">
        <v>0.1</v>
      </c>
      <c r="BI124">
        <v>0.2</v>
      </c>
      <c r="BJ124">
        <v>0.21</v>
      </c>
      <c r="BK124">
        <v>0.15</v>
      </c>
      <c r="BL124">
        <v>23124</v>
      </c>
      <c r="BM124">
        <v>18065</v>
      </c>
      <c r="BN124">
        <v>816</v>
      </c>
      <c r="BO124">
        <v>248</v>
      </c>
      <c r="BP124">
        <v>463</v>
      </c>
      <c r="BQ124">
        <v>4</v>
      </c>
      <c r="BR124">
        <v>15</v>
      </c>
      <c r="BS124">
        <v>15</v>
      </c>
      <c r="BT124">
        <v>0</v>
      </c>
      <c r="CD124">
        <v>0</v>
      </c>
      <c r="CE124" s="6">
        <f>data[[#This Row],[obitos_0_9_f]]-CD123</f>
        <v>0</v>
      </c>
      <c r="CF124">
        <v>0</v>
      </c>
      <c r="CG124" s="6">
        <f>data[[#This Row],[obitos_0_9_m]]-CF123</f>
        <v>0</v>
      </c>
      <c r="CH124">
        <v>0</v>
      </c>
      <c r="CI124" s="6">
        <f>data[[#This Row],[obitos_10_19_f]]-CH123</f>
        <v>0</v>
      </c>
      <c r="CJ124">
        <v>0</v>
      </c>
      <c r="CK124" s="6">
        <f>data[[#This Row],[obitos_10_19_m]]-CJ123</f>
        <v>0</v>
      </c>
      <c r="CL124">
        <v>1</v>
      </c>
      <c r="CM124" s="6">
        <f>data[[#This Row],[obitos_20_29_f]]-CL123</f>
        <v>0</v>
      </c>
      <c r="CN124">
        <v>1</v>
      </c>
      <c r="CO124" s="6">
        <f>data[[#This Row],[obitos_20_29_m]]-CN123</f>
        <v>0</v>
      </c>
      <c r="CP124">
        <v>1</v>
      </c>
      <c r="CQ124" s="6">
        <f>data[[#This Row],[obitos_30_39_f]]-CP123</f>
        <v>0</v>
      </c>
      <c r="CR124">
        <v>1</v>
      </c>
      <c r="CS124" s="6">
        <f>data[[#This Row],[obitos_30_39_m]]-CR123</f>
        <v>0</v>
      </c>
      <c r="CT124">
        <v>8</v>
      </c>
      <c r="CU124" s="6">
        <f>data[[#This Row],[obitos_40_49_f]]-CT123</f>
        <v>0</v>
      </c>
      <c r="CV124">
        <v>10</v>
      </c>
      <c r="CW124" s="6">
        <f>data[[#This Row],[obitos_40_49_m]]-CV123</f>
        <v>0</v>
      </c>
      <c r="CX124">
        <v>15</v>
      </c>
      <c r="CY124" s="6">
        <f>data[[#This Row],[obitos_50_59_f]]-CX123</f>
        <v>0</v>
      </c>
      <c r="CZ124">
        <v>35</v>
      </c>
      <c r="DA124" s="6">
        <f>data[[#This Row],[obitos_50_59_m]]-CZ123</f>
        <v>1</v>
      </c>
      <c r="DB124">
        <v>46</v>
      </c>
      <c r="DC124" s="6">
        <f>data[[#This Row],[obitos_60_69_f]]-DB123</f>
        <v>0</v>
      </c>
      <c r="DD124">
        <v>97</v>
      </c>
      <c r="DE124" s="6">
        <f>data[[#This Row],[obitos_60_69_m]]-DD123</f>
        <v>0</v>
      </c>
      <c r="DF124">
        <v>119</v>
      </c>
      <c r="DG124" s="6">
        <f>data[[#This Row],[obitos_70_79_f]]-DF123</f>
        <v>0</v>
      </c>
      <c r="DH124">
        <v>181</v>
      </c>
      <c r="DI124" s="6">
        <f>data[[#This Row],[obitos_70_79_m]]-DH123</f>
        <v>1</v>
      </c>
      <c r="DJ124">
        <v>591</v>
      </c>
      <c r="DK124" s="6">
        <f>data[[#This Row],[obitos_80_plus_f]]-DJ123</f>
        <v>1</v>
      </c>
      <c r="DL124">
        <v>455</v>
      </c>
      <c r="DM124" s="6">
        <f>data[[#This Row],[obitos_80_plus_m]]-DL123</f>
        <v>3</v>
      </c>
      <c r="DN124">
        <v>781</v>
      </c>
      <c r="DO124">
        <v>780</v>
      </c>
      <c r="DP124">
        <v>16</v>
      </c>
      <c r="DQ124">
        <v>13</v>
      </c>
      <c r="DR124">
        <v>12764</v>
      </c>
    </row>
    <row r="125" spans="1:122" x14ac:dyDescent="0.25">
      <c r="A125" s="1">
        <v>44010</v>
      </c>
      <c r="B125" s="2">
        <v>44010</v>
      </c>
      <c r="C125" s="12">
        <f>data[[#This Row],[confirmados]]-R125</f>
        <v>14580</v>
      </c>
      <c r="D125" s="12">
        <f>IF(ISNUMBER(C124),data[[#This Row],[activos_1]]-C124,0)</f>
        <v>255</v>
      </c>
      <c r="E125" s="11">
        <f t="shared" si="8"/>
        <v>122.66666666666667</v>
      </c>
      <c r="F125">
        <v>41646</v>
      </c>
      <c r="G125" s="13">
        <f>IF(ISNUMBER(F124),data[[#This Row],[confirmados]]-F124,0)</f>
        <v>457</v>
      </c>
      <c r="H125" s="8">
        <f t="shared" si="13"/>
        <v>375.66666666666669</v>
      </c>
      <c r="I125">
        <v>17476</v>
      </c>
      <c r="J125">
        <v>4094</v>
      </c>
      <c r="K125">
        <v>18752</v>
      </c>
      <c r="L125">
        <v>471</v>
      </c>
      <c r="M125">
        <v>612</v>
      </c>
      <c r="N125">
        <v>149</v>
      </c>
      <c r="O125">
        <v>92</v>
      </c>
      <c r="Q125">
        <v>457</v>
      </c>
      <c r="R125">
        <v>27066</v>
      </c>
      <c r="S125" s="13">
        <f>IF(ISNUMBER(R124),data[[#This Row],[recuperados]]-R124,0)</f>
        <v>202</v>
      </c>
      <c r="T125" s="8">
        <f t="shared" si="9"/>
        <v>253</v>
      </c>
      <c r="U125">
        <v>1564</v>
      </c>
      <c r="V125" s="9">
        <f>IF(ISNUMBER(U124),data[[#This Row],[obitos]]-U124,0)</f>
        <v>3</v>
      </c>
      <c r="W125" s="9">
        <f t="shared" si="10"/>
        <v>5</v>
      </c>
      <c r="X125">
        <v>458</v>
      </c>
      <c r="Y125" s="25">
        <f>IF(ISNUMBER(X124),(data[[#This Row],[internados]]-X124)/X124,0)</f>
        <v>3.6199095022624438E-2</v>
      </c>
      <c r="Z125" s="77">
        <f t="shared" si="11"/>
        <v>1.3456991185270384E-2</v>
      </c>
      <c r="AA125" s="13">
        <f>IF(ISNUMBER(X124),IF(data[[#This Row],[internados]]-X124&lt;0,0,data[[#This Row],[internados]]-X124),0)</f>
        <v>16</v>
      </c>
      <c r="AB125" s="8">
        <f t="shared" si="14"/>
        <v>10.166666666666666</v>
      </c>
      <c r="AC125">
        <v>75</v>
      </c>
      <c r="AD125" s="78">
        <f>IF(ISNUMBER(AC124),IF(AC124=0,0,(data[[#This Row],[internados_uci]]-AC124)/AC124),0)</f>
        <v>7.1428571428571425E-2</v>
      </c>
      <c r="AE125" s="24">
        <f t="shared" si="12"/>
        <v>7.983633149754598E-3</v>
      </c>
      <c r="AF125" s="13">
        <f>IF(ISNUMBER(AC124),IF(data[[#This Row],[internados_uci]]-AC124&lt;0,0,data[[#This Row],[internados_uci]]-AC124),0)</f>
        <v>5</v>
      </c>
      <c r="AG125" s="8">
        <f t="shared" si="15"/>
        <v>1.5</v>
      </c>
      <c r="AH125">
        <v>1511</v>
      </c>
      <c r="AI125">
        <v>376815</v>
      </c>
      <c r="AJ125">
        <v>31299</v>
      </c>
      <c r="AK125">
        <v>333658</v>
      </c>
      <c r="AM125">
        <v>767</v>
      </c>
      <c r="AN125">
        <v>559</v>
      </c>
      <c r="AO125">
        <v>643</v>
      </c>
      <c r="AP125">
        <v>908</v>
      </c>
      <c r="AQ125">
        <v>782</v>
      </c>
      <c r="AR125">
        <v>3260</v>
      </c>
      <c r="AS125">
        <v>2792</v>
      </c>
      <c r="AT125">
        <v>3506</v>
      </c>
      <c r="AU125">
        <v>3120</v>
      </c>
      <c r="AV125">
        <v>3885</v>
      </c>
      <c r="AW125">
        <v>3047</v>
      </c>
      <c r="AX125">
        <v>3817</v>
      </c>
      <c r="AY125">
        <v>2747</v>
      </c>
      <c r="AZ125">
        <v>2293</v>
      </c>
      <c r="BA125">
        <v>2006</v>
      </c>
      <c r="BB125">
        <v>1598</v>
      </c>
      <c r="BC125">
        <v>1413</v>
      </c>
      <c r="BD125">
        <v>3549</v>
      </c>
      <c r="BE125">
        <v>1693</v>
      </c>
      <c r="BF125">
        <v>0.37</v>
      </c>
      <c r="BG125">
        <v>0.28000000000000003</v>
      </c>
      <c r="BH125">
        <v>0.1</v>
      </c>
      <c r="BI125">
        <v>0.2</v>
      </c>
      <c r="BJ125">
        <v>0.21</v>
      </c>
      <c r="BK125">
        <v>0.15</v>
      </c>
      <c r="BL125">
        <v>23388</v>
      </c>
      <c r="BM125">
        <v>18258</v>
      </c>
      <c r="BN125">
        <v>816</v>
      </c>
      <c r="BO125">
        <v>248</v>
      </c>
      <c r="BP125">
        <v>465</v>
      </c>
      <c r="BQ125">
        <v>5</v>
      </c>
      <c r="BR125">
        <v>15</v>
      </c>
      <c r="BS125">
        <v>15</v>
      </c>
      <c r="BT125">
        <v>0</v>
      </c>
      <c r="CD125">
        <v>0</v>
      </c>
      <c r="CE125" s="6">
        <f>data[[#This Row],[obitos_0_9_f]]-CD124</f>
        <v>0</v>
      </c>
      <c r="CF125">
        <v>0</v>
      </c>
      <c r="CG125" s="6">
        <f>data[[#This Row],[obitos_0_9_m]]-CF124</f>
        <v>0</v>
      </c>
      <c r="CH125">
        <v>0</v>
      </c>
      <c r="CI125" s="6">
        <f>data[[#This Row],[obitos_10_19_f]]-CH124</f>
        <v>0</v>
      </c>
      <c r="CJ125">
        <v>0</v>
      </c>
      <c r="CK125" s="6">
        <f>data[[#This Row],[obitos_10_19_m]]-CJ124</f>
        <v>0</v>
      </c>
      <c r="CL125">
        <v>1</v>
      </c>
      <c r="CM125" s="6">
        <f>data[[#This Row],[obitos_20_29_f]]-CL124</f>
        <v>0</v>
      </c>
      <c r="CN125">
        <v>1</v>
      </c>
      <c r="CO125" s="6">
        <f>data[[#This Row],[obitos_20_29_m]]-CN124</f>
        <v>0</v>
      </c>
      <c r="CP125">
        <v>1</v>
      </c>
      <c r="CQ125" s="6">
        <f>data[[#This Row],[obitos_30_39_f]]-CP124</f>
        <v>0</v>
      </c>
      <c r="CR125">
        <v>1</v>
      </c>
      <c r="CS125" s="6">
        <f>data[[#This Row],[obitos_30_39_m]]-CR124</f>
        <v>0</v>
      </c>
      <c r="CT125">
        <v>8</v>
      </c>
      <c r="CU125" s="6">
        <f>data[[#This Row],[obitos_40_49_f]]-CT124</f>
        <v>0</v>
      </c>
      <c r="CV125">
        <v>10</v>
      </c>
      <c r="CW125" s="6">
        <f>data[[#This Row],[obitos_40_49_m]]-CV124</f>
        <v>0</v>
      </c>
      <c r="CX125">
        <v>15</v>
      </c>
      <c r="CY125" s="6">
        <f>data[[#This Row],[obitos_50_59_f]]-CX124</f>
        <v>0</v>
      </c>
      <c r="CZ125">
        <v>35</v>
      </c>
      <c r="DA125" s="6">
        <f>data[[#This Row],[obitos_50_59_m]]-CZ124</f>
        <v>0</v>
      </c>
      <c r="DB125">
        <v>46</v>
      </c>
      <c r="DC125" s="6">
        <f>data[[#This Row],[obitos_60_69_f]]-DB124</f>
        <v>0</v>
      </c>
      <c r="DD125">
        <v>97</v>
      </c>
      <c r="DE125" s="6">
        <f>data[[#This Row],[obitos_60_69_m]]-DD124</f>
        <v>0</v>
      </c>
      <c r="DF125">
        <v>119</v>
      </c>
      <c r="DG125" s="6">
        <f>data[[#This Row],[obitos_70_79_f]]-DF124</f>
        <v>0</v>
      </c>
      <c r="DH125">
        <v>182</v>
      </c>
      <c r="DI125" s="6">
        <f>data[[#This Row],[obitos_70_79_m]]-DH124</f>
        <v>1</v>
      </c>
      <c r="DJ125">
        <v>593</v>
      </c>
      <c r="DK125" s="6">
        <f>data[[#This Row],[obitos_80_plus_f]]-DJ124</f>
        <v>2</v>
      </c>
      <c r="DL125">
        <v>455</v>
      </c>
      <c r="DM125" s="6">
        <f>data[[#This Row],[obitos_80_plus_m]]-DL124</f>
        <v>0</v>
      </c>
      <c r="DN125">
        <v>783</v>
      </c>
      <c r="DO125">
        <v>781</v>
      </c>
      <c r="DP125">
        <v>15</v>
      </c>
      <c r="DQ125">
        <v>13</v>
      </c>
      <c r="DR125">
        <v>12836</v>
      </c>
    </row>
    <row r="126" spans="1:122" x14ac:dyDescent="0.25">
      <c r="A126" s="1">
        <v>44011</v>
      </c>
      <c r="B126" s="2">
        <v>44011</v>
      </c>
      <c r="C126" s="12">
        <f>data[[#This Row],[confirmados]]-R126</f>
        <v>14707</v>
      </c>
      <c r="D126" s="12">
        <f>IF(ISNUMBER(C125),data[[#This Row],[activos_1]]-C125,0)</f>
        <v>127</v>
      </c>
      <c r="E126" s="11">
        <f t="shared" si="8"/>
        <v>133.16666666666666</v>
      </c>
      <c r="F126">
        <v>41912</v>
      </c>
      <c r="G126" s="13">
        <f>IF(ISNUMBER(F125),data[[#This Row],[confirmados]]-F125,0)</f>
        <v>266</v>
      </c>
      <c r="H126" s="8">
        <f t="shared" si="13"/>
        <v>362.5</v>
      </c>
      <c r="I126">
        <v>17501</v>
      </c>
      <c r="J126">
        <v>4100</v>
      </c>
      <c r="K126">
        <v>18977</v>
      </c>
      <c r="L126">
        <v>477</v>
      </c>
      <c r="M126">
        <v>615</v>
      </c>
      <c r="N126">
        <v>150</v>
      </c>
      <c r="O126">
        <v>92</v>
      </c>
      <c r="Q126">
        <v>266</v>
      </c>
      <c r="R126">
        <v>27205</v>
      </c>
      <c r="S126" s="13">
        <f>IF(ISNUMBER(R125),data[[#This Row],[recuperados]]-R125,0)</f>
        <v>139</v>
      </c>
      <c r="T126" s="8">
        <f t="shared" si="9"/>
        <v>229.33333333333334</v>
      </c>
      <c r="U126">
        <v>1568</v>
      </c>
      <c r="V126" s="9">
        <f>IF(ISNUMBER(U125),data[[#This Row],[obitos]]-U125,0)</f>
        <v>4</v>
      </c>
      <c r="W126" s="9">
        <f t="shared" si="10"/>
        <v>4.666666666666667</v>
      </c>
      <c r="X126">
        <v>489</v>
      </c>
      <c r="Y126" s="25">
        <f>IF(ISNUMBER(X125),(data[[#This Row],[internados]]-X125)/X125,0)</f>
        <v>6.768558951965066E-2</v>
      </c>
      <c r="Z126" s="77">
        <f t="shared" si="11"/>
        <v>1.8055532834771907E-2</v>
      </c>
      <c r="AA126" s="13">
        <f>IF(ISNUMBER(X125),IF(data[[#This Row],[internados]]-X125&lt;0,0,data[[#This Row],[internados]]-X125),0)</f>
        <v>31</v>
      </c>
      <c r="AB126" s="8">
        <f t="shared" si="14"/>
        <v>12.5</v>
      </c>
      <c r="AC126">
        <v>71</v>
      </c>
      <c r="AD126" s="78">
        <f>IF(ISNUMBER(AC125),IF(AC125=0,0,(data[[#This Row],[internados_uci]]-AC125)/AC125),0)</f>
        <v>-5.3333333333333337E-2</v>
      </c>
      <c r="AE126" s="24">
        <f t="shared" si="12"/>
        <v>-9.0525573913429142E-4</v>
      </c>
      <c r="AF126" s="13">
        <f>IF(ISNUMBER(AC125),IF(data[[#This Row],[internados_uci]]-AC125&lt;0,0,data[[#This Row],[internados_uci]]-AC125),0)</f>
        <v>0</v>
      </c>
      <c r="AG126" s="8">
        <f t="shared" si="15"/>
        <v>1.5</v>
      </c>
      <c r="AH126">
        <v>1498</v>
      </c>
      <c r="AI126">
        <v>378073</v>
      </c>
      <c r="AJ126">
        <v>31310</v>
      </c>
      <c r="AK126">
        <v>334663</v>
      </c>
      <c r="AM126">
        <v>767</v>
      </c>
      <c r="AN126">
        <v>564</v>
      </c>
      <c r="AO126">
        <v>653</v>
      </c>
      <c r="AP126">
        <v>920</v>
      </c>
      <c r="AQ126">
        <v>791</v>
      </c>
      <c r="AR126">
        <v>3288</v>
      </c>
      <c r="AS126">
        <v>2814</v>
      </c>
      <c r="AT126">
        <v>3527</v>
      </c>
      <c r="AU126">
        <v>3150</v>
      </c>
      <c r="AV126">
        <v>3902</v>
      </c>
      <c r="AW126">
        <v>3080</v>
      </c>
      <c r="AX126">
        <v>3835</v>
      </c>
      <c r="AY126">
        <v>2755</v>
      </c>
      <c r="AZ126">
        <v>2298</v>
      </c>
      <c r="BA126">
        <v>2016</v>
      </c>
      <c r="BB126">
        <v>1605</v>
      </c>
      <c r="BC126">
        <v>1419</v>
      </c>
      <c r="BD126">
        <v>3563</v>
      </c>
      <c r="BE126">
        <v>1704</v>
      </c>
      <c r="BF126">
        <v>0.36</v>
      </c>
      <c r="BG126">
        <v>0.28000000000000003</v>
      </c>
      <c r="BH126">
        <v>0.1</v>
      </c>
      <c r="BI126">
        <v>0.2</v>
      </c>
      <c r="BJ126">
        <v>0.2</v>
      </c>
      <c r="BK126">
        <v>0.14000000000000001</v>
      </c>
      <c r="BL126">
        <v>23515</v>
      </c>
      <c r="BM126">
        <v>18397</v>
      </c>
      <c r="BN126">
        <v>817</v>
      </c>
      <c r="BO126">
        <v>248</v>
      </c>
      <c r="BP126">
        <v>468</v>
      </c>
      <c r="BQ126">
        <v>5</v>
      </c>
      <c r="BR126">
        <v>15</v>
      </c>
      <c r="BS126">
        <v>15</v>
      </c>
      <c r="BT126">
        <v>0</v>
      </c>
      <c r="CD126">
        <v>0</v>
      </c>
      <c r="CE126" s="6">
        <f>data[[#This Row],[obitos_0_9_f]]-CD125</f>
        <v>0</v>
      </c>
      <c r="CF126">
        <v>0</v>
      </c>
      <c r="CG126" s="6">
        <f>data[[#This Row],[obitos_0_9_m]]-CF125</f>
        <v>0</v>
      </c>
      <c r="CH126">
        <v>0</v>
      </c>
      <c r="CI126" s="6">
        <f>data[[#This Row],[obitos_10_19_f]]-CH125</f>
        <v>0</v>
      </c>
      <c r="CJ126">
        <v>0</v>
      </c>
      <c r="CK126" s="6">
        <f>data[[#This Row],[obitos_10_19_m]]-CJ125</f>
        <v>0</v>
      </c>
      <c r="CL126">
        <v>1</v>
      </c>
      <c r="CM126" s="6">
        <f>data[[#This Row],[obitos_20_29_f]]-CL125</f>
        <v>0</v>
      </c>
      <c r="CN126">
        <v>1</v>
      </c>
      <c r="CO126" s="6">
        <f>data[[#This Row],[obitos_20_29_m]]-CN125</f>
        <v>0</v>
      </c>
      <c r="CP126">
        <v>1</v>
      </c>
      <c r="CQ126" s="6">
        <f>data[[#This Row],[obitos_30_39_f]]-CP125</f>
        <v>0</v>
      </c>
      <c r="CR126">
        <v>1</v>
      </c>
      <c r="CS126" s="6">
        <f>data[[#This Row],[obitos_30_39_m]]-CR125</f>
        <v>0</v>
      </c>
      <c r="CT126">
        <v>8</v>
      </c>
      <c r="CU126" s="6">
        <f>data[[#This Row],[obitos_40_49_f]]-CT125</f>
        <v>0</v>
      </c>
      <c r="CV126">
        <v>10</v>
      </c>
      <c r="CW126" s="6">
        <f>data[[#This Row],[obitos_40_49_m]]-CV125</f>
        <v>0</v>
      </c>
      <c r="CX126">
        <v>15</v>
      </c>
      <c r="CY126" s="6">
        <f>data[[#This Row],[obitos_50_59_f]]-CX125</f>
        <v>0</v>
      </c>
      <c r="CZ126">
        <v>35</v>
      </c>
      <c r="DA126" s="6">
        <f>data[[#This Row],[obitos_50_59_m]]-CZ125</f>
        <v>0</v>
      </c>
      <c r="DB126">
        <v>46</v>
      </c>
      <c r="DC126" s="6">
        <f>data[[#This Row],[obitos_60_69_f]]-DB125</f>
        <v>0</v>
      </c>
      <c r="DD126">
        <v>97</v>
      </c>
      <c r="DE126" s="6">
        <f>data[[#This Row],[obitos_60_69_m]]-DD125</f>
        <v>0</v>
      </c>
      <c r="DF126">
        <v>120</v>
      </c>
      <c r="DG126" s="6">
        <f>data[[#This Row],[obitos_70_79_f]]-DF125</f>
        <v>1</v>
      </c>
      <c r="DH126">
        <v>182</v>
      </c>
      <c r="DI126" s="6">
        <f>data[[#This Row],[obitos_70_79_m]]-DH125</f>
        <v>0</v>
      </c>
      <c r="DJ126">
        <v>595</v>
      </c>
      <c r="DK126" s="6">
        <f>data[[#This Row],[obitos_80_plus_f]]-DJ125</f>
        <v>2</v>
      </c>
      <c r="DL126">
        <v>456</v>
      </c>
      <c r="DM126" s="6">
        <f>data[[#This Row],[obitos_80_plus_m]]-DL125</f>
        <v>1</v>
      </c>
      <c r="DN126">
        <v>786</v>
      </c>
      <c r="DO126">
        <v>782</v>
      </c>
      <c r="DP126">
        <v>15</v>
      </c>
      <c r="DQ126">
        <v>13</v>
      </c>
      <c r="DR126">
        <v>13139</v>
      </c>
    </row>
    <row r="127" spans="1:122" x14ac:dyDescent="0.25">
      <c r="A127" s="1">
        <v>44012</v>
      </c>
      <c r="B127" s="2">
        <v>44012</v>
      </c>
      <c r="C127" s="12">
        <f>data[[#This Row],[confirmados]]-R127</f>
        <v>14666</v>
      </c>
      <c r="D127" s="12">
        <f>IF(ISNUMBER(C126),data[[#This Row],[activos_1]]-C126,0)</f>
        <v>-41</v>
      </c>
      <c r="E127" s="11">
        <f t="shared" si="8"/>
        <v>107.5</v>
      </c>
      <c r="F127">
        <v>42171</v>
      </c>
      <c r="G127" s="13">
        <f>IF(ISNUMBER(F126),data[[#This Row],[confirmados]]-F126,0)</f>
        <v>259</v>
      </c>
      <c r="H127" s="8">
        <f t="shared" si="13"/>
        <v>344.5</v>
      </c>
      <c r="I127">
        <v>17521</v>
      </c>
      <c r="J127">
        <v>4110</v>
      </c>
      <c r="K127">
        <v>19195</v>
      </c>
      <c r="L127">
        <v>484</v>
      </c>
      <c r="M127">
        <v>618</v>
      </c>
      <c r="N127">
        <v>150</v>
      </c>
      <c r="O127">
        <v>93</v>
      </c>
      <c r="Q127">
        <v>259</v>
      </c>
      <c r="R127">
        <v>27505</v>
      </c>
      <c r="S127" s="13">
        <f>IF(ISNUMBER(R126),data[[#This Row],[recuperados]]-R126,0)</f>
        <v>300</v>
      </c>
      <c r="T127" s="8">
        <f t="shared" si="9"/>
        <v>237</v>
      </c>
      <c r="U127">
        <v>1576</v>
      </c>
      <c r="V127" s="9">
        <f>IF(ISNUMBER(U126),data[[#This Row],[obitos]]-U126,0)</f>
        <v>8</v>
      </c>
      <c r="W127" s="9">
        <f t="shared" si="10"/>
        <v>5.5</v>
      </c>
      <c r="X127">
        <v>491</v>
      </c>
      <c r="Y127" s="25">
        <f>IF(ISNUMBER(X126),(data[[#This Row],[internados]]-X126)/X126,0)</f>
        <v>4.0899795501022499E-3</v>
      </c>
      <c r="Z127" s="77">
        <f t="shared" si="11"/>
        <v>2.3272343485412534E-2</v>
      </c>
      <c r="AA127" s="13">
        <f>IF(ISNUMBER(X126),IF(data[[#This Row],[internados]]-X126&lt;0,0,data[[#This Row],[internados]]-X126),0)</f>
        <v>2</v>
      </c>
      <c r="AB127" s="8">
        <f t="shared" si="14"/>
        <v>12.833333333333334</v>
      </c>
      <c r="AC127">
        <v>73</v>
      </c>
      <c r="AD127" s="78">
        <f>IF(ISNUMBER(AC126),IF(AC126=0,0,(data[[#This Row],[internados_uci]]-AC126)/AC126),0)</f>
        <v>2.8169014084507043E-2</v>
      </c>
      <c r="AE127" s="24">
        <f t="shared" si="12"/>
        <v>1.4747651268020665E-3</v>
      </c>
      <c r="AF127" s="13">
        <f>IF(ISNUMBER(AC126),IF(data[[#This Row],[internados_uci]]-AC126&lt;0,0,data[[#This Row],[internados_uci]]-AC126),0)</f>
        <v>2</v>
      </c>
      <c r="AG127" s="8">
        <f t="shared" si="15"/>
        <v>1.6666666666666667</v>
      </c>
      <c r="AH127">
        <v>1454</v>
      </c>
      <c r="AI127">
        <v>380506</v>
      </c>
      <c r="AJ127">
        <v>31414</v>
      </c>
      <c r="AK127">
        <v>336881</v>
      </c>
      <c r="AM127">
        <v>767</v>
      </c>
      <c r="AN127">
        <v>572</v>
      </c>
      <c r="AO127">
        <v>661</v>
      </c>
      <c r="AP127">
        <v>928</v>
      </c>
      <c r="AQ127">
        <v>798</v>
      </c>
      <c r="AR127">
        <v>3315</v>
      </c>
      <c r="AS127">
        <v>2839</v>
      </c>
      <c r="AT127">
        <v>3554</v>
      </c>
      <c r="AU127">
        <v>3172</v>
      </c>
      <c r="AV127">
        <v>3919</v>
      </c>
      <c r="AW127">
        <v>3096</v>
      </c>
      <c r="AX127">
        <v>3851</v>
      </c>
      <c r="AY127">
        <v>2771</v>
      </c>
      <c r="AZ127">
        <v>2313</v>
      </c>
      <c r="BA127">
        <v>2029</v>
      </c>
      <c r="BB127">
        <v>1613</v>
      </c>
      <c r="BC127">
        <v>1428</v>
      </c>
      <c r="BD127">
        <v>3569</v>
      </c>
      <c r="BE127">
        <v>1714</v>
      </c>
      <c r="BF127">
        <v>0.37</v>
      </c>
      <c r="BG127">
        <v>0.28000000000000003</v>
      </c>
      <c r="BH127">
        <v>0.1</v>
      </c>
      <c r="BI127">
        <v>0.2</v>
      </c>
      <c r="BJ127">
        <v>0.21</v>
      </c>
      <c r="BK127">
        <v>0.15</v>
      </c>
      <c r="BL127">
        <v>23647</v>
      </c>
      <c r="BM127">
        <v>18524</v>
      </c>
      <c r="BN127">
        <v>818</v>
      </c>
      <c r="BO127">
        <v>248</v>
      </c>
      <c r="BP127">
        <v>473</v>
      </c>
      <c r="BQ127">
        <v>7</v>
      </c>
      <c r="BR127">
        <v>15</v>
      </c>
      <c r="BS127">
        <v>15</v>
      </c>
      <c r="BT127">
        <v>0</v>
      </c>
      <c r="CD127">
        <v>0</v>
      </c>
      <c r="CE127" s="6">
        <f>data[[#This Row],[obitos_0_9_f]]-CD126</f>
        <v>0</v>
      </c>
      <c r="CF127">
        <v>0</v>
      </c>
      <c r="CG127" s="6">
        <f>data[[#This Row],[obitos_0_9_m]]-CF126</f>
        <v>0</v>
      </c>
      <c r="CH127">
        <v>0</v>
      </c>
      <c r="CI127" s="6">
        <f>data[[#This Row],[obitos_10_19_f]]-CH126</f>
        <v>0</v>
      </c>
      <c r="CJ127">
        <v>0</v>
      </c>
      <c r="CK127" s="6">
        <f>data[[#This Row],[obitos_10_19_m]]-CJ126</f>
        <v>0</v>
      </c>
      <c r="CL127">
        <v>1</v>
      </c>
      <c r="CM127" s="6">
        <f>data[[#This Row],[obitos_20_29_f]]-CL126</f>
        <v>0</v>
      </c>
      <c r="CN127">
        <v>1</v>
      </c>
      <c r="CO127" s="6">
        <f>data[[#This Row],[obitos_20_29_m]]-CN126</f>
        <v>0</v>
      </c>
      <c r="CP127">
        <v>1</v>
      </c>
      <c r="CQ127" s="6">
        <f>data[[#This Row],[obitos_30_39_f]]-CP126</f>
        <v>0</v>
      </c>
      <c r="CR127">
        <v>1</v>
      </c>
      <c r="CS127" s="6">
        <f>data[[#This Row],[obitos_30_39_m]]-CR126</f>
        <v>0</v>
      </c>
      <c r="CT127">
        <v>8</v>
      </c>
      <c r="CU127" s="6">
        <f>data[[#This Row],[obitos_40_49_f]]-CT126</f>
        <v>0</v>
      </c>
      <c r="CV127">
        <v>10</v>
      </c>
      <c r="CW127" s="6">
        <f>data[[#This Row],[obitos_40_49_m]]-CV126</f>
        <v>0</v>
      </c>
      <c r="CX127">
        <v>15</v>
      </c>
      <c r="CY127" s="6">
        <f>data[[#This Row],[obitos_50_59_f]]-CX126</f>
        <v>0</v>
      </c>
      <c r="CZ127">
        <v>35</v>
      </c>
      <c r="DA127" s="6">
        <f>data[[#This Row],[obitos_50_59_m]]-CZ126</f>
        <v>0</v>
      </c>
      <c r="DB127">
        <v>46</v>
      </c>
      <c r="DC127" s="6">
        <f>data[[#This Row],[obitos_60_69_f]]-DB126</f>
        <v>0</v>
      </c>
      <c r="DD127">
        <v>98</v>
      </c>
      <c r="DE127" s="6">
        <f>data[[#This Row],[obitos_60_69_m]]-DD126</f>
        <v>1</v>
      </c>
      <c r="DF127">
        <v>121</v>
      </c>
      <c r="DG127" s="6">
        <f>data[[#This Row],[obitos_70_79_f]]-DF126</f>
        <v>1</v>
      </c>
      <c r="DH127">
        <v>183</v>
      </c>
      <c r="DI127" s="6">
        <f>data[[#This Row],[obitos_70_79_m]]-DH126</f>
        <v>1</v>
      </c>
      <c r="DJ127">
        <v>598</v>
      </c>
      <c r="DK127" s="6">
        <f>data[[#This Row],[obitos_80_plus_f]]-DJ126</f>
        <v>3</v>
      </c>
      <c r="DL127">
        <v>458</v>
      </c>
      <c r="DM127" s="6">
        <f>data[[#This Row],[obitos_80_plus_m]]-DL126</f>
        <v>2</v>
      </c>
      <c r="DN127">
        <v>790</v>
      </c>
      <c r="DO127">
        <v>786</v>
      </c>
      <c r="DP127">
        <v>16</v>
      </c>
      <c r="DQ127">
        <v>13</v>
      </c>
      <c r="DR127">
        <v>13090</v>
      </c>
    </row>
    <row r="128" spans="1:122" x14ac:dyDescent="0.25">
      <c r="A128" s="1">
        <v>44013</v>
      </c>
      <c r="B128" s="2">
        <v>44013</v>
      </c>
      <c r="C128" s="12">
        <f>data[[#This Row],[confirmados]]-R128</f>
        <v>14725</v>
      </c>
      <c r="D128" s="12">
        <f>IF(ISNUMBER(C127),data[[#This Row],[activos_1]]-C127,0)</f>
        <v>59</v>
      </c>
      <c r="E128" s="11">
        <f t="shared" si="8"/>
        <v>115.33333333333333</v>
      </c>
      <c r="F128">
        <v>42523</v>
      </c>
      <c r="G128" s="13">
        <f>IF(ISNUMBER(F127),data[[#This Row],[confirmados]]-F127,0)</f>
        <v>352</v>
      </c>
      <c r="H128" s="8">
        <f t="shared" si="13"/>
        <v>351.33333333333331</v>
      </c>
      <c r="I128">
        <v>17585</v>
      </c>
      <c r="J128">
        <v>4121</v>
      </c>
      <c r="K128">
        <v>19452</v>
      </c>
      <c r="L128">
        <v>491</v>
      </c>
      <c r="M128">
        <v>632</v>
      </c>
      <c r="N128">
        <v>150</v>
      </c>
      <c r="O128">
        <v>92</v>
      </c>
      <c r="Q128">
        <v>352</v>
      </c>
      <c r="R128">
        <v>27798</v>
      </c>
      <c r="S128" s="13">
        <f>IF(ISNUMBER(R127),data[[#This Row],[recuperados]]-R127,0)</f>
        <v>293</v>
      </c>
      <c r="T128" s="8">
        <f t="shared" si="9"/>
        <v>236</v>
      </c>
      <c r="U128">
        <v>1579</v>
      </c>
      <c r="V128" s="9">
        <f>IF(ISNUMBER(U127),data[[#This Row],[obitos]]-U127,0)</f>
        <v>3</v>
      </c>
      <c r="W128" s="9">
        <f t="shared" si="10"/>
        <v>5</v>
      </c>
      <c r="X128">
        <v>503</v>
      </c>
      <c r="Y128" s="25">
        <f>IF(ISNUMBER(X127),(data[[#This Row],[internados]]-X127)/X127,0)</f>
        <v>2.4439918533604887E-2</v>
      </c>
      <c r="Z128" s="77">
        <f t="shared" si="11"/>
        <v>2.4626160521510631E-2</v>
      </c>
      <c r="AA128" s="13">
        <f>IF(ISNUMBER(X127),IF(data[[#This Row],[internados]]-X127&lt;0,0,data[[#This Row],[internados]]-X127),0)</f>
        <v>12</v>
      </c>
      <c r="AB128" s="8">
        <f t="shared" si="14"/>
        <v>13.666666666666666</v>
      </c>
      <c r="AC128">
        <v>79</v>
      </c>
      <c r="AD128" s="78">
        <f>IF(ISNUMBER(AC127),IF(AC127=0,0,(data[[#This Row],[internados_uci]]-AC127)/AC127),0)</f>
        <v>8.2191780821917804E-2</v>
      </c>
      <c r="AE128" s="24">
        <f t="shared" si="12"/>
        <v>2.8872025400774669E-2</v>
      </c>
      <c r="AF128" s="13">
        <f>IF(ISNUMBER(AC127),IF(data[[#This Row],[internados_uci]]-AC127&lt;0,0,data[[#This Row],[internados_uci]]-AC127),0)</f>
        <v>6</v>
      </c>
      <c r="AG128" s="8">
        <f t="shared" si="15"/>
        <v>2.6666666666666665</v>
      </c>
      <c r="AH128">
        <v>1450</v>
      </c>
      <c r="AI128">
        <v>382887</v>
      </c>
      <c r="AJ128">
        <v>31389</v>
      </c>
      <c r="AK128">
        <v>338914</v>
      </c>
      <c r="AM128">
        <v>767</v>
      </c>
      <c r="AN128">
        <v>573</v>
      </c>
      <c r="AO128">
        <v>674</v>
      </c>
      <c r="AP128">
        <v>941</v>
      </c>
      <c r="AQ128">
        <v>804</v>
      </c>
      <c r="AR128">
        <v>3355</v>
      </c>
      <c r="AS128">
        <v>2875</v>
      </c>
      <c r="AT128">
        <v>3598</v>
      </c>
      <c r="AU128">
        <v>3206</v>
      </c>
      <c r="AV128">
        <v>3936</v>
      </c>
      <c r="AW128">
        <v>3126</v>
      </c>
      <c r="AX128">
        <v>3870</v>
      </c>
      <c r="AY128">
        <v>2791</v>
      </c>
      <c r="AZ128">
        <v>2328</v>
      </c>
      <c r="BA128">
        <v>2053</v>
      </c>
      <c r="BB128">
        <v>1619</v>
      </c>
      <c r="BC128">
        <v>1439</v>
      </c>
      <c r="BD128">
        <v>3582</v>
      </c>
      <c r="BE128">
        <v>1719</v>
      </c>
      <c r="BF128">
        <v>0.37</v>
      </c>
      <c r="BG128">
        <v>0.28000000000000003</v>
      </c>
      <c r="BH128">
        <v>0.1</v>
      </c>
      <c r="BI128">
        <v>0.2</v>
      </c>
      <c r="BJ128">
        <v>0.21</v>
      </c>
      <c r="BK128">
        <v>0.15</v>
      </c>
      <c r="BL128">
        <v>23817</v>
      </c>
      <c r="BM128">
        <v>18706</v>
      </c>
      <c r="BN128">
        <v>819</v>
      </c>
      <c r="BO128">
        <v>248</v>
      </c>
      <c r="BP128">
        <v>475</v>
      </c>
      <c r="BQ128">
        <v>7</v>
      </c>
      <c r="BR128">
        <v>15</v>
      </c>
      <c r="BS128">
        <v>15</v>
      </c>
      <c r="BT128">
        <v>0</v>
      </c>
      <c r="CD128">
        <v>0</v>
      </c>
      <c r="CE128" s="6">
        <f>data[[#This Row],[obitos_0_9_f]]-CD127</f>
        <v>0</v>
      </c>
      <c r="CF128">
        <v>0</v>
      </c>
      <c r="CG128" s="6">
        <f>data[[#This Row],[obitos_0_9_m]]-CF127</f>
        <v>0</v>
      </c>
      <c r="CH128">
        <v>0</v>
      </c>
      <c r="CI128" s="6">
        <f>data[[#This Row],[obitos_10_19_f]]-CH127</f>
        <v>0</v>
      </c>
      <c r="CJ128">
        <v>0</v>
      </c>
      <c r="CK128" s="6">
        <f>data[[#This Row],[obitos_10_19_m]]-CJ127</f>
        <v>0</v>
      </c>
      <c r="CL128">
        <v>1</v>
      </c>
      <c r="CM128" s="6">
        <f>data[[#This Row],[obitos_20_29_f]]-CL127</f>
        <v>0</v>
      </c>
      <c r="CN128">
        <v>1</v>
      </c>
      <c r="CO128" s="6">
        <f>data[[#This Row],[obitos_20_29_m]]-CN127</f>
        <v>0</v>
      </c>
      <c r="CP128">
        <v>1</v>
      </c>
      <c r="CQ128" s="6">
        <f>data[[#This Row],[obitos_30_39_f]]-CP127</f>
        <v>0</v>
      </c>
      <c r="CR128">
        <v>1</v>
      </c>
      <c r="CS128" s="6">
        <f>data[[#This Row],[obitos_30_39_m]]-CR127</f>
        <v>0</v>
      </c>
      <c r="CT128">
        <v>8</v>
      </c>
      <c r="CU128" s="6">
        <f>data[[#This Row],[obitos_40_49_f]]-CT127</f>
        <v>0</v>
      </c>
      <c r="CV128">
        <v>10</v>
      </c>
      <c r="CW128" s="6">
        <f>data[[#This Row],[obitos_40_49_m]]-CV127</f>
        <v>0</v>
      </c>
      <c r="CX128">
        <v>15</v>
      </c>
      <c r="CY128" s="6">
        <f>data[[#This Row],[obitos_50_59_f]]-CX127</f>
        <v>0</v>
      </c>
      <c r="CZ128">
        <v>35</v>
      </c>
      <c r="DA128" s="6">
        <f>data[[#This Row],[obitos_50_59_m]]-CZ127</f>
        <v>0</v>
      </c>
      <c r="DB128">
        <v>46</v>
      </c>
      <c r="DC128" s="6">
        <f>data[[#This Row],[obitos_60_69_f]]-DB127</f>
        <v>0</v>
      </c>
      <c r="DD128">
        <v>98</v>
      </c>
      <c r="DE128" s="6">
        <f>data[[#This Row],[obitos_60_69_m]]-DD127</f>
        <v>0</v>
      </c>
      <c r="DF128">
        <v>121</v>
      </c>
      <c r="DG128" s="6">
        <f>data[[#This Row],[obitos_70_79_f]]-DF127</f>
        <v>0</v>
      </c>
      <c r="DH128">
        <v>183</v>
      </c>
      <c r="DI128" s="6">
        <f>data[[#This Row],[obitos_70_79_m]]-DH127</f>
        <v>0</v>
      </c>
      <c r="DJ128">
        <v>600</v>
      </c>
      <c r="DK128" s="6">
        <f>data[[#This Row],[obitos_80_plus_f]]-DJ127</f>
        <v>2</v>
      </c>
      <c r="DL128">
        <v>459</v>
      </c>
      <c r="DM128" s="6">
        <f>data[[#This Row],[obitos_80_plus_m]]-DL127</f>
        <v>1</v>
      </c>
      <c r="DN128">
        <v>792</v>
      </c>
      <c r="DO128">
        <v>787</v>
      </c>
      <c r="DP128">
        <v>19</v>
      </c>
      <c r="DQ128">
        <v>15</v>
      </c>
      <c r="DR128">
        <v>13146</v>
      </c>
    </row>
    <row r="129" spans="1:122" x14ac:dyDescent="0.25">
      <c r="A129" s="1">
        <v>44014</v>
      </c>
      <c r="B129" s="2">
        <v>44014</v>
      </c>
      <c r="C129" s="12">
        <f>data[[#This Row],[confirmados]]-R129</f>
        <v>14804</v>
      </c>
      <c r="D129" s="12">
        <f>IF(ISNUMBER(C128),data[[#This Row],[activos_1]]-C128,0)</f>
        <v>79</v>
      </c>
      <c r="E129" s="11">
        <f t="shared" si="8"/>
        <v>95.166666666666671</v>
      </c>
      <c r="F129">
        <v>42901</v>
      </c>
      <c r="G129" s="13">
        <f>IF(ISNUMBER(F128),data[[#This Row],[confirmados]]-F128,0)</f>
        <v>378</v>
      </c>
      <c r="H129" s="8">
        <f t="shared" si="13"/>
        <v>339.16666666666669</v>
      </c>
      <c r="I129">
        <v>17624</v>
      </c>
      <c r="J129">
        <v>4121</v>
      </c>
      <c r="K129">
        <v>19775</v>
      </c>
      <c r="L129">
        <v>499</v>
      </c>
      <c r="M129">
        <v>639</v>
      </c>
      <c r="N129">
        <v>151</v>
      </c>
      <c r="O129">
        <v>92</v>
      </c>
      <c r="Q129">
        <v>378</v>
      </c>
      <c r="R129">
        <v>28097</v>
      </c>
      <c r="S129" s="13">
        <f>IF(ISNUMBER(R128),data[[#This Row],[recuperados]]-R128,0)</f>
        <v>299</v>
      </c>
      <c r="T129" s="8">
        <f t="shared" si="9"/>
        <v>244</v>
      </c>
      <c r="U129">
        <v>1587</v>
      </c>
      <c r="V129" s="9">
        <f>IF(ISNUMBER(U128),data[[#This Row],[obitos]]-U128,0)</f>
        <v>8</v>
      </c>
      <c r="W129" s="9">
        <f t="shared" si="10"/>
        <v>5.333333333333333</v>
      </c>
      <c r="X129">
        <v>510</v>
      </c>
      <c r="Y129" s="25">
        <f>IF(ISNUMBER(X128),(data[[#This Row],[internados]]-X128)/X128,0)</f>
        <v>1.3916500994035786E-2</v>
      </c>
      <c r="Z129" s="77">
        <f t="shared" si="11"/>
        <v>1.8918054418070106E-2</v>
      </c>
      <c r="AA129" s="13">
        <f>IF(ISNUMBER(X128),IF(data[[#This Row],[internados]]-X128&lt;0,0,data[[#This Row],[internados]]-X128),0)</f>
        <v>7</v>
      </c>
      <c r="AB129" s="8">
        <f t="shared" si="14"/>
        <v>11.333333333333334</v>
      </c>
      <c r="AC129">
        <v>77</v>
      </c>
      <c r="AD129" s="78">
        <f>IF(ISNUMBER(AC128),IF(AC128=0,0,(data[[#This Row],[internados_uci]]-AC128)/AC128),0)</f>
        <v>-2.5316455696202531E-2</v>
      </c>
      <c r="AE129" s="24">
        <f t="shared" si="12"/>
        <v>2.4652616118074247E-2</v>
      </c>
      <c r="AF129" s="13">
        <f>IF(ISNUMBER(AC128),IF(data[[#This Row],[internados_uci]]-AC128&lt;0,0,data[[#This Row],[internados_uci]]-AC128),0)</f>
        <v>0</v>
      </c>
      <c r="AG129" s="8">
        <f t="shared" si="15"/>
        <v>2.6666666666666665</v>
      </c>
      <c r="AH129">
        <v>1380</v>
      </c>
      <c r="AI129">
        <v>385092</v>
      </c>
      <c r="AJ129">
        <v>31274</v>
      </c>
      <c r="AK129">
        <v>340811</v>
      </c>
      <c r="AM129">
        <v>767</v>
      </c>
      <c r="AN129">
        <v>581</v>
      </c>
      <c r="AO129">
        <v>690</v>
      </c>
      <c r="AP129">
        <v>955</v>
      </c>
      <c r="AQ129">
        <v>819</v>
      </c>
      <c r="AR129">
        <v>3389</v>
      </c>
      <c r="AS129">
        <v>2909</v>
      </c>
      <c r="AT129">
        <v>3640</v>
      </c>
      <c r="AU129">
        <v>3242</v>
      </c>
      <c r="AV129">
        <v>3966</v>
      </c>
      <c r="AW129">
        <v>3152</v>
      </c>
      <c r="AX129">
        <v>3893</v>
      </c>
      <c r="AY129">
        <v>2809</v>
      </c>
      <c r="AZ129">
        <v>2349</v>
      </c>
      <c r="BA129">
        <v>2067</v>
      </c>
      <c r="BB129">
        <v>1635</v>
      </c>
      <c r="BC129">
        <v>1447</v>
      </c>
      <c r="BD129">
        <v>3602</v>
      </c>
      <c r="BE129">
        <v>1722</v>
      </c>
      <c r="BF129">
        <v>0.37</v>
      </c>
      <c r="BG129">
        <v>0.28000000000000003</v>
      </c>
      <c r="BH129">
        <v>0.1</v>
      </c>
      <c r="BI129">
        <v>0.2</v>
      </c>
      <c r="BJ129">
        <v>0.21</v>
      </c>
      <c r="BK129">
        <v>0.15</v>
      </c>
      <c r="BL129">
        <v>24025</v>
      </c>
      <c r="BM129">
        <v>18876</v>
      </c>
      <c r="BN129">
        <v>819</v>
      </c>
      <c r="BO129">
        <v>249</v>
      </c>
      <c r="BP129">
        <v>480</v>
      </c>
      <c r="BQ129">
        <v>9</v>
      </c>
      <c r="BR129">
        <v>15</v>
      </c>
      <c r="BS129">
        <v>15</v>
      </c>
      <c r="BT129">
        <v>0</v>
      </c>
      <c r="CD129">
        <v>0</v>
      </c>
      <c r="CE129" s="6">
        <f>data[[#This Row],[obitos_0_9_f]]-CD128</f>
        <v>0</v>
      </c>
      <c r="CF129">
        <v>0</v>
      </c>
      <c r="CG129" s="6">
        <f>data[[#This Row],[obitos_0_9_m]]-CF128</f>
        <v>0</v>
      </c>
      <c r="CH129">
        <v>0</v>
      </c>
      <c r="CI129" s="6">
        <f>data[[#This Row],[obitos_10_19_f]]-CH128</f>
        <v>0</v>
      </c>
      <c r="CJ129">
        <v>0</v>
      </c>
      <c r="CK129" s="6">
        <f>data[[#This Row],[obitos_10_19_m]]-CJ128</f>
        <v>0</v>
      </c>
      <c r="CL129">
        <v>1</v>
      </c>
      <c r="CM129" s="6">
        <f>data[[#This Row],[obitos_20_29_f]]-CL128</f>
        <v>0</v>
      </c>
      <c r="CN129">
        <v>1</v>
      </c>
      <c r="CO129" s="6">
        <f>data[[#This Row],[obitos_20_29_m]]-CN128</f>
        <v>0</v>
      </c>
      <c r="CP129">
        <v>1</v>
      </c>
      <c r="CQ129" s="6">
        <f>data[[#This Row],[obitos_30_39_f]]-CP128</f>
        <v>0</v>
      </c>
      <c r="CR129">
        <v>1</v>
      </c>
      <c r="CS129" s="6">
        <f>data[[#This Row],[obitos_30_39_m]]-CR128</f>
        <v>0</v>
      </c>
      <c r="CT129">
        <v>9</v>
      </c>
      <c r="CU129" s="6">
        <f>data[[#This Row],[obitos_40_49_f]]-CT128</f>
        <v>1</v>
      </c>
      <c r="CV129">
        <v>10</v>
      </c>
      <c r="CW129" s="6">
        <f>data[[#This Row],[obitos_40_49_m]]-CV128</f>
        <v>0</v>
      </c>
      <c r="CX129">
        <v>16</v>
      </c>
      <c r="CY129" s="6">
        <f>data[[#This Row],[obitos_50_59_f]]-CX128</f>
        <v>1</v>
      </c>
      <c r="CZ129">
        <v>35</v>
      </c>
      <c r="DA129" s="6">
        <f>data[[#This Row],[obitos_50_59_m]]-CZ128</f>
        <v>0</v>
      </c>
      <c r="DB129">
        <v>46</v>
      </c>
      <c r="DC129" s="6">
        <f>data[[#This Row],[obitos_60_69_f]]-DB128</f>
        <v>0</v>
      </c>
      <c r="DD129">
        <v>98</v>
      </c>
      <c r="DE129" s="6">
        <f>data[[#This Row],[obitos_60_69_m]]-DD128</f>
        <v>0</v>
      </c>
      <c r="DF129">
        <v>121</v>
      </c>
      <c r="DG129" s="6">
        <f>data[[#This Row],[obitos_70_79_f]]-DF128</f>
        <v>0</v>
      </c>
      <c r="DH129">
        <v>185</v>
      </c>
      <c r="DI129" s="6">
        <f>data[[#This Row],[obitos_70_79_m]]-DH128</f>
        <v>2</v>
      </c>
      <c r="DJ129">
        <v>603</v>
      </c>
      <c r="DK129" s="6">
        <f>data[[#This Row],[obitos_80_plus_f]]-DJ128</f>
        <v>3</v>
      </c>
      <c r="DL129">
        <v>460</v>
      </c>
      <c r="DM129" s="6">
        <f>data[[#This Row],[obitos_80_plus_m]]-DL128</f>
        <v>1</v>
      </c>
      <c r="DN129">
        <v>797</v>
      </c>
      <c r="DO129">
        <v>790</v>
      </c>
      <c r="DP129">
        <v>19</v>
      </c>
      <c r="DQ129">
        <v>15</v>
      </c>
      <c r="DR129">
        <v>13217</v>
      </c>
    </row>
    <row r="130" spans="1:122" x14ac:dyDescent="0.25">
      <c r="A130" s="1">
        <v>44015</v>
      </c>
      <c r="B130" s="2">
        <v>44015</v>
      </c>
      <c r="C130" s="12">
        <f>data[[#This Row],[confirmados]]-R130</f>
        <v>14932</v>
      </c>
      <c r="D130" s="12">
        <f>IF(ISNUMBER(C129),data[[#This Row],[activos_1]]-C129,0)</f>
        <v>128</v>
      </c>
      <c r="E130" s="11">
        <f t="shared" si="8"/>
        <v>101.16666666666667</v>
      </c>
      <c r="F130">
        <v>43356</v>
      </c>
      <c r="G130" s="13">
        <f>IF(ISNUMBER(F129),data[[#This Row],[confirmados]]-F129,0)</f>
        <v>455</v>
      </c>
      <c r="H130" s="8">
        <f t="shared" si="13"/>
        <v>361.16666666666669</v>
      </c>
      <c r="I130">
        <v>17664</v>
      </c>
      <c r="J130">
        <v>4137</v>
      </c>
      <c r="K130">
        <v>20156</v>
      </c>
      <c r="L130">
        <v>507</v>
      </c>
      <c r="M130">
        <v>649</v>
      </c>
      <c r="N130">
        <v>151</v>
      </c>
      <c r="O130">
        <v>92</v>
      </c>
      <c r="Q130">
        <v>455</v>
      </c>
      <c r="R130">
        <v>28424</v>
      </c>
      <c r="S130" s="13">
        <f>IF(ISNUMBER(R129),data[[#This Row],[recuperados]]-R129,0)</f>
        <v>327</v>
      </c>
      <c r="T130" s="8">
        <f t="shared" si="9"/>
        <v>260</v>
      </c>
      <c r="U130">
        <v>1598</v>
      </c>
      <c r="V130" s="9">
        <f>IF(ISNUMBER(U129),data[[#This Row],[obitos]]-U129,0)</f>
        <v>11</v>
      </c>
      <c r="W130" s="9">
        <f t="shared" si="10"/>
        <v>6.166666666666667</v>
      </c>
      <c r="X130">
        <v>495</v>
      </c>
      <c r="Y130" s="25">
        <f>IF(ISNUMBER(X129),(data[[#This Row],[internados]]-X129)/X129,0)</f>
        <v>-2.9411764705882353E-2</v>
      </c>
      <c r="Z130" s="77">
        <f t="shared" si="11"/>
        <v>1.9486553152355941E-2</v>
      </c>
      <c r="AA130" s="13">
        <f>IF(ISNUMBER(X129),IF(data[[#This Row],[internados]]-X129&lt;0,0,data[[#This Row],[internados]]-X129),0)</f>
        <v>0</v>
      </c>
      <c r="AB130" s="8">
        <f t="shared" si="14"/>
        <v>11.333333333333334</v>
      </c>
      <c r="AC130">
        <v>72</v>
      </c>
      <c r="AD130" s="78">
        <f>IF(ISNUMBER(AC129),IF(AC129=0,0,(data[[#This Row],[internados_uci]]-AC129)/AC129),0)</f>
        <v>-6.4935064935064929E-2</v>
      </c>
      <c r="AE130" s="24">
        <f t="shared" si="12"/>
        <v>6.3674187283992434E-3</v>
      </c>
      <c r="AF130" s="13">
        <f>IF(ISNUMBER(AC129),IF(data[[#This Row],[internados_uci]]-AC129&lt;0,0,data[[#This Row],[internados_uci]]-AC129),0)</f>
        <v>0</v>
      </c>
      <c r="AG130" s="8">
        <f t="shared" si="15"/>
        <v>2.1666666666666665</v>
      </c>
      <c r="AH130">
        <v>879</v>
      </c>
      <c r="AI130">
        <v>387126</v>
      </c>
      <c r="AJ130">
        <v>31433</v>
      </c>
      <c r="AK130">
        <v>342891</v>
      </c>
      <c r="AM130">
        <v>767</v>
      </c>
      <c r="AN130">
        <v>598</v>
      </c>
      <c r="AO130">
        <v>700</v>
      </c>
      <c r="AP130">
        <v>964</v>
      </c>
      <c r="AQ130">
        <v>837</v>
      </c>
      <c r="AR130">
        <v>3431</v>
      </c>
      <c r="AS130">
        <v>2943</v>
      </c>
      <c r="AT130">
        <v>3680</v>
      </c>
      <c r="AU130">
        <v>3276</v>
      </c>
      <c r="AV130">
        <v>4005</v>
      </c>
      <c r="AW130">
        <v>3192</v>
      </c>
      <c r="AX130">
        <v>3922</v>
      </c>
      <c r="AY130">
        <v>2827</v>
      </c>
      <c r="AZ130">
        <v>2372</v>
      </c>
      <c r="BA130">
        <v>2092</v>
      </c>
      <c r="BB130">
        <v>1646</v>
      </c>
      <c r="BC130">
        <v>1458</v>
      </c>
      <c r="BD130">
        <v>3648</v>
      </c>
      <c r="BE130">
        <v>1731</v>
      </c>
      <c r="BF130">
        <v>0.37</v>
      </c>
      <c r="BG130">
        <v>0.28000000000000003</v>
      </c>
      <c r="BH130">
        <v>0.1</v>
      </c>
      <c r="BI130">
        <v>0.2</v>
      </c>
      <c r="BJ130">
        <v>0.21</v>
      </c>
      <c r="BK130">
        <v>0.15</v>
      </c>
      <c r="BL130">
        <v>24281</v>
      </c>
      <c r="BM130">
        <v>19075</v>
      </c>
      <c r="BN130">
        <v>819</v>
      </c>
      <c r="BO130">
        <v>248</v>
      </c>
      <c r="BP130">
        <v>491</v>
      </c>
      <c r="BQ130">
        <v>10</v>
      </c>
      <c r="BR130">
        <v>15</v>
      </c>
      <c r="BS130">
        <v>15</v>
      </c>
      <c r="BT130">
        <v>0</v>
      </c>
      <c r="CD130">
        <v>0</v>
      </c>
      <c r="CE130" s="6">
        <f>data[[#This Row],[obitos_0_9_f]]-CD129</f>
        <v>0</v>
      </c>
      <c r="CF130">
        <v>0</v>
      </c>
      <c r="CG130" s="6">
        <f>data[[#This Row],[obitos_0_9_m]]-CF129</f>
        <v>0</v>
      </c>
      <c r="CH130">
        <v>0</v>
      </c>
      <c r="CI130" s="6">
        <f>data[[#This Row],[obitos_10_19_f]]-CH129</f>
        <v>0</v>
      </c>
      <c r="CJ130">
        <v>0</v>
      </c>
      <c r="CK130" s="6">
        <f>data[[#This Row],[obitos_10_19_m]]-CJ129</f>
        <v>0</v>
      </c>
      <c r="CL130">
        <v>1</v>
      </c>
      <c r="CM130" s="6">
        <f>data[[#This Row],[obitos_20_29_f]]-CL129</f>
        <v>0</v>
      </c>
      <c r="CN130">
        <v>1</v>
      </c>
      <c r="CO130" s="6">
        <f>data[[#This Row],[obitos_20_29_m]]-CN129</f>
        <v>0</v>
      </c>
      <c r="CP130">
        <v>1</v>
      </c>
      <c r="CQ130" s="6">
        <f>data[[#This Row],[obitos_30_39_f]]-CP129</f>
        <v>0</v>
      </c>
      <c r="CR130">
        <v>1</v>
      </c>
      <c r="CS130" s="6">
        <f>data[[#This Row],[obitos_30_39_m]]-CR129</f>
        <v>0</v>
      </c>
      <c r="CT130">
        <v>9</v>
      </c>
      <c r="CU130" s="6">
        <f>data[[#This Row],[obitos_40_49_f]]-CT129</f>
        <v>0</v>
      </c>
      <c r="CV130">
        <v>10</v>
      </c>
      <c r="CW130" s="6">
        <f>data[[#This Row],[obitos_40_49_m]]-CV129</f>
        <v>0</v>
      </c>
      <c r="CX130">
        <v>15</v>
      </c>
      <c r="CY130" s="6">
        <f>data[[#This Row],[obitos_50_59_f]]-CX129</f>
        <v>-1</v>
      </c>
      <c r="CZ130">
        <v>37</v>
      </c>
      <c r="DA130" s="6">
        <f>data[[#This Row],[obitos_50_59_m]]-CZ129</f>
        <v>2</v>
      </c>
      <c r="DB130">
        <v>46</v>
      </c>
      <c r="DC130" s="6">
        <f>data[[#This Row],[obitos_60_69_f]]-DB129</f>
        <v>0</v>
      </c>
      <c r="DD130">
        <v>99</v>
      </c>
      <c r="DE130" s="6">
        <f>data[[#This Row],[obitos_60_69_m]]-DD129</f>
        <v>1</v>
      </c>
      <c r="DF130">
        <v>122</v>
      </c>
      <c r="DG130" s="6">
        <f>data[[#This Row],[obitos_70_79_f]]-DF129</f>
        <v>1</v>
      </c>
      <c r="DH130">
        <v>187</v>
      </c>
      <c r="DI130" s="6">
        <f>data[[#This Row],[obitos_70_79_m]]-DH129</f>
        <v>2</v>
      </c>
      <c r="DJ130">
        <v>605</v>
      </c>
      <c r="DK130" s="6">
        <f>data[[#This Row],[obitos_80_plus_f]]-DJ129</f>
        <v>2</v>
      </c>
      <c r="DL130">
        <v>464</v>
      </c>
      <c r="DM130" s="6">
        <f>data[[#This Row],[obitos_80_plus_m]]-DL129</f>
        <v>4</v>
      </c>
      <c r="DN130">
        <v>799</v>
      </c>
      <c r="DO130">
        <v>799</v>
      </c>
      <c r="DP130">
        <v>19</v>
      </c>
      <c r="DQ130">
        <v>15</v>
      </c>
      <c r="DR130">
        <v>13334</v>
      </c>
    </row>
    <row r="131" spans="1:122" x14ac:dyDescent="0.25">
      <c r="A131" s="1">
        <v>44016</v>
      </c>
      <c r="B131" s="2">
        <v>44016</v>
      </c>
      <c r="C131" s="12">
        <f>data[[#This Row],[confirmados]]-R131</f>
        <v>14997</v>
      </c>
      <c r="D131" s="12">
        <f>IF(ISNUMBER(C130),data[[#This Row],[activos_1]]-C130,0)</f>
        <v>65</v>
      </c>
      <c r="E131" s="11">
        <f t="shared" si="8"/>
        <v>69.5</v>
      </c>
      <c r="F131">
        <v>43769</v>
      </c>
      <c r="G131" s="13">
        <f>IF(ISNUMBER(F130),data[[#This Row],[confirmados]]-F130,0)</f>
        <v>413</v>
      </c>
      <c r="H131" s="8">
        <f t="shared" si="13"/>
        <v>353.83333333333331</v>
      </c>
      <c r="I131">
        <v>17723</v>
      </c>
      <c r="J131">
        <v>4157</v>
      </c>
      <c r="K131">
        <v>20473</v>
      </c>
      <c r="L131">
        <v>520</v>
      </c>
      <c r="M131">
        <v>653</v>
      </c>
      <c r="N131">
        <v>151</v>
      </c>
      <c r="O131">
        <v>92</v>
      </c>
      <c r="Q131">
        <v>413</v>
      </c>
      <c r="R131">
        <v>28772</v>
      </c>
      <c r="S131" s="13">
        <f>IF(ISNUMBER(R130),data[[#This Row],[recuperados]]-R130,0)</f>
        <v>348</v>
      </c>
      <c r="T131" s="8">
        <f t="shared" si="9"/>
        <v>284.33333333333331</v>
      </c>
      <c r="U131">
        <v>1605</v>
      </c>
      <c r="V131" s="9">
        <f>IF(ISNUMBER(U130),data[[#This Row],[obitos]]-U130,0)</f>
        <v>7</v>
      </c>
      <c r="W131" s="9">
        <f t="shared" si="10"/>
        <v>6.833333333333333</v>
      </c>
      <c r="X131">
        <v>489</v>
      </c>
      <c r="Y131" s="25">
        <f>IF(ISNUMBER(X130),(data[[#This Row],[internados]]-X130)/X130,0)</f>
        <v>-1.2121212121212121E-2</v>
      </c>
      <c r="Z131" s="77">
        <f t="shared" si="11"/>
        <v>1.1433168628383186E-2</v>
      </c>
      <c r="AA131" s="13">
        <f>IF(ISNUMBER(X130),IF(data[[#This Row],[internados]]-X130&lt;0,0,data[[#This Row],[internados]]-X130),0)</f>
        <v>0</v>
      </c>
      <c r="AB131" s="8">
        <f t="shared" si="14"/>
        <v>8.6666666666666661</v>
      </c>
      <c r="AC131">
        <v>73</v>
      </c>
      <c r="AD131" s="78">
        <f>IF(ISNUMBER(AC130),IF(AC130=0,0,(data[[#This Row],[internados_uci]]-AC130)/AC130),0)</f>
        <v>1.3888888888888888E-2</v>
      </c>
      <c r="AE131" s="24">
        <f t="shared" si="12"/>
        <v>-3.2225283615478439E-3</v>
      </c>
      <c r="AF131" s="13">
        <f>IF(ISNUMBER(AC130),IF(data[[#This Row],[internados_uci]]-AC130&lt;0,0,data[[#This Row],[internados_uci]]-AC130),0)</f>
        <v>1</v>
      </c>
      <c r="AG131" s="8">
        <f t="shared" si="15"/>
        <v>1.5</v>
      </c>
      <c r="AH131">
        <v>1103</v>
      </c>
      <c r="AI131">
        <v>389169</v>
      </c>
      <c r="AJ131">
        <v>31486</v>
      </c>
      <c r="AK131">
        <v>344297</v>
      </c>
      <c r="AM131">
        <v>767</v>
      </c>
      <c r="AN131">
        <v>606</v>
      </c>
      <c r="AO131">
        <v>718</v>
      </c>
      <c r="AP131">
        <v>986</v>
      </c>
      <c r="AQ131">
        <v>851</v>
      </c>
      <c r="AR131">
        <v>3475</v>
      </c>
      <c r="AS131">
        <v>2982</v>
      </c>
      <c r="AT131">
        <v>3709</v>
      </c>
      <c r="AU131">
        <v>3307</v>
      </c>
      <c r="AV131">
        <v>4037</v>
      </c>
      <c r="AW131">
        <v>3224</v>
      </c>
      <c r="AX131">
        <v>3961</v>
      </c>
      <c r="AY131">
        <v>2840</v>
      </c>
      <c r="AZ131">
        <v>2391</v>
      </c>
      <c r="BA131">
        <v>2109</v>
      </c>
      <c r="BB131">
        <v>1660</v>
      </c>
      <c r="BC131">
        <v>1469</v>
      </c>
      <c r="BD131">
        <v>3667</v>
      </c>
      <c r="BE131">
        <v>1742</v>
      </c>
      <c r="BF131">
        <v>0.37</v>
      </c>
      <c r="BG131">
        <v>0.28000000000000003</v>
      </c>
      <c r="BH131">
        <v>0.1</v>
      </c>
      <c r="BI131">
        <v>0.2</v>
      </c>
      <c r="BJ131">
        <v>0.21</v>
      </c>
      <c r="BK131">
        <v>0.15</v>
      </c>
      <c r="BL131">
        <v>24508</v>
      </c>
      <c r="BM131">
        <v>19261</v>
      </c>
      <c r="BN131">
        <v>819</v>
      </c>
      <c r="BO131">
        <v>248</v>
      </c>
      <c r="BP131">
        <v>498</v>
      </c>
      <c r="BQ131">
        <v>10</v>
      </c>
      <c r="BR131">
        <v>15</v>
      </c>
      <c r="BS131">
        <v>15</v>
      </c>
      <c r="BT131">
        <v>0</v>
      </c>
      <c r="CD131">
        <v>0</v>
      </c>
      <c r="CE131" s="6">
        <f>data[[#This Row],[obitos_0_9_f]]-CD130</f>
        <v>0</v>
      </c>
      <c r="CF131">
        <v>0</v>
      </c>
      <c r="CG131" s="6">
        <f>data[[#This Row],[obitos_0_9_m]]-CF130</f>
        <v>0</v>
      </c>
      <c r="CH131">
        <v>0</v>
      </c>
      <c r="CI131" s="6">
        <f>data[[#This Row],[obitos_10_19_f]]-CH130</f>
        <v>0</v>
      </c>
      <c r="CJ131">
        <v>0</v>
      </c>
      <c r="CK131" s="6">
        <f>data[[#This Row],[obitos_10_19_m]]-CJ130</f>
        <v>0</v>
      </c>
      <c r="CL131">
        <v>1</v>
      </c>
      <c r="CM131" s="6">
        <f>data[[#This Row],[obitos_20_29_f]]-CL130</f>
        <v>0</v>
      </c>
      <c r="CN131">
        <v>1</v>
      </c>
      <c r="CO131" s="6">
        <f>data[[#This Row],[obitos_20_29_m]]-CN130</f>
        <v>0</v>
      </c>
      <c r="CP131">
        <v>1</v>
      </c>
      <c r="CQ131" s="6">
        <f>data[[#This Row],[obitos_30_39_f]]-CP130</f>
        <v>0</v>
      </c>
      <c r="CR131">
        <v>1</v>
      </c>
      <c r="CS131" s="6">
        <f>data[[#This Row],[obitos_30_39_m]]-CR130</f>
        <v>0</v>
      </c>
      <c r="CT131">
        <v>10</v>
      </c>
      <c r="CU131" s="6">
        <f>data[[#This Row],[obitos_40_49_f]]-CT130</f>
        <v>1</v>
      </c>
      <c r="CV131">
        <v>10</v>
      </c>
      <c r="CW131" s="6">
        <f>data[[#This Row],[obitos_40_49_m]]-CV130</f>
        <v>0</v>
      </c>
      <c r="CX131">
        <v>15</v>
      </c>
      <c r="CY131" s="6">
        <f>data[[#This Row],[obitos_50_59_f]]-CX130</f>
        <v>0</v>
      </c>
      <c r="CZ131">
        <v>37</v>
      </c>
      <c r="DA131" s="6">
        <f>data[[#This Row],[obitos_50_59_m]]-CZ130</f>
        <v>0</v>
      </c>
      <c r="DB131">
        <v>46</v>
      </c>
      <c r="DC131" s="6">
        <f>data[[#This Row],[obitos_60_69_f]]-DB130</f>
        <v>0</v>
      </c>
      <c r="DD131">
        <v>100</v>
      </c>
      <c r="DE131" s="6">
        <f>data[[#This Row],[obitos_60_69_m]]-DD130</f>
        <v>1</v>
      </c>
      <c r="DF131">
        <v>122</v>
      </c>
      <c r="DG131" s="6">
        <f>data[[#This Row],[obitos_70_79_f]]-DF130</f>
        <v>0</v>
      </c>
      <c r="DH131">
        <v>187</v>
      </c>
      <c r="DI131" s="6">
        <f>data[[#This Row],[obitos_70_79_m]]-DH130</f>
        <v>0</v>
      </c>
      <c r="DJ131">
        <v>608</v>
      </c>
      <c r="DK131" s="6">
        <f>data[[#This Row],[obitos_80_plus_f]]-DJ130</f>
        <v>3</v>
      </c>
      <c r="DL131">
        <v>466</v>
      </c>
      <c r="DM131" s="6">
        <f>data[[#This Row],[obitos_80_plus_m]]-DL130</f>
        <v>2</v>
      </c>
      <c r="DN131">
        <v>803</v>
      </c>
      <c r="DO131">
        <v>802</v>
      </c>
      <c r="DP131">
        <v>19</v>
      </c>
      <c r="DQ131">
        <v>16</v>
      </c>
      <c r="DR131">
        <v>13392</v>
      </c>
    </row>
    <row r="132" spans="1:122" x14ac:dyDescent="0.25">
      <c r="A132" s="1">
        <v>44017</v>
      </c>
      <c r="B132" s="2">
        <v>44017</v>
      </c>
      <c r="C132" s="12">
        <f>data[[#This Row],[confirmados]]-R132</f>
        <v>15080</v>
      </c>
      <c r="D132" s="12">
        <f>IF(ISNUMBER(C131),data[[#This Row],[activos_1]]-C131,0)</f>
        <v>83</v>
      </c>
      <c r="E132" s="11">
        <f t="shared" si="8"/>
        <v>62.166666666666664</v>
      </c>
      <c r="F132">
        <v>44097</v>
      </c>
      <c r="G132" s="13">
        <f>IF(ISNUMBER(F131),data[[#This Row],[confirmados]]-F131,0)</f>
        <v>328</v>
      </c>
      <c r="H132" s="8">
        <f t="shared" si="13"/>
        <v>364.16666666666669</v>
      </c>
      <c r="I132">
        <v>17748</v>
      </c>
      <c r="J132">
        <v>4189</v>
      </c>
      <c r="K132">
        <v>20727</v>
      </c>
      <c r="L132">
        <v>527</v>
      </c>
      <c r="M132">
        <v>662</v>
      </c>
      <c r="N132">
        <v>151</v>
      </c>
      <c r="O132">
        <v>93</v>
      </c>
      <c r="Q132">
        <v>328</v>
      </c>
      <c r="R132">
        <v>29017</v>
      </c>
      <c r="S132" s="13">
        <f>IF(ISNUMBER(R131),data[[#This Row],[recuperados]]-R131,0)</f>
        <v>245</v>
      </c>
      <c r="T132" s="8">
        <f t="shared" si="9"/>
        <v>302</v>
      </c>
      <c r="U132">
        <v>1614</v>
      </c>
      <c r="V132" s="9">
        <f>IF(ISNUMBER(U131),data[[#This Row],[obitos]]-U131,0)</f>
        <v>9</v>
      </c>
      <c r="W132" s="9">
        <f t="shared" si="10"/>
        <v>7.666666666666667</v>
      </c>
      <c r="X132">
        <v>504</v>
      </c>
      <c r="Y132" s="25">
        <f>IF(ISNUMBER(X131),(data[[#This Row],[internados]]-X131)/X131,0)</f>
        <v>3.0674846625766871E-2</v>
      </c>
      <c r="Z132" s="77">
        <f t="shared" si="11"/>
        <v>5.2647114794025533E-3</v>
      </c>
      <c r="AA132" s="13">
        <f>IF(ISNUMBER(X131),IF(data[[#This Row],[internados]]-X131&lt;0,0,data[[#This Row],[internados]]-X131),0)</f>
        <v>15</v>
      </c>
      <c r="AB132" s="8">
        <f t="shared" si="14"/>
        <v>6</v>
      </c>
      <c r="AC132">
        <v>73</v>
      </c>
      <c r="AD132" s="78">
        <f>IF(ISNUMBER(AC131),IF(AC131=0,0,(data[[#This Row],[internados_uci]]-AC131)/AC131),0)</f>
        <v>0</v>
      </c>
      <c r="AE132" s="24">
        <f t="shared" si="12"/>
        <v>5.6663605273410472E-3</v>
      </c>
      <c r="AF132" s="13">
        <f>IF(ISNUMBER(AC131),IF(data[[#This Row],[internados_uci]]-AC131&lt;0,0,data[[#This Row],[internados_uci]]-AC131),0)</f>
        <v>0</v>
      </c>
      <c r="AG132" s="8">
        <f t="shared" si="15"/>
        <v>1.5</v>
      </c>
      <c r="AH132">
        <v>1167</v>
      </c>
      <c r="AI132">
        <v>390600</v>
      </c>
      <c r="AJ132">
        <v>31457</v>
      </c>
      <c r="AK132">
        <v>345336</v>
      </c>
      <c r="AM132">
        <v>767</v>
      </c>
      <c r="AN132">
        <v>622</v>
      </c>
      <c r="AO132">
        <v>742</v>
      </c>
      <c r="AP132">
        <v>993</v>
      </c>
      <c r="AQ132">
        <v>865</v>
      </c>
      <c r="AR132">
        <v>3508</v>
      </c>
      <c r="AS132">
        <v>3011</v>
      </c>
      <c r="AT132">
        <v>3747</v>
      </c>
      <c r="AU132">
        <v>3335</v>
      </c>
      <c r="AV132">
        <v>4068</v>
      </c>
      <c r="AW132">
        <v>3235</v>
      </c>
      <c r="AX132">
        <v>3971</v>
      </c>
      <c r="AY132">
        <v>2860</v>
      </c>
      <c r="AZ132">
        <v>2405</v>
      </c>
      <c r="BA132">
        <v>2120</v>
      </c>
      <c r="BB132">
        <v>1668</v>
      </c>
      <c r="BC132">
        <v>1474</v>
      </c>
      <c r="BD132">
        <v>3685</v>
      </c>
      <c r="BE132">
        <v>1752</v>
      </c>
      <c r="BF132">
        <v>0.37</v>
      </c>
      <c r="BG132">
        <v>0.28000000000000003</v>
      </c>
      <c r="BH132">
        <v>0.1</v>
      </c>
      <c r="BI132">
        <v>0.2</v>
      </c>
      <c r="BJ132">
        <v>0.21</v>
      </c>
      <c r="BK132">
        <v>0.15</v>
      </c>
      <c r="BL132">
        <v>24684</v>
      </c>
      <c r="BM132">
        <v>19413</v>
      </c>
      <c r="BN132">
        <v>819</v>
      </c>
      <c r="BO132">
        <v>248</v>
      </c>
      <c r="BP132">
        <v>504</v>
      </c>
      <c r="BQ132">
        <v>13</v>
      </c>
      <c r="BR132">
        <v>15</v>
      </c>
      <c r="BS132">
        <v>15</v>
      </c>
      <c r="BT132">
        <v>0</v>
      </c>
      <c r="CD132">
        <v>0</v>
      </c>
      <c r="CE132" s="6">
        <f>data[[#This Row],[obitos_0_9_f]]-CD131</f>
        <v>0</v>
      </c>
      <c r="CF132">
        <v>0</v>
      </c>
      <c r="CG132" s="6">
        <f>data[[#This Row],[obitos_0_9_m]]-CF131</f>
        <v>0</v>
      </c>
      <c r="CH132">
        <v>0</v>
      </c>
      <c r="CI132" s="6">
        <f>data[[#This Row],[obitos_10_19_f]]-CH131</f>
        <v>0</v>
      </c>
      <c r="CJ132">
        <v>0</v>
      </c>
      <c r="CK132" s="6">
        <f>data[[#This Row],[obitos_10_19_m]]-CJ131</f>
        <v>0</v>
      </c>
      <c r="CL132">
        <v>1</v>
      </c>
      <c r="CM132" s="6">
        <f>data[[#This Row],[obitos_20_29_f]]-CL131</f>
        <v>0</v>
      </c>
      <c r="CN132">
        <v>1</v>
      </c>
      <c r="CO132" s="6">
        <f>data[[#This Row],[obitos_20_29_m]]-CN131</f>
        <v>0</v>
      </c>
      <c r="CP132">
        <v>1</v>
      </c>
      <c r="CQ132" s="6">
        <f>data[[#This Row],[obitos_30_39_f]]-CP131</f>
        <v>0</v>
      </c>
      <c r="CR132">
        <v>1</v>
      </c>
      <c r="CS132" s="6">
        <f>data[[#This Row],[obitos_30_39_m]]-CR131</f>
        <v>0</v>
      </c>
      <c r="CT132">
        <v>10</v>
      </c>
      <c r="CU132" s="6">
        <f>data[[#This Row],[obitos_40_49_f]]-CT131</f>
        <v>0</v>
      </c>
      <c r="CV132">
        <v>10</v>
      </c>
      <c r="CW132" s="6">
        <f>data[[#This Row],[obitos_40_49_m]]-CV131</f>
        <v>0</v>
      </c>
      <c r="CX132">
        <v>15</v>
      </c>
      <c r="CY132" s="6">
        <f>data[[#This Row],[obitos_50_59_f]]-CX131</f>
        <v>0</v>
      </c>
      <c r="CZ132">
        <v>37</v>
      </c>
      <c r="DA132" s="6">
        <f>data[[#This Row],[obitos_50_59_m]]-CZ131</f>
        <v>0</v>
      </c>
      <c r="DB132">
        <v>46</v>
      </c>
      <c r="DC132" s="6">
        <f>data[[#This Row],[obitos_60_69_f]]-DB131</f>
        <v>0</v>
      </c>
      <c r="DD132">
        <v>100</v>
      </c>
      <c r="DE132" s="6">
        <f>data[[#This Row],[obitos_60_69_m]]-DD131</f>
        <v>0</v>
      </c>
      <c r="DF132">
        <v>123</v>
      </c>
      <c r="DG132" s="6">
        <f>data[[#This Row],[obitos_70_79_f]]-DF131</f>
        <v>1</v>
      </c>
      <c r="DH132">
        <v>187</v>
      </c>
      <c r="DI132" s="6">
        <f>data[[#This Row],[obitos_70_79_m]]-DH131</f>
        <v>0</v>
      </c>
      <c r="DJ132">
        <v>615</v>
      </c>
      <c r="DK132" s="6">
        <f>data[[#This Row],[obitos_80_plus_f]]-DJ131</f>
        <v>7</v>
      </c>
      <c r="DL132">
        <v>467</v>
      </c>
      <c r="DM132" s="6">
        <f>data[[#This Row],[obitos_80_plus_m]]-DL131</f>
        <v>1</v>
      </c>
      <c r="DN132">
        <v>811</v>
      </c>
      <c r="DO132">
        <v>803</v>
      </c>
      <c r="DP132">
        <v>19</v>
      </c>
      <c r="DQ132">
        <v>17</v>
      </c>
      <c r="DR132">
        <v>13466</v>
      </c>
    </row>
    <row r="133" spans="1:122" x14ac:dyDescent="0.25">
      <c r="A133" s="1">
        <v>44018</v>
      </c>
      <c r="B133" s="2">
        <v>44018</v>
      </c>
      <c r="C133" s="12">
        <f>data[[#This Row],[confirmados]]-R133</f>
        <v>15163</v>
      </c>
      <c r="D133" s="12">
        <f>IF(ISNUMBER(C132),data[[#This Row],[activos_1]]-C132,0)</f>
        <v>83</v>
      </c>
      <c r="E133" s="11">
        <f t="shared" si="8"/>
        <v>82.833333333333329</v>
      </c>
      <c r="F133">
        <v>44329</v>
      </c>
      <c r="G133" s="13">
        <f>IF(ISNUMBER(F132),data[[#This Row],[confirmados]]-F132,0)</f>
        <v>232</v>
      </c>
      <c r="H133" s="8">
        <f t="shared" si="13"/>
        <v>359.66666666666669</v>
      </c>
      <c r="I133">
        <v>17766</v>
      </c>
      <c r="J133">
        <v>4195</v>
      </c>
      <c r="K133">
        <v>20922</v>
      </c>
      <c r="L133">
        <v>539</v>
      </c>
      <c r="M133">
        <v>663</v>
      </c>
      <c r="N133">
        <v>151</v>
      </c>
      <c r="O133">
        <v>93</v>
      </c>
      <c r="Q133">
        <v>232</v>
      </c>
      <c r="R133">
        <v>29166</v>
      </c>
      <c r="S133" s="13">
        <f>IF(ISNUMBER(R132),data[[#This Row],[recuperados]]-R132,0)</f>
        <v>149</v>
      </c>
      <c r="T133" s="8">
        <f t="shared" si="9"/>
        <v>276.83333333333331</v>
      </c>
      <c r="U133">
        <v>1620</v>
      </c>
      <c r="V133" s="9">
        <f>IF(ISNUMBER(U132),data[[#This Row],[obitos]]-U132,0)</f>
        <v>6</v>
      </c>
      <c r="W133" s="9">
        <f t="shared" si="10"/>
        <v>7.333333333333333</v>
      </c>
      <c r="X133">
        <v>513</v>
      </c>
      <c r="Y133" s="25">
        <f>IF(ISNUMBER(X132),(data[[#This Row],[internados]]-X132)/X132,0)</f>
        <v>1.7857142857142856E-2</v>
      </c>
      <c r="Z133" s="77">
        <f t="shared" si="11"/>
        <v>7.5592386972426545E-3</v>
      </c>
      <c r="AA133" s="13">
        <f>IF(ISNUMBER(X132),IF(data[[#This Row],[internados]]-X132&lt;0,0,data[[#This Row],[internados]]-X132),0)</f>
        <v>9</v>
      </c>
      <c r="AB133" s="8">
        <f t="shared" si="14"/>
        <v>7.166666666666667</v>
      </c>
      <c r="AC133">
        <v>74</v>
      </c>
      <c r="AD133" s="78">
        <f>IF(ISNUMBER(AC132),IF(AC132=0,0,(data[[#This Row],[internados_uci]]-AC132)/AC132),0)</f>
        <v>1.3698630136986301E-2</v>
      </c>
      <c r="AE133" s="24">
        <f t="shared" si="12"/>
        <v>3.2546298694209226E-3</v>
      </c>
      <c r="AF133" s="13">
        <f>IF(ISNUMBER(AC132),IF(data[[#This Row],[internados_uci]]-AC132&lt;0,0,data[[#This Row],[internados_uci]]-AC132),0)</f>
        <v>1</v>
      </c>
      <c r="AG133" s="8">
        <f t="shared" si="15"/>
        <v>1.3333333333333333</v>
      </c>
      <c r="AH133">
        <v>1182</v>
      </c>
      <c r="AI133">
        <v>391851</v>
      </c>
      <c r="AJ133">
        <v>31485</v>
      </c>
      <c r="AK133">
        <v>346340</v>
      </c>
      <c r="AM133">
        <v>767</v>
      </c>
      <c r="AN133">
        <v>625</v>
      </c>
      <c r="AO133">
        <v>751</v>
      </c>
      <c r="AP133">
        <v>1001</v>
      </c>
      <c r="AQ133">
        <v>872</v>
      </c>
      <c r="AR133">
        <v>3538</v>
      </c>
      <c r="AS133">
        <v>3033</v>
      </c>
      <c r="AT133">
        <v>3761</v>
      </c>
      <c r="AU133">
        <v>3350</v>
      </c>
      <c r="AV133">
        <v>4082</v>
      </c>
      <c r="AW133">
        <v>3255</v>
      </c>
      <c r="AX133">
        <v>3986</v>
      </c>
      <c r="AY133">
        <v>2879</v>
      </c>
      <c r="AZ133">
        <v>2417</v>
      </c>
      <c r="BA133">
        <v>2129</v>
      </c>
      <c r="BB133">
        <v>1676</v>
      </c>
      <c r="BC133">
        <v>1483</v>
      </c>
      <c r="BD133">
        <v>3697</v>
      </c>
      <c r="BE133">
        <v>1757</v>
      </c>
      <c r="BF133">
        <v>0.37</v>
      </c>
      <c r="BG133">
        <v>0.28000000000000003</v>
      </c>
      <c r="BH133">
        <v>0.1</v>
      </c>
      <c r="BI133">
        <v>0.2</v>
      </c>
      <c r="BJ133">
        <v>0.21</v>
      </c>
      <c r="BK133">
        <v>0.15</v>
      </c>
      <c r="BL133">
        <v>24800</v>
      </c>
      <c r="BM133">
        <v>19529</v>
      </c>
      <c r="BN133">
        <v>820</v>
      </c>
      <c r="BO133">
        <v>248</v>
      </c>
      <c r="BP133">
        <v>507</v>
      </c>
      <c r="BQ133">
        <v>15</v>
      </c>
      <c r="BR133">
        <v>15</v>
      </c>
      <c r="BS133">
        <v>15</v>
      </c>
      <c r="BT133">
        <v>0</v>
      </c>
      <c r="CD133">
        <v>0</v>
      </c>
      <c r="CE133" s="6">
        <f>data[[#This Row],[obitos_0_9_f]]-CD132</f>
        <v>0</v>
      </c>
      <c r="CF133">
        <v>0</v>
      </c>
      <c r="CG133" s="6">
        <f>data[[#This Row],[obitos_0_9_m]]-CF132</f>
        <v>0</v>
      </c>
      <c r="CH133">
        <v>0</v>
      </c>
      <c r="CI133" s="6">
        <f>data[[#This Row],[obitos_10_19_f]]-CH132</f>
        <v>0</v>
      </c>
      <c r="CJ133">
        <v>0</v>
      </c>
      <c r="CK133" s="6">
        <f>data[[#This Row],[obitos_10_19_m]]-CJ132</f>
        <v>0</v>
      </c>
      <c r="CL133">
        <v>1</v>
      </c>
      <c r="CM133" s="6">
        <f>data[[#This Row],[obitos_20_29_f]]-CL132</f>
        <v>0</v>
      </c>
      <c r="CN133">
        <v>1</v>
      </c>
      <c r="CO133" s="6">
        <f>data[[#This Row],[obitos_20_29_m]]-CN132</f>
        <v>0</v>
      </c>
      <c r="CP133">
        <v>1</v>
      </c>
      <c r="CQ133" s="6">
        <f>data[[#This Row],[obitos_30_39_f]]-CP132</f>
        <v>0</v>
      </c>
      <c r="CR133">
        <v>1</v>
      </c>
      <c r="CS133" s="6">
        <f>data[[#This Row],[obitos_30_39_m]]-CR132</f>
        <v>0</v>
      </c>
      <c r="CT133">
        <v>10</v>
      </c>
      <c r="CU133" s="6">
        <f>data[[#This Row],[obitos_40_49_f]]-CT132</f>
        <v>0</v>
      </c>
      <c r="CV133">
        <v>10</v>
      </c>
      <c r="CW133" s="6">
        <f>data[[#This Row],[obitos_40_49_m]]-CV132</f>
        <v>0</v>
      </c>
      <c r="CX133">
        <v>15</v>
      </c>
      <c r="CY133" s="6">
        <f>data[[#This Row],[obitos_50_59_f]]-CX132</f>
        <v>0</v>
      </c>
      <c r="CZ133">
        <v>38</v>
      </c>
      <c r="DA133" s="6">
        <f>data[[#This Row],[obitos_50_59_m]]-CZ132</f>
        <v>1</v>
      </c>
      <c r="DB133">
        <v>46</v>
      </c>
      <c r="DC133" s="6">
        <f>data[[#This Row],[obitos_60_69_f]]-DB132</f>
        <v>0</v>
      </c>
      <c r="DD133">
        <v>102</v>
      </c>
      <c r="DE133" s="6">
        <f>data[[#This Row],[obitos_60_69_m]]-DD132</f>
        <v>2</v>
      </c>
      <c r="DF133">
        <v>123</v>
      </c>
      <c r="DG133" s="6">
        <f>data[[#This Row],[obitos_70_79_f]]-DF132</f>
        <v>0</v>
      </c>
      <c r="DH133">
        <v>187</v>
      </c>
      <c r="DI133" s="6">
        <f>data[[#This Row],[obitos_70_79_m]]-DH132</f>
        <v>0</v>
      </c>
      <c r="DJ133">
        <v>616</v>
      </c>
      <c r="DK133" s="6">
        <f>data[[#This Row],[obitos_80_plus_f]]-DJ132</f>
        <v>1</v>
      </c>
      <c r="DL133">
        <v>469</v>
      </c>
      <c r="DM133" s="6">
        <f>data[[#This Row],[obitos_80_plus_m]]-DL132</f>
        <v>2</v>
      </c>
      <c r="DN133">
        <v>812</v>
      </c>
      <c r="DO133">
        <v>808</v>
      </c>
      <c r="DP133">
        <v>20</v>
      </c>
      <c r="DQ133">
        <v>17</v>
      </c>
      <c r="DR133">
        <v>13543</v>
      </c>
    </row>
    <row r="134" spans="1:122" x14ac:dyDescent="0.25">
      <c r="A134" s="1">
        <v>44019</v>
      </c>
      <c r="B134" s="2">
        <v>44019</v>
      </c>
      <c r="C134" s="12">
        <f>data[[#This Row],[confirmados]]-R134</f>
        <v>15171</v>
      </c>
      <c r="D134" s="12">
        <f>IF(ISNUMBER(C133),data[[#This Row],[activos_1]]-C133,0)</f>
        <v>8</v>
      </c>
      <c r="E134" s="11">
        <f t="shared" si="8"/>
        <v>74.333333333333329</v>
      </c>
      <c r="F134">
        <v>44616</v>
      </c>
      <c r="G134" s="13">
        <f>IF(ISNUMBER(F133),data[[#This Row],[confirmados]]-F133,0)</f>
        <v>287</v>
      </c>
      <c r="H134" s="8">
        <f t="shared" si="13"/>
        <v>348.83333333333331</v>
      </c>
      <c r="I134">
        <v>17823</v>
      </c>
      <c r="J134">
        <v>4211</v>
      </c>
      <c r="K134">
        <v>21129</v>
      </c>
      <c r="L134">
        <v>544</v>
      </c>
      <c r="M134">
        <v>663</v>
      </c>
      <c r="N134">
        <v>151</v>
      </c>
      <c r="O134">
        <v>95</v>
      </c>
      <c r="Q134">
        <v>287</v>
      </c>
      <c r="R134">
        <v>29445</v>
      </c>
      <c r="S134" s="13">
        <f>IF(ISNUMBER(R133),data[[#This Row],[recuperados]]-R133,0)</f>
        <v>279</v>
      </c>
      <c r="T134" s="8">
        <f t="shared" si="9"/>
        <v>274.5</v>
      </c>
      <c r="U134">
        <v>1629</v>
      </c>
      <c r="V134" s="9">
        <f>IF(ISNUMBER(U133),data[[#This Row],[obitos]]-U133,0)</f>
        <v>9</v>
      </c>
      <c r="W134" s="9">
        <f t="shared" si="10"/>
        <v>8.3333333333333339</v>
      </c>
      <c r="X134">
        <v>511</v>
      </c>
      <c r="Y134" s="25">
        <f>IF(ISNUMBER(X133),(data[[#This Row],[internados]]-X133)/X133,0)</f>
        <v>-3.8986354775828458E-3</v>
      </c>
      <c r="Z134" s="77">
        <f t="shared" si="11"/>
        <v>2.8361463620446992E-3</v>
      </c>
      <c r="AA134" s="13">
        <f>IF(ISNUMBER(X133),IF(data[[#This Row],[internados]]-X133&lt;0,0,data[[#This Row],[internados]]-X133),0)</f>
        <v>0</v>
      </c>
      <c r="AB134" s="8">
        <f t="shared" si="14"/>
        <v>5.166666666666667</v>
      </c>
      <c r="AC134">
        <v>76</v>
      </c>
      <c r="AD134" s="78">
        <f>IF(ISNUMBER(AC133),IF(AC133=0,0,(data[[#This Row],[internados_uci]]-AC133)/AC133),0)</f>
        <v>2.7027027027027029E-2</v>
      </c>
      <c r="AE134" s="24">
        <f t="shared" si="12"/>
        <v>-5.9394957630608718E-3</v>
      </c>
      <c r="AF134" s="13">
        <f>IF(ISNUMBER(AC133),IF(data[[#This Row],[internados_uci]]-AC133&lt;0,0,data[[#This Row],[internados_uci]]-AC133),0)</f>
        <v>2</v>
      </c>
      <c r="AG134" s="8">
        <f t="shared" si="15"/>
        <v>0.66666666666666663</v>
      </c>
      <c r="AH134">
        <v>1308</v>
      </c>
      <c r="AI134">
        <v>394334</v>
      </c>
      <c r="AJ134">
        <v>33134</v>
      </c>
      <c r="AK134">
        <v>348410</v>
      </c>
      <c r="AM134">
        <v>767</v>
      </c>
      <c r="AN134">
        <v>634</v>
      </c>
      <c r="AO134">
        <v>761</v>
      </c>
      <c r="AP134">
        <v>1008</v>
      </c>
      <c r="AQ134">
        <v>881</v>
      </c>
      <c r="AR134">
        <v>3565</v>
      </c>
      <c r="AS134">
        <v>3057</v>
      </c>
      <c r="AT134">
        <v>3794</v>
      </c>
      <c r="AU134">
        <v>3369</v>
      </c>
      <c r="AV134">
        <v>4109</v>
      </c>
      <c r="AW134">
        <v>3279</v>
      </c>
      <c r="AX134">
        <v>4005</v>
      </c>
      <c r="AY134">
        <v>2893</v>
      </c>
      <c r="AZ134">
        <v>2429</v>
      </c>
      <c r="BA134">
        <v>2142</v>
      </c>
      <c r="BB134">
        <v>1683</v>
      </c>
      <c r="BC134">
        <v>1493</v>
      </c>
      <c r="BD134">
        <v>3715</v>
      </c>
      <c r="BE134">
        <v>1762</v>
      </c>
      <c r="BF134">
        <v>0.36</v>
      </c>
      <c r="BG134">
        <v>0.28000000000000003</v>
      </c>
      <c r="BH134">
        <v>0.1</v>
      </c>
      <c r="BI134">
        <v>0.2</v>
      </c>
      <c r="BJ134">
        <v>0.21</v>
      </c>
      <c r="BK134">
        <v>0.14000000000000001</v>
      </c>
      <c r="BL134">
        <v>24959</v>
      </c>
      <c r="BM134">
        <v>19657</v>
      </c>
      <c r="BN134">
        <v>821</v>
      </c>
      <c r="BO134">
        <v>248</v>
      </c>
      <c r="BP134">
        <v>513</v>
      </c>
      <c r="BQ134">
        <v>17</v>
      </c>
      <c r="BR134">
        <v>15</v>
      </c>
      <c r="BS134">
        <v>15</v>
      </c>
      <c r="BT134">
        <v>0</v>
      </c>
      <c r="CD134">
        <v>0</v>
      </c>
      <c r="CE134" s="6">
        <f>data[[#This Row],[obitos_0_9_f]]-CD133</f>
        <v>0</v>
      </c>
      <c r="CF134">
        <v>0</v>
      </c>
      <c r="CG134" s="6">
        <f>data[[#This Row],[obitos_0_9_m]]-CF133</f>
        <v>0</v>
      </c>
      <c r="CH134">
        <v>0</v>
      </c>
      <c r="CI134" s="6">
        <f>data[[#This Row],[obitos_10_19_f]]-CH133</f>
        <v>0</v>
      </c>
      <c r="CJ134">
        <v>0</v>
      </c>
      <c r="CK134" s="6">
        <f>data[[#This Row],[obitos_10_19_m]]-CJ133</f>
        <v>0</v>
      </c>
      <c r="CL134">
        <v>1</v>
      </c>
      <c r="CM134" s="6">
        <f>data[[#This Row],[obitos_20_29_f]]-CL133</f>
        <v>0</v>
      </c>
      <c r="CN134">
        <v>1</v>
      </c>
      <c r="CO134" s="6">
        <f>data[[#This Row],[obitos_20_29_m]]-CN133</f>
        <v>0</v>
      </c>
      <c r="CP134">
        <v>1</v>
      </c>
      <c r="CQ134" s="6">
        <f>data[[#This Row],[obitos_30_39_f]]-CP133</f>
        <v>0</v>
      </c>
      <c r="CR134">
        <v>1</v>
      </c>
      <c r="CS134" s="6">
        <f>data[[#This Row],[obitos_30_39_m]]-CR133</f>
        <v>0</v>
      </c>
      <c r="CT134">
        <v>10</v>
      </c>
      <c r="CU134" s="6">
        <f>data[[#This Row],[obitos_40_49_f]]-CT133</f>
        <v>0</v>
      </c>
      <c r="CV134">
        <v>10</v>
      </c>
      <c r="CW134" s="6">
        <f>data[[#This Row],[obitos_40_49_m]]-CV133</f>
        <v>0</v>
      </c>
      <c r="CX134">
        <v>15</v>
      </c>
      <c r="CY134" s="6">
        <f>data[[#This Row],[obitos_50_59_f]]-CX133</f>
        <v>0</v>
      </c>
      <c r="CZ134">
        <v>38</v>
      </c>
      <c r="DA134" s="6">
        <f>data[[#This Row],[obitos_50_59_m]]-CZ133</f>
        <v>0</v>
      </c>
      <c r="DB134">
        <v>46</v>
      </c>
      <c r="DC134" s="6">
        <f>data[[#This Row],[obitos_60_69_f]]-DB133</f>
        <v>0</v>
      </c>
      <c r="DD134">
        <v>102</v>
      </c>
      <c r="DE134" s="6">
        <f>data[[#This Row],[obitos_60_69_m]]-DD133</f>
        <v>0</v>
      </c>
      <c r="DF134">
        <v>125</v>
      </c>
      <c r="DG134" s="6">
        <f>data[[#This Row],[obitos_70_79_f]]-DF133</f>
        <v>2</v>
      </c>
      <c r="DH134">
        <v>189</v>
      </c>
      <c r="DI134" s="6">
        <f>data[[#This Row],[obitos_70_79_m]]-DH133</f>
        <v>2</v>
      </c>
      <c r="DJ134">
        <v>618</v>
      </c>
      <c r="DK134" s="6">
        <f>data[[#This Row],[obitos_80_plus_f]]-DJ133</f>
        <v>2</v>
      </c>
      <c r="DL134">
        <v>472</v>
      </c>
      <c r="DM134" s="6">
        <f>data[[#This Row],[obitos_80_plus_m]]-DL133</f>
        <v>3</v>
      </c>
      <c r="DN134">
        <v>816</v>
      </c>
      <c r="DO134">
        <v>813</v>
      </c>
      <c r="DP134">
        <v>20</v>
      </c>
      <c r="DQ134">
        <v>17</v>
      </c>
      <c r="DR134">
        <v>13542</v>
      </c>
    </row>
    <row r="135" spans="1:122" x14ac:dyDescent="0.25">
      <c r="A135" s="1">
        <v>44020</v>
      </c>
      <c r="B135" s="2">
        <v>44020</v>
      </c>
      <c r="C135" s="12">
        <f>data[[#This Row],[confirmados]]-R135</f>
        <v>15345</v>
      </c>
      <c r="D135" s="12">
        <f>IF(ISNUMBER(C134),data[[#This Row],[activos_1]]-C134,0)</f>
        <v>174</v>
      </c>
      <c r="E135" s="11">
        <f t="shared" si="8"/>
        <v>90.166666666666671</v>
      </c>
      <c r="F135">
        <v>45059</v>
      </c>
      <c r="G135" s="13">
        <f>IF(ISNUMBER(F134),data[[#This Row],[confirmados]]-F134,0)</f>
        <v>443</v>
      </c>
      <c r="H135" s="8">
        <f t="shared" si="13"/>
        <v>359.66666666666669</v>
      </c>
      <c r="I135">
        <v>17900</v>
      </c>
      <c r="J135">
        <v>4232</v>
      </c>
      <c r="K135">
        <v>21456</v>
      </c>
      <c r="L135">
        <v>551</v>
      </c>
      <c r="M135">
        <v>676</v>
      </c>
      <c r="N135">
        <v>149</v>
      </c>
      <c r="O135">
        <v>95</v>
      </c>
      <c r="Q135">
        <v>443</v>
      </c>
      <c r="R135">
        <v>29714</v>
      </c>
      <c r="S135" s="13">
        <f>IF(ISNUMBER(R134),data[[#This Row],[recuperados]]-R134,0)</f>
        <v>269</v>
      </c>
      <c r="T135" s="8">
        <f t="shared" si="9"/>
        <v>269.5</v>
      </c>
      <c r="U135">
        <v>1631</v>
      </c>
      <c r="V135" s="9">
        <f>IF(ISNUMBER(U134),data[[#This Row],[obitos]]-U134,0)</f>
        <v>2</v>
      </c>
      <c r="W135" s="9">
        <f t="shared" si="10"/>
        <v>7.333333333333333</v>
      </c>
      <c r="X135">
        <v>512</v>
      </c>
      <c r="Y135" s="25">
        <f>IF(ISNUMBER(X134),(data[[#This Row],[internados]]-X134)/X134,0)</f>
        <v>1.9569471624266144E-3</v>
      </c>
      <c r="Z135" s="77">
        <f t="shared" si="11"/>
        <v>8.4288739010983675E-4</v>
      </c>
      <c r="AA135" s="13">
        <f>IF(ISNUMBER(X134),IF(data[[#This Row],[internados]]-X134&lt;0,0,data[[#This Row],[internados]]-X134),0)</f>
        <v>1</v>
      </c>
      <c r="AB135" s="8">
        <f t="shared" si="14"/>
        <v>4.166666666666667</v>
      </c>
      <c r="AC135">
        <v>74</v>
      </c>
      <c r="AD135" s="78">
        <f>IF(ISNUMBER(AC134),IF(AC134=0,0,(data[[#This Row],[internados_uci]]-AC134)/AC134),0)</f>
        <v>-2.6315789473684209E-2</v>
      </c>
      <c r="AE135" s="24">
        <f t="shared" si="12"/>
        <v>-6.1060513926411535E-3</v>
      </c>
      <c r="AF135" s="13">
        <f>IF(ISNUMBER(AC134),IF(data[[#This Row],[internados_uci]]-AC134&lt;0,0,data[[#This Row],[internados_uci]]-AC134),0)</f>
        <v>0</v>
      </c>
      <c r="AG135" s="8">
        <f t="shared" si="15"/>
        <v>0.66666666666666663</v>
      </c>
      <c r="AH135">
        <v>1496</v>
      </c>
      <c r="AI135">
        <v>396721</v>
      </c>
      <c r="AJ135">
        <v>33225</v>
      </c>
      <c r="AK135">
        <v>350166</v>
      </c>
      <c r="AM135">
        <v>767</v>
      </c>
      <c r="AN135">
        <v>641</v>
      </c>
      <c r="AO135">
        <v>777</v>
      </c>
      <c r="AP135">
        <v>1014</v>
      </c>
      <c r="AQ135">
        <v>895</v>
      </c>
      <c r="AR135">
        <v>3622</v>
      </c>
      <c r="AS135">
        <v>3092</v>
      </c>
      <c r="AT135">
        <v>3837</v>
      </c>
      <c r="AU135">
        <v>3420</v>
      </c>
      <c r="AV135">
        <v>4136</v>
      </c>
      <c r="AW135">
        <v>3307</v>
      </c>
      <c r="AX135">
        <v>4048</v>
      </c>
      <c r="AY135">
        <v>2918</v>
      </c>
      <c r="AZ135">
        <v>2445</v>
      </c>
      <c r="BA135">
        <v>2156</v>
      </c>
      <c r="BB135">
        <v>1700</v>
      </c>
      <c r="BC135">
        <v>1503</v>
      </c>
      <c r="BD135">
        <v>3732</v>
      </c>
      <c r="BE135">
        <v>1779</v>
      </c>
      <c r="BF135">
        <v>0.36</v>
      </c>
      <c r="BG135">
        <v>0.28000000000000003</v>
      </c>
      <c r="BH135">
        <v>0.1</v>
      </c>
      <c r="BI135">
        <v>0.2</v>
      </c>
      <c r="BJ135">
        <v>0.21</v>
      </c>
      <c r="BK135">
        <v>0.14000000000000001</v>
      </c>
      <c r="BL135">
        <v>25191</v>
      </c>
      <c r="BM135">
        <v>19868</v>
      </c>
      <c r="BN135">
        <v>821</v>
      </c>
      <c r="BO135">
        <v>248</v>
      </c>
      <c r="BP135">
        <v>514</v>
      </c>
      <c r="BQ135">
        <v>18</v>
      </c>
      <c r="BR135">
        <v>15</v>
      </c>
      <c r="BS135">
        <v>15</v>
      </c>
      <c r="BT135">
        <v>0</v>
      </c>
      <c r="CD135">
        <v>0</v>
      </c>
      <c r="CE135" s="6">
        <f>data[[#This Row],[obitos_0_9_f]]-CD134</f>
        <v>0</v>
      </c>
      <c r="CF135">
        <v>0</v>
      </c>
      <c r="CG135" s="6">
        <f>data[[#This Row],[obitos_0_9_m]]-CF134</f>
        <v>0</v>
      </c>
      <c r="CH135">
        <v>0</v>
      </c>
      <c r="CI135" s="6">
        <f>data[[#This Row],[obitos_10_19_f]]-CH134</f>
        <v>0</v>
      </c>
      <c r="CJ135">
        <v>0</v>
      </c>
      <c r="CK135" s="6">
        <f>data[[#This Row],[obitos_10_19_m]]-CJ134</f>
        <v>0</v>
      </c>
      <c r="CL135">
        <v>1</v>
      </c>
      <c r="CM135" s="6">
        <f>data[[#This Row],[obitos_20_29_f]]-CL134</f>
        <v>0</v>
      </c>
      <c r="CN135">
        <v>1</v>
      </c>
      <c r="CO135" s="6">
        <f>data[[#This Row],[obitos_20_29_m]]-CN134</f>
        <v>0</v>
      </c>
      <c r="CP135">
        <v>1</v>
      </c>
      <c r="CQ135" s="6">
        <f>data[[#This Row],[obitos_30_39_f]]-CP134</f>
        <v>0</v>
      </c>
      <c r="CR135">
        <v>1</v>
      </c>
      <c r="CS135" s="6">
        <f>data[[#This Row],[obitos_30_39_m]]-CR134</f>
        <v>0</v>
      </c>
      <c r="CT135">
        <v>10</v>
      </c>
      <c r="CU135" s="6">
        <f>data[[#This Row],[obitos_40_49_f]]-CT134</f>
        <v>0</v>
      </c>
      <c r="CV135">
        <v>10</v>
      </c>
      <c r="CW135" s="6">
        <f>data[[#This Row],[obitos_40_49_m]]-CV134</f>
        <v>0</v>
      </c>
      <c r="CX135">
        <v>16</v>
      </c>
      <c r="CY135" s="6">
        <f>data[[#This Row],[obitos_50_59_f]]-CX134</f>
        <v>1</v>
      </c>
      <c r="CZ135">
        <v>38</v>
      </c>
      <c r="DA135" s="6">
        <f>data[[#This Row],[obitos_50_59_m]]-CZ134</f>
        <v>0</v>
      </c>
      <c r="DB135">
        <v>46</v>
      </c>
      <c r="DC135" s="6">
        <f>data[[#This Row],[obitos_60_69_f]]-DB134</f>
        <v>0</v>
      </c>
      <c r="DD135">
        <v>102</v>
      </c>
      <c r="DE135" s="6">
        <f>data[[#This Row],[obitos_60_69_m]]-DD134</f>
        <v>0</v>
      </c>
      <c r="DF135">
        <v>125</v>
      </c>
      <c r="DG135" s="6">
        <f>data[[#This Row],[obitos_70_79_f]]-DF134</f>
        <v>0</v>
      </c>
      <c r="DH135">
        <v>190</v>
      </c>
      <c r="DI135" s="6">
        <f>data[[#This Row],[obitos_70_79_m]]-DH134</f>
        <v>1</v>
      </c>
      <c r="DJ135">
        <v>618</v>
      </c>
      <c r="DK135" s="6">
        <f>data[[#This Row],[obitos_80_plus_f]]-DJ134</f>
        <v>0</v>
      </c>
      <c r="DL135">
        <v>472</v>
      </c>
      <c r="DM135" s="6">
        <f>data[[#This Row],[obitos_80_plus_m]]-DL134</f>
        <v>0</v>
      </c>
      <c r="DN135">
        <v>817</v>
      </c>
      <c r="DO135">
        <v>814</v>
      </c>
      <c r="DP135">
        <v>21</v>
      </c>
      <c r="DQ135">
        <v>16</v>
      </c>
      <c r="DR135">
        <v>13714</v>
      </c>
    </row>
    <row r="136" spans="1:122" x14ac:dyDescent="0.25">
      <c r="A136" s="1">
        <v>44021</v>
      </c>
      <c r="B136" s="2">
        <v>44021</v>
      </c>
      <c r="C136" s="12">
        <f>data[[#This Row],[confirmados]]-R136</f>
        <v>15428</v>
      </c>
      <c r="D136" s="12">
        <f>IF(ISNUMBER(C135),data[[#This Row],[activos_1]]-C135,0)</f>
        <v>83</v>
      </c>
      <c r="E136" s="11">
        <f t="shared" ref="E136:E199" si="16">AVERAGE(D131:D136)</f>
        <v>82.666666666666671</v>
      </c>
      <c r="F136">
        <v>45477</v>
      </c>
      <c r="G136" s="13">
        <f>IF(ISNUMBER(F135),data[[#This Row],[confirmados]]-F135,0)</f>
        <v>418</v>
      </c>
      <c r="H136" s="8">
        <f t="shared" si="13"/>
        <v>353.5</v>
      </c>
      <c r="I136">
        <v>17957</v>
      </c>
      <c r="J136">
        <v>4245</v>
      </c>
      <c r="K136">
        <v>21784</v>
      </c>
      <c r="L136">
        <v>562</v>
      </c>
      <c r="M136">
        <v>683</v>
      </c>
      <c r="N136">
        <v>151</v>
      </c>
      <c r="O136">
        <v>95</v>
      </c>
      <c r="Q136">
        <v>418</v>
      </c>
      <c r="R136">
        <v>30049</v>
      </c>
      <c r="S136" s="13">
        <f>IF(ISNUMBER(R135),data[[#This Row],[recuperados]]-R135,0)</f>
        <v>335</v>
      </c>
      <c r="T136" s="8">
        <f t="shared" ref="T136:T199" si="17">AVERAGE(S131:S136)</f>
        <v>270.83333333333331</v>
      </c>
      <c r="U136">
        <v>1644</v>
      </c>
      <c r="V136" s="9">
        <f>IF(ISNUMBER(U135),data[[#This Row],[obitos]]-U135,0)</f>
        <v>13</v>
      </c>
      <c r="W136" s="9">
        <f t="shared" ref="W136:W199" si="18">AVERAGE(V131:V136)</f>
        <v>7.666666666666667</v>
      </c>
      <c r="X136">
        <v>487</v>
      </c>
      <c r="Y136" s="25">
        <f>IF(ISNUMBER(X135),(data[[#This Row],[internados]]-X135)/X135,0)</f>
        <v>-4.8828125E-2</v>
      </c>
      <c r="Z136" s="77">
        <f t="shared" ref="Z136:Z199" si="19">AVERAGE(Y131:Y136)</f>
        <v>-2.3931726589097708E-3</v>
      </c>
      <c r="AA136" s="13">
        <f>IF(ISNUMBER(X135),IF(data[[#This Row],[internados]]-X135&lt;0,0,data[[#This Row],[internados]]-X135),0)</f>
        <v>0</v>
      </c>
      <c r="AB136" s="8">
        <f t="shared" si="14"/>
        <v>4.166666666666667</v>
      </c>
      <c r="AC136">
        <v>73</v>
      </c>
      <c r="AD136" s="78">
        <f>IF(ISNUMBER(AC135),IF(AC135=0,0,(data[[#This Row],[internados_uci]]-AC135)/AC135),0)</f>
        <v>-1.3513513513513514E-2</v>
      </c>
      <c r="AE136" s="24">
        <f t="shared" ref="AE136:AE199" si="20">AVERAGE(AD131:AD136)</f>
        <v>2.4642071776174155E-3</v>
      </c>
      <c r="AF136" s="13">
        <f>IF(ISNUMBER(AC135),IF(data[[#This Row],[internados_uci]]-AC135&lt;0,0,data[[#This Row],[internados_uci]]-AC135),0)</f>
        <v>0</v>
      </c>
      <c r="AG136" s="8">
        <f t="shared" si="15"/>
        <v>0.66666666666666663</v>
      </c>
      <c r="AH136">
        <v>1480</v>
      </c>
      <c r="AI136">
        <v>399122</v>
      </c>
      <c r="AJ136">
        <v>34102</v>
      </c>
      <c r="AK136">
        <v>352165</v>
      </c>
      <c r="AM136">
        <v>767</v>
      </c>
      <c r="AN136">
        <v>654</v>
      </c>
      <c r="AO136">
        <v>781</v>
      </c>
      <c r="AP136">
        <v>1034</v>
      </c>
      <c r="AQ136">
        <v>907</v>
      </c>
      <c r="AR136">
        <v>3667</v>
      </c>
      <c r="AS136">
        <v>3122</v>
      </c>
      <c r="AT136">
        <v>3870</v>
      </c>
      <c r="AU136">
        <v>3459</v>
      </c>
      <c r="AV136">
        <v>4177</v>
      </c>
      <c r="AW136">
        <v>3332</v>
      </c>
      <c r="AX136">
        <v>4082</v>
      </c>
      <c r="AY136">
        <v>2943</v>
      </c>
      <c r="AZ136">
        <v>2459</v>
      </c>
      <c r="BA136">
        <v>2181</v>
      </c>
      <c r="BB136">
        <v>1722</v>
      </c>
      <c r="BC136">
        <v>1517</v>
      </c>
      <c r="BD136">
        <v>3745</v>
      </c>
      <c r="BE136">
        <v>1788</v>
      </c>
      <c r="BF136">
        <v>0.36</v>
      </c>
      <c r="BG136">
        <v>0.28000000000000003</v>
      </c>
      <c r="BH136">
        <v>0.1</v>
      </c>
      <c r="BI136">
        <v>0.2</v>
      </c>
      <c r="BJ136">
        <v>0.21</v>
      </c>
      <c r="BK136">
        <v>0.14000000000000001</v>
      </c>
      <c r="BL136">
        <v>25426</v>
      </c>
      <c r="BM136">
        <v>20051</v>
      </c>
      <c r="BN136">
        <v>821</v>
      </c>
      <c r="BO136">
        <v>248</v>
      </c>
      <c r="BP136">
        <v>527</v>
      </c>
      <c r="BQ136">
        <v>18</v>
      </c>
      <c r="BR136">
        <v>15</v>
      </c>
      <c r="BS136">
        <v>15</v>
      </c>
      <c r="BT136">
        <v>0</v>
      </c>
      <c r="CD136">
        <v>0</v>
      </c>
      <c r="CE136" s="6">
        <f>data[[#This Row],[obitos_0_9_f]]-CD135</f>
        <v>0</v>
      </c>
      <c r="CF136">
        <v>0</v>
      </c>
      <c r="CG136" s="6">
        <f>data[[#This Row],[obitos_0_9_m]]-CF135</f>
        <v>0</v>
      </c>
      <c r="CH136">
        <v>0</v>
      </c>
      <c r="CI136" s="6">
        <f>data[[#This Row],[obitos_10_19_f]]-CH135</f>
        <v>0</v>
      </c>
      <c r="CJ136">
        <v>0</v>
      </c>
      <c r="CK136" s="6">
        <f>data[[#This Row],[obitos_10_19_m]]-CJ135</f>
        <v>0</v>
      </c>
      <c r="CL136">
        <v>1</v>
      </c>
      <c r="CM136" s="6">
        <f>data[[#This Row],[obitos_20_29_f]]-CL135</f>
        <v>0</v>
      </c>
      <c r="CN136">
        <v>1</v>
      </c>
      <c r="CO136" s="6">
        <f>data[[#This Row],[obitos_20_29_m]]-CN135</f>
        <v>0</v>
      </c>
      <c r="CP136">
        <v>1</v>
      </c>
      <c r="CQ136" s="6">
        <f>data[[#This Row],[obitos_30_39_f]]-CP135</f>
        <v>0</v>
      </c>
      <c r="CR136">
        <v>1</v>
      </c>
      <c r="CS136" s="6">
        <f>data[[#This Row],[obitos_30_39_m]]-CR135</f>
        <v>0</v>
      </c>
      <c r="CT136">
        <v>10</v>
      </c>
      <c r="CU136" s="6">
        <f>data[[#This Row],[obitos_40_49_f]]-CT135</f>
        <v>0</v>
      </c>
      <c r="CV136">
        <v>10</v>
      </c>
      <c r="CW136" s="6">
        <f>data[[#This Row],[obitos_40_49_m]]-CV135</f>
        <v>0</v>
      </c>
      <c r="CX136">
        <v>17</v>
      </c>
      <c r="CY136" s="6">
        <f>data[[#This Row],[obitos_50_59_f]]-CX135</f>
        <v>1</v>
      </c>
      <c r="CZ136">
        <v>38</v>
      </c>
      <c r="DA136" s="6">
        <f>data[[#This Row],[obitos_50_59_m]]-CZ135</f>
        <v>0</v>
      </c>
      <c r="DB136">
        <v>46</v>
      </c>
      <c r="DC136" s="6">
        <f>data[[#This Row],[obitos_60_69_f]]-DB135</f>
        <v>0</v>
      </c>
      <c r="DD136">
        <v>102</v>
      </c>
      <c r="DE136" s="6">
        <f>data[[#This Row],[obitos_60_69_m]]-DD135</f>
        <v>0</v>
      </c>
      <c r="DF136">
        <v>125</v>
      </c>
      <c r="DG136" s="6">
        <f>data[[#This Row],[obitos_70_79_f]]-DF135</f>
        <v>0</v>
      </c>
      <c r="DH136">
        <v>190</v>
      </c>
      <c r="DI136" s="6">
        <f>data[[#This Row],[obitos_70_79_m]]-DH135</f>
        <v>0</v>
      </c>
      <c r="DJ136">
        <v>625</v>
      </c>
      <c r="DK136" s="6">
        <f>data[[#This Row],[obitos_80_plus_f]]-DJ135</f>
        <v>7</v>
      </c>
      <c r="DL136">
        <v>477</v>
      </c>
      <c r="DM136" s="6">
        <f>data[[#This Row],[obitos_80_plus_m]]-DL135</f>
        <v>5</v>
      </c>
      <c r="DN136">
        <v>825</v>
      </c>
      <c r="DO136">
        <v>819</v>
      </c>
      <c r="DP136">
        <v>21</v>
      </c>
      <c r="DQ136">
        <v>16</v>
      </c>
      <c r="DR136">
        <v>13784</v>
      </c>
    </row>
    <row r="137" spans="1:122" x14ac:dyDescent="0.25">
      <c r="A137" s="1">
        <v>44022</v>
      </c>
      <c r="B137" s="2">
        <v>44022</v>
      </c>
      <c r="C137" s="12">
        <f>data[[#This Row],[confirmados]]-R137</f>
        <v>15529</v>
      </c>
      <c r="D137" s="12">
        <f>IF(ISNUMBER(C136),data[[#This Row],[activos_1]]-C136,0)</f>
        <v>101</v>
      </c>
      <c r="E137" s="11">
        <f t="shared" si="16"/>
        <v>88.666666666666671</v>
      </c>
      <c r="F137">
        <v>45879</v>
      </c>
      <c r="G137" s="13">
        <f>IF(ISNUMBER(F136),data[[#This Row],[confirmados]]-F136,0)</f>
        <v>402</v>
      </c>
      <c r="H137" s="8">
        <f t="shared" ref="H137:H200" si="21">AVERAGE(G132:G137)</f>
        <v>351.66666666666669</v>
      </c>
      <c r="I137">
        <v>18001</v>
      </c>
      <c r="J137">
        <v>4254</v>
      </c>
      <c r="K137">
        <v>22126</v>
      </c>
      <c r="L137">
        <v>562</v>
      </c>
      <c r="M137">
        <v>688</v>
      </c>
      <c r="N137">
        <v>153</v>
      </c>
      <c r="O137">
        <v>95</v>
      </c>
      <c r="Q137">
        <v>402</v>
      </c>
      <c r="R137">
        <v>30350</v>
      </c>
      <c r="S137" s="13">
        <f>IF(ISNUMBER(R136),data[[#This Row],[recuperados]]-R136,0)</f>
        <v>301</v>
      </c>
      <c r="T137" s="8">
        <f t="shared" si="17"/>
        <v>263</v>
      </c>
      <c r="U137">
        <v>1646</v>
      </c>
      <c r="V137" s="9">
        <f>IF(ISNUMBER(U136),data[[#This Row],[obitos]]-U136,0)</f>
        <v>2</v>
      </c>
      <c r="W137" s="9">
        <f t="shared" si="18"/>
        <v>6.833333333333333</v>
      </c>
      <c r="X137">
        <v>471</v>
      </c>
      <c r="Y137" s="25">
        <f>IF(ISNUMBER(X136),(data[[#This Row],[internados]]-X136)/X136,0)</f>
        <v>-3.2854209445585217E-2</v>
      </c>
      <c r="Z137" s="77">
        <f t="shared" si="19"/>
        <v>-5.8486722129719544E-3</v>
      </c>
      <c r="AA137" s="13">
        <f>IF(ISNUMBER(X136),IF(data[[#This Row],[internados]]-X136&lt;0,0,data[[#This Row],[internados]]-X136),0)</f>
        <v>0</v>
      </c>
      <c r="AB137" s="8">
        <f t="shared" si="14"/>
        <v>4.166666666666667</v>
      </c>
      <c r="AC137">
        <v>66</v>
      </c>
      <c r="AD137" s="78">
        <f>IF(ISNUMBER(AC136),IF(AC136=0,0,(data[[#This Row],[internados_uci]]-AC136)/AC136),0)</f>
        <v>-9.5890410958904104E-2</v>
      </c>
      <c r="AE137" s="24">
        <f t="shared" si="20"/>
        <v>-1.5832342797014749E-2</v>
      </c>
      <c r="AF137" s="13">
        <f>IF(ISNUMBER(AC136),IF(data[[#This Row],[internados_uci]]-AC136&lt;0,0,data[[#This Row],[internados_uci]]-AC136),0)</f>
        <v>0</v>
      </c>
      <c r="AG137" s="8">
        <f t="shared" si="15"/>
        <v>0.5</v>
      </c>
      <c r="AH137">
        <v>1626</v>
      </c>
      <c r="AI137">
        <v>401496</v>
      </c>
      <c r="AJ137">
        <v>34082</v>
      </c>
      <c r="AK137">
        <v>353991</v>
      </c>
      <c r="AM137">
        <v>767</v>
      </c>
      <c r="AN137">
        <v>661</v>
      </c>
      <c r="AO137">
        <v>794</v>
      </c>
      <c r="AP137">
        <v>1055</v>
      </c>
      <c r="AQ137">
        <v>923</v>
      </c>
      <c r="AR137">
        <v>3708</v>
      </c>
      <c r="AS137">
        <v>3169</v>
      </c>
      <c r="AT137">
        <v>3911</v>
      </c>
      <c r="AU137">
        <v>3497</v>
      </c>
      <c r="AV137">
        <v>4212</v>
      </c>
      <c r="AW137">
        <v>3356</v>
      </c>
      <c r="AX137">
        <v>4106</v>
      </c>
      <c r="AY137">
        <v>2975</v>
      </c>
      <c r="AZ137">
        <v>2477</v>
      </c>
      <c r="BA137">
        <v>2194</v>
      </c>
      <c r="BB137">
        <v>1730</v>
      </c>
      <c r="BC137">
        <v>1525</v>
      </c>
      <c r="BD137">
        <v>3754</v>
      </c>
      <c r="BE137">
        <v>1795</v>
      </c>
      <c r="BF137">
        <v>0.36</v>
      </c>
      <c r="BG137">
        <v>0.28000000000000003</v>
      </c>
      <c r="BH137">
        <v>0.1</v>
      </c>
      <c r="BI137">
        <v>0.2</v>
      </c>
      <c r="BJ137">
        <v>0.21</v>
      </c>
      <c r="BK137">
        <v>0.14000000000000001</v>
      </c>
      <c r="BL137">
        <v>25630</v>
      </c>
      <c r="BM137">
        <v>20249</v>
      </c>
      <c r="BN137">
        <v>821</v>
      </c>
      <c r="BO137">
        <v>250</v>
      </c>
      <c r="BP137">
        <v>527</v>
      </c>
      <c r="BQ137">
        <v>18</v>
      </c>
      <c r="BR137">
        <v>15</v>
      </c>
      <c r="BS137">
        <v>15</v>
      </c>
      <c r="BT137">
        <v>0</v>
      </c>
      <c r="CD137">
        <v>0</v>
      </c>
      <c r="CE137" s="6">
        <f>data[[#This Row],[obitos_0_9_f]]-CD136</f>
        <v>0</v>
      </c>
      <c r="CF137">
        <v>0</v>
      </c>
      <c r="CG137" s="6">
        <f>data[[#This Row],[obitos_0_9_m]]-CF136</f>
        <v>0</v>
      </c>
      <c r="CH137">
        <v>0</v>
      </c>
      <c r="CI137" s="6">
        <f>data[[#This Row],[obitos_10_19_f]]-CH136</f>
        <v>0</v>
      </c>
      <c r="CJ137">
        <v>0</v>
      </c>
      <c r="CK137" s="6">
        <f>data[[#This Row],[obitos_10_19_m]]-CJ136</f>
        <v>0</v>
      </c>
      <c r="CL137">
        <v>1</v>
      </c>
      <c r="CM137" s="6">
        <f>data[[#This Row],[obitos_20_29_f]]-CL136</f>
        <v>0</v>
      </c>
      <c r="CN137">
        <v>1</v>
      </c>
      <c r="CO137" s="6">
        <f>data[[#This Row],[obitos_20_29_m]]-CN136</f>
        <v>0</v>
      </c>
      <c r="CP137">
        <v>1</v>
      </c>
      <c r="CQ137" s="6">
        <f>data[[#This Row],[obitos_30_39_f]]-CP136</f>
        <v>0</v>
      </c>
      <c r="CR137">
        <v>1</v>
      </c>
      <c r="CS137" s="6">
        <f>data[[#This Row],[obitos_30_39_m]]-CR136</f>
        <v>0</v>
      </c>
      <c r="CT137">
        <v>10</v>
      </c>
      <c r="CU137" s="6">
        <f>data[[#This Row],[obitos_40_49_f]]-CT136</f>
        <v>0</v>
      </c>
      <c r="CV137">
        <v>10</v>
      </c>
      <c r="CW137" s="6">
        <f>data[[#This Row],[obitos_40_49_m]]-CV136</f>
        <v>0</v>
      </c>
      <c r="CX137">
        <v>17</v>
      </c>
      <c r="CY137" s="6">
        <f>data[[#This Row],[obitos_50_59_f]]-CX136</f>
        <v>0</v>
      </c>
      <c r="CZ137">
        <v>38</v>
      </c>
      <c r="DA137" s="6">
        <f>data[[#This Row],[obitos_50_59_m]]-CZ136</f>
        <v>0</v>
      </c>
      <c r="DB137">
        <v>46</v>
      </c>
      <c r="DC137" s="6">
        <f>data[[#This Row],[obitos_60_69_f]]-DB136</f>
        <v>0</v>
      </c>
      <c r="DD137">
        <v>102</v>
      </c>
      <c r="DE137" s="6">
        <f>data[[#This Row],[obitos_60_69_m]]-DD136</f>
        <v>0</v>
      </c>
      <c r="DF137">
        <v>125</v>
      </c>
      <c r="DG137" s="6">
        <f>data[[#This Row],[obitos_70_79_f]]-DF136</f>
        <v>0</v>
      </c>
      <c r="DH137">
        <v>190</v>
      </c>
      <c r="DI137" s="6">
        <f>data[[#This Row],[obitos_70_79_m]]-DH136</f>
        <v>0</v>
      </c>
      <c r="DJ137">
        <v>626</v>
      </c>
      <c r="DK137" s="6">
        <f>data[[#This Row],[obitos_80_plus_f]]-DJ136</f>
        <v>1</v>
      </c>
      <c r="DL137">
        <v>478</v>
      </c>
      <c r="DM137" s="6">
        <f>data[[#This Row],[obitos_80_plus_m]]-DL136</f>
        <v>1</v>
      </c>
      <c r="DN137">
        <v>826</v>
      </c>
      <c r="DO137">
        <v>820</v>
      </c>
      <c r="DP137">
        <v>21</v>
      </c>
      <c r="DQ137">
        <v>16</v>
      </c>
      <c r="DR137">
        <v>13883</v>
      </c>
    </row>
    <row r="138" spans="1:122" x14ac:dyDescent="0.25">
      <c r="A138" s="1">
        <v>44023</v>
      </c>
      <c r="B138" s="2">
        <v>44023</v>
      </c>
      <c r="C138" s="12">
        <f>data[[#This Row],[confirmados]]-R138</f>
        <v>15566</v>
      </c>
      <c r="D138" s="12">
        <f>IF(ISNUMBER(C137),data[[#This Row],[activos_1]]-C137,0)</f>
        <v>37</v>
      </c>
      <c r="E138" s="11">
        <f t="shared" si="16"/>
        <v>81</v>
      </c>
      <c r="F138">
        <v>46221</v>
      </c>
      <c r="G138" s="13">
        <f>IF(ISNUMBER(F137),data[[#This Row],[confirmados]]-F137,0)</f>
        <v>342</v>
      </c>
      <c r="H138" s="8">
        <f t="shared" si="21"/>
        <v>354</v>
      </c>
      <c r="I138">
        <v>18068</v>
      </c>
      <c r="J138">
        <v>4255</v>
      </c>
      <c r="K138">
        <v>22385</v>
      </c>
      <c r="L138">
        <v>570</v>
      </c>
      <c r="M138">
        <v>695</v>
      </c>
      <c r="N138">
        <v>153</v>
      </c>
      <c r="O138">
        <v>95</v>
      </c>
      <c r="Q138">
        <v>342</v>
      </c>
      <c r="R138">
        <v>30655</v>
      </c>
      <c r="S138" s="13">
        <f>IF(ISNUMBER(R137),data[[#This Row],[recuperados]]-R137,0)</f>
        <v>305</v>
      </c>
      <c r="T138" s="8">
        <f t="shared" si="17"/>
        <v>273</v>
      </c>
      <c r="U138">
        <v>1654</v>
      </c>
      <c r="V138" s="9">
        <f>IF(ISNUMBER(U137),data[[#This Row],[obitos]]-U137,0)</f>
        <v>8</v>
      </c>
      <c r="W138" s="9">
        <f t="shared" si="18"/>
        <v>6.666666666666667</v>
      </c>
      <c r="X138">
        <v>459</v>
      </c>
      <c r="Y138" s="25">
        <f>IF(ISNUMBER(X137),(data[[#This Row],[internados]]-X137)/X137,0)</f>
        <v>-2.5477707006369428E-2</v>
      </c>
      <c r="Z138" s="77">
        <f t="shared" si="19"/>
        <v>-1.5207431151661335E-2</v>
      </c>
      <c r="AA138" s="13">
        <f>IF(ISNUMBER(X137),IF(data[[#This Row],[internados]]-X137&lt;0,0,data[[#This Row],[internados]]-X137),0)</f>
        <v>0</v>
      </c>
      <c r="AB138" s="8">
        <f t="shared" si="14"/>
        <v>1.6666666666666667</v>
      </c>
      <c r="AC138">
        <v>68</v>
      </c>
      <c r="AD138" s="78">
        <f>IF(ISNUMBER(AC137),IF(AC137=0,0,(data[[#This Row],[internados_uci]]-AC137)/AC137),0)</f>
        <v>3.0303030303030304E-2</v>
      </c>
      <c r="AE138" s="24">
        <f t="shared" si="20"/>
        <v>-1.0781837746509699E-2</v>
      </c>
      <c r="AF138" s="13">
        <f>IF(ISNUMBER(AC137),IF(data[[#This Row],[internados_uci]]-AC137&lt;0,0,data[[#This Row],[internados_uci]]-AC137),0)</f>
        <v>2</v>
      </c>
      <c r="AG138" s="8">
        <f t="shared" si="15"/>
        <v>0.83333333333333337</v>
      </c>
      <c r="AH138">
        <v>1705</v>
      </c>
      <c r="AI138">
        <v>403748</v>
      </c>
      <c r="AJ138">
        <v>34303</v>
      </c>
      <c r="AK138">
        <v>355822</v>
      </c>
      <c r="AM138">
        <v>767</v>
      </c>
      <c r="AN138">
        <v>676</v>
      </c>
      <c r="AO138">
        <v>802</v>
      </c>
      <c r="AP138">
        <v>1068</v>
      </c>
      <c r="AQ138">
        <v>938</v>
      </c>
      <c r="AR138">
        <v>3737</v>
      </c>
      <c r="AS138">
        <v>3200</v>
      </c>
      <c r="AT138">
        <v>3940</v>
      </c>
      <c r="AU138">
        <v>3538</v>
      </c>
      <c r="AV138">
        <v>4244</v>
      </c>
      <c r="AW138">
        <v>3380</v>
      </c>
      <c r="AX138">
        <v>4129</v>
      </c>
      <c r="AY138">
        <v>2997</v>
      </c>
      <c r="AZ138">
        <v>2492</v>
      </c>
      <c r="BA138">
        <v>2198</v>
      </c>
      <c r="BB138">
        <v>1738</v>
      </c>
      <c r="BC138">
        <v>1534</v>
      </c>
      <c r="BD138">
        <v>3770</v>
      </c>
      <c r="BE138">
        <v>1802</v>
      </c>
      <c r="BF138">
        <v>0.36</v>
      </c>
      <c r="BG138">
        <v>0.28000000000000003</v>
      </c>
      <c r="BH138">
        <v>0.1</v>
      </c>
      <c r="BI138">
        <v>0.2</v>
      </c>
      <c r="BJ138">
        <v>0.21</v>
      </c>
      <c r="BK138">
        <v>0.14000000000000001</v>
      </c>
      <c r="BL138">
        <v>25811</v>
      </c>
      <c r="BM138">
        <v>20410</v>
      </c>
      <c r="BN138">
        <v>821</v>
      </c>
      <c r="BO138">
        <v>250</v>
      </c>
      <c r="BP138">
        <v>535</v>
      </c>
      <c r="BQ138">
        <v>18</v>
      </c>
      <c r="BR138">
        <v>15</v>
      </c>
      <c r="BS138">
        <v>15</v>
      </c>
      <c r="BT138">
        <v>0</v>
      </c>
      <c r="CD138">
        <v>0</v>
      </c>
      <c r="CE138" s="6">
        <f>data[[#This Row],[obitos_0_9_f]]-CD137</f>
        <v>0</v>
      </c>
      <c r="CF138">
        <v>0</v>
      </c>
      <c r="CG138" s="6">
        <f>data[[#This Row],[obitos_0_9_m]]-CF137</f>
        <v>0</v>
      </c>
      <c r="CH138">
        <v>0</v>
      </c>
      <c r="CI138" s="6">
        <f>data[[#This Row],[obitos_10_19_f]]-CH137</f>
        <v>0</v>
      </c>
      <c r="CJ138">
        <v>0</v>
      </c>
      <c r="CK138" s="6">
        <f>data[[#This Row],[obitos_10_19_m]]-CJ137</f>
        <v>0</v>
      </c>
      <c r="CL138">
        <v>1</v>
      </c>
      <c r="CM138" s="6">
        <f>data[[#This Row],[obitos_20_29_f]]-CL137</f>
        <v>0</v>
      </c>
      <c r="CN138">
        <v>1</v>
      </c>
      <c r="CO138" s="6">
        <f>data[[#This Row],[obitos_20_29_m]]-CN137</f>
        <v>0</v>
      </c>
      <c r="CP138">
        <v>1</v>
      </c>
      <c r="CQ138" s="6">
        <f>data[[#This Row],[obitos_30_39_f]]-CP137</f>
        <v>0</v>
      </c>
      <c r="CR138">
        <v>1</v>
      </c>
      <c r="CS138" s="6">
        <f>data[[#This Row],[obitos_30_39_m]]-CR137</f>
        <v>0</v>
      </c>
      <c r="CT138">
        <v>10</v>
      </c>
      <c r="CU138" s="6">
        <f>data[[#This Row],[obitos_40_49_f]]-CT137</f>
        <v>0</v>
      </c>
      <c r="CV138">
        <v>10</v>
      </c>
      <c r="CW138" s="6">
        <f>data[[#This Row],[obitos_40_49_m]]-CV137</f>
        <v>0</v>
      </c>
      <c r="CX138">
        <v>17</v>
      </c>
      <c r="CY138" s="6">
        <f>data[[#This Row],[obitos_50_59_f]]-CX137</f>
        <v>0</v>
      </c>
      <c r="CZ138">
        <v>38</v>
      </c>
      <c r="DA138" s="6">
        <f>data[[#This Row],[obitos_50_59_m]]-CZ137</f>
        <v>0</v>
      </c>
      <c r="DB138">
        <v>47</v>
      </c>
      <c r="DC138" s="6">
        <f>data[[#This Row],[obitos_60_69_f]]-DB137</f>
        <v>1</v>
      </c>
      <c r="DD138">
        <v>102</v>
      </c>
      <c r="DE138" s="6">
        <f>data[[#This Row],[obitos_60_69_m]]-DD137</f>
        <v>0</v>
      </c>
      <c r="DF138">
        <v>125</v>
      </c>
      <c r="DG138" s="6">
        <f>data[[#This Row],[obitos_70_79_f]]-DF137</f>
        <v>0</v>
      </c>
      <c r="DH138">
        <v>193</v>
      </c>
      <c r="DI138" s="6">
        <f>data[[#This Row],[obitos_70_79_m]]-DH137</f>
        <v>3</v>
      </c>
      <c r="DJ138">
        <v>627</v>
      </c>
      <c r="DK138" s="6">
        <f>data[[#This Row],[obitos_80_plus_f]]-DJ137</f>
        <v>1</v>
      </c>
      <c r="DL138">
        <v>481</v>
      </c>
      <c r="DM138" s="6">
        <f>data[[#This Row],[obitos_80_plus_m]]-DL137</f>
        <v>3</v>
      </c>
      <c r="DN138">
        <v>828</v>
      </c>
      <c r="DO138">
        <v>826</v>
      </c>
      <c r="DP138">
        <v>21</v>
      </c>
      <c r="DQ138">
        <v>17</v>
      </c>
      <c r="DR138">
        <v>13912</v>
      </c>
    </row>
    <row r="139" spans="1:122" x14ac:dyDescent="0.25">
      <c r="A139" s="1">
        <v>44024</v>
      </c>
      <c r="B139" s="2">
        <v>44024</v>
      </c>
      <c r="C139" s="12">
        <f>data[[#This Row],[confirmados]]-R139</f>
        <v>15605</v>
      </c>
      <c r="D139" s="12">
        <f>IF(ISNUMBER(C138),data[[#This Row],[activos_1]]-C138,0)</f>
        <v>39</v>
      </c>
      <c r="E139" s="11">
        <f t="shared" si="16"/>
        <v>73.666666666666671</v>
      </c>
      <c r="F139">
        <v>46512</v>
      </c>
      <c r="G139" s="13">
        <f>IF(ISNUMBER(F138),data[[#This Row],[confirmados]]-F138,0)</f>
        <v>291</v>
      </c>
      <c r="H139" s="8">
        <f t="shared" si="21"/>
        <v>363.83333333333331</v>
      </c>
      <c r="I139">
        <v>18109</v>
      </c>
      <c r="J139">
        <v>4267</v>
      </c>
      <c r="K139">
        <v>22611</v>
      </c>
      <c r="L139">
        <v>572</v>
      </c>
      <c r="M139">
        <v>704</v>
      </c>
      <c r="N139">
        <v>152</v>
      </c>
      <c r="O139">
        <v>97</v>
      </c>
      <c r="Q139">
        <v>291</v>
      </c>
      <c r="R139">
        <v>30907</v>
      </c>
      <c r="S139" s="13">
        <f>IF(ISNUMBER(R138),data[[#This Row],[recuperados]]-R138,0)</f>
        <v>252</v>
      </c>
      <c r="T139" s="8">
        <f t="shared" si="17"/>
        <v>290.16666666666669</v>
      </c>
      <c r="U139">
        <v>1660</v>
      </c>
      <c r="V139" s="9">
        <f>IF(ISNUMBER(U138),data[[#This Row],[obitos]]-U138,0)</f>
        <v>6</v>
      </c>
      <c r="W139" s="9">
        <f t="shared" si="18"/>
        <v>6.666666666666667</v>
      </c>
      <c r="X139">
        <v>462</v>
      </c>
      <c r="Y139" s="25">
        <f>IF(ISNUMBER(X138),(data[[#This Row],[internados]]-X138)/X138,0)</f>
        <v>6.5359477124183009E-3</v>
      </c>
      <c r="Z139" s="77">
        <f t="shared" si="19"/>
        <v>-1.7094297009115429E-2</v>
      </c>
      <c r="AA139" s="13">
        <f>IF(ISNUMBER(X138),IF(data[[#This Row],[internados]]-X138&lt;0,0,data[[#This Row],[internados]]-X138),0)</f>
        <v>3</v>
      </c>
      <c r="AB139" s="8">
        <f t="shared" ref="AB139:AB202" si="22">AVERAGE(AA134:AA139)</f>
        <v>0.66666666666666663</v>
      </c>
      <c r="AC139">
        <v>64</v>
      </c>
      <c r="AD139" s="78">
        <f>IF(ISNUMBER(AC138),IF(AC138=0,0,(data[[#This Row],[internados_uci]]-AC138)/AC138),0)</f>
        <v>-5.8823529411764705E-2</v>
      </c>
      <c r="AE139" s="24">
        <f t="shared" si="20"/>
        <v>-2.2868864337968198E-2</v>
      </c>
      <c r="AF139" s="13">
        <f>IF(ISNUMBER(AC138),IF(data[[#This Row],[internados_uci]]-AC138&lt;0,0,data[[#This Row],[internados_uci]]-AC138),0)</f>
        <v>0</v>
      </c>
      <c r="AG139" s="8">
        <f t="shared" ref="AG139:AG202" si="23">AVERAGE(AF134:AF139)</f>
        <v>0.66666666666666663</v>
      </c>
      <c r="AH139">
        <v>1638</v>
      </c>
      <c r="AI139">
        <v>405110</v>
      </c>
      <c r="AJ139">
        <v>34512</v>
      </c>
      <c r="AK139">
        <v>356960</v>
      </c>
      <c r="AM139">
        <v>767</v>
      </c>
      <c r="AN139">
        <v>690</v>
      </c>
      <c r="AO139">
        <v>809</v>
      </c>
      <c r="AP139">
        <v>1080</v>
      </c>
      <c r="AQ139">
        <v>947</v>
      </c>
      <c r="AR139">
        <v>3758</v>
      </c>
      <c r="AS139">
        <v>3219</v>
      </c>
      <c r="AT139">
        <v>3958</v>
      </c>
      <c r="AU139">
        <v>3573</v>
      </c>
      <c r="AV139">
        <v>4269</v>
      </c>
      <c r="AW139">
        <v>3402</v>
      </c>
      <c r="AX139">
        <v>4133</v>
      </c>
      <c r="AY139">
        <v>3022</v>
      </c>
      <c r="AZ139">
        <v>2509</v>
      </c>
      <c r="BA139">
        <v>2218</v>
      </c>
      <c r="BB139">
        <v>1749</v>
      </c>
      <c r="BC139">
        <v>1540</v>
      </c>
      <c r="BD139">
        <v>3781</v>
      </c>
      <c r="BE139">
        <v>1807</v>
      </c>
      <c r="BF139">
        <v>0.36</v>
      </c>
      <c r="BG139">
        <v>0.28000000000000003</v>
      </c>
      <c r="BH139">
        <v>0.1</v>
      </c>
      <c r="BI139">
        <v>0.2</v>
      </c>
      <c r="BJ139">
        <v>0.21</v>
      </c>
      <c r="BK139">
        <v>0.14000000000000001</v>
      </c>
      <c r="BL139">
        <v>25946</v>
      </c>
      <c r="BM139">
        <v>20566</v>
      </c>
      <c r="BN139">
        <v>822</v>
      </c>
      <c r="BO139">
        <v>250</v>
      </c>
      <c r="BP139">
        <v>540</v>
      </c>
      <c r="BQ139">
        <v>18</v>
      </c>
      <c r="BR139">
        <v>15</v>
      </c>
      <c r="BS139">
        <v>15</v>
      </c>
      <c r="BT139">
        <v>0</v>
      </c>
      <c r="CD139">
        <v>0</v>
      </c>
      <c r="CE139" s="6">
        <f>data[[#This Row],[obitos_0_9_f]]-CD138</f>
        <v>0</v>
      </c>
      <c r="CF139">
        <v>0</v>
      </c>
      <c r="CG139" s="6">
        <f>data[[#This Row],[obitos_0_9_m]]-CF138</f>
        <v>0</v>
      </c>
      <c r="CH139">
        <v>0</v>
      </c>
      <c r="CI139" s="6">
        <f>data[[#This Row],[obitos_10_19_f]]-CH138</f>
        <v>0</v>
      </c>
      <c r="CJ139">
        <v>0</v>
      </c>
      <c r="CK139" s="6">
        <f>data[[#This Row],[obitos_10_19_m]]-CJ138</f>
        <v>0</v>
      </c>
      <c r="CL139">
        <v>1</v>
      </c>
      <c r="CM139" s="6">
        <f>data[[#This Row],[obitos_20_29_f]]-CL138</f>
        <v>0</v>
      </c>
      <c r="CN139">
        <v>1</v>
      </c>
      <c r="CO139" s="6">
        <f>data[[#This Row],[obitos_20_29_m]]-CN138</f>
        <v>0</v>
      </c>
      <c r="CP139">
        <v>1</v>
      </c>
      <c r="CQ139" s="6">
        <f>data[[#This Row],[obitos_30_39_f]]-CP138</f>
        <v>0</v>
      </c>
      <c r="CR139">
        <v>1</v>
      </c>
      <c r="CS139" s="6">
        <f>data[[#This Row],[obitos_30_39_m]]-CR138</f>
        <v>0</v>
      </c>
      <c r="CT139">
        <v>10</v>
      </c>
      <c r="CU139" s="6">
        <f>data[[#This Row],[obitos_40_49_f]]-CT138</f>
        <v>0</v>
      </c>
      <c r="CV139">
        <v>10</v>
      </c>
      <c r="CW139" s="6">
        <f>data[[#This Row],[obitos_40_49_m]]-CV138</f>
        <v>0</v>
      </c>
      <c r="CX139">
        <v>17</v>
      </c>
      <c r="CY139" s="6">
        <f>data[[#This Row],[obitos_50_59_f]]-CX138</f>
        <v>0</v>
      </c>
      <c r="CZ139">
        <v>38</v>
      </c>
      <c r="DA139" s="6">
        <f>data[[#This Row],[obitos_50_59_m]]-CZ138</f>
        <v>0</v>
      </c>
      <c r="DB139">
        <v>48</v>
      </c>
      <c r="DC139" s="6">
        <f>data[[#This Row],[obitos_60_69_f]]-DB138</f>
        <v>1</v>
      </c>
      <c r="DD139">
        <v>102</v>
      </c>
      <c r="DE139" s="6">
        <f>data[[#This Row],[obitos_60_69_m]]-DD138</f>
        <v>0</v>
      </c>
      <c r="DF139">
        <v>126</v>
      </c>
      <c r="DG139" s="6">
        <f>data[[#This Row],[obitos_70_79_f]]-DF138</f>
        <v>1</v>
      </c>
      <c r="DH139">
        <v>194</v>
      </c>
      <c r="DI139" s="6">
        <f>data[[#This Row],[obitos_70_79_m]]-DH138</f>
        <v>1</v>
      </c>
      <c r="DJ139">
        <v>627</v>
      </c>
      <c r="DK139" s="6">
        <f>data[[#This Row],[obitos_80_plus_f]]-DJ138</f>
        <v>0</v>
      </c>
      <c r="DL139">
        <v>484</v>
      </c>
      <c r="DM139" s="6">
        <f>data[[#This Row],[obitos_80_plus_m]]-DL138</f>
        <v>3</v>
      </c>
      <c r="DN139">
        <v>830</v>
      </c>
      <c r="DO139">
        <v>830</v>
      </c>
      <c r="DP139">
        <v>29</v>
      </c>
      <c r="DQ139">
        <v>19</v>
      </c>
      <c r="DR139">
        <v>13945</v>
      </c>
    </row>
    <row r="140" spans="1:122" x14ac:dyDescent="0.25">
      <c r="A140" s="1">
        <v>44025</v>
      </c>
      <c r="B140" s="2">
        <v>44025</v>
      </c>
      <c r="C140" s="12">
        <f>data[[#This Row],[confirmados]]-R140</f>
        <v>15753</v>
      </c>
      <c r="D140" s="12">
        <f>IF(ISNUMBER(C139),data[[#This Row],[activos_1]]-C139,0)</f>
        <v>148</v>
      </c>
      <c r="E140" s="11">
        <f t="shared" si="16"/>
        <v>97</v>
      </c>
      <c r="F140">
        <v>46818</v>
      </c>
      <c r="G140" s="13">
        <f>IF(ISNUMBER(F139),data[[#This Row],[confirmados]]-F139,0)</f>
        <v>306</v>
      </c>
      <c r="H140" s="8">
        <f t="shared" si="21"/>
        <v>367</v>
      </c>
      <c r="I140">
        <v>18142</v>
      </c>
      <c r="J140">
        <v>4276</v>
      </c>
      <c r="K140">
        <v>22865</v>
      </c>
      <c r="L140">
        <v>576</v>
      </c>
      <c r="M140">
        <v>708</v>
      </c>
      <c r="N140">
        <v>152</v>
      </c>
      <c r="O140">
        <v>99</v>
      </c>
      <c r="Q140">
        <v>306</v>
      </c>
      <c r="R140">
        <v>31065</v>
      </c>
      <c r="S140" s="13">
        <f>IF(ISNUMBER(R139),data[[#This Row],[recuperados]]-R139,0)</f>
        <v>158</v>
      </c>
      <c r="T140" s="8">
        <f t="shared" si="17"/>
        <v>270</v>
      </c>
      <c r="U140">
        <v>1662</v>
      </c>
      <c r="V140" s="9">
        <f>IF(ISNUMBER(U139),data[[#This Row],[obitos]]-U139,0)</f>
        <v>2</v>
      </c>
      <c r="W140" s="9">
        <f t="shared" si="18"/>
        <v>5.5</v>
      </c>
      <c r="X140">
        <v>467</v>
      </c>
      <c r="Y140" s="25">
        <f>IF(ISNUMBER(X139),(data[[#This Row],[internados]]-X139)/X139,0)</f>
        <v>1.0822510822510822E-2</v>
      </c>
      <c r="Z140" s="77">
        <f t="shared" si="19"/>
        <v>-1.4640772625766485E-2</v>
      </c>
      <c r="AA140" s="13">
        <f>IF(ISNUMBER(X139),IF(data[[#This Row],[internados]]-X139&lt;0,0,data[[#This Row],[internados]]-X139),0)</f>
        <v>5</v>
      </c>
      <c r="AB140" s="8">
        <f t="shared" si="22"/>
        <v>1.5</v>
      </c>
      <c r="AC140">
        <v>63</v>
      </c>
      <c r="AD140" s="78">
        <f>IF(ISNUMBER(AC139),IF(AC139=0,0,(data[[#This Row],[internados_uci]]-AC139)/AC139),0)</f>
        <v>-1.5625E-2</v>
      </c>
      <c r="AE140" s="24">
        <f t="shared" si="20"/>
        <v>-2.9977535509139369E-2</v>
      </c>
      <c r="AF140" s="13">
        <f>IF(ISNUMBER(AC139),IF(data[[#This Row],[internados_uci]]-AC139&lt;0,0,data[[#This Row],[internados_uci]]-AC139),0)</f>
        <v>0</v>
      </c>
      <c r="AG140" s="8">
        <f t="shared" si="23"/>
        <v>0.33333333333333331</v>
      </c>
      <c r="AH140">
        <v>1291</v>
      </c>
      <c r="AI140">
        <v>406412</v>
      </c>
      <c r="AJ140">
        <v>34301</v>
      </c>
      <c r="AK140">
        <v>358303</v>
      </c>
      <c r="AM140">
        <v>767</v>
      </c>
      <c r="AN140">
        <v>702</v>
      </c>
      <c r="AO140">
        <v>822</v>
      </c>
      <c r="AP140">
        <v>1084</v>
      </c>
      <c r="AQ140">
        <v>959</v>
      </c>
      <c r="AR140">
        <v>3785</v>
      </c>
      <c r="AS140">
        <v>3255</v>
      </c>
      <c r="AT140">
        <v>3983</v>
      </c>
      <c r="AU140">
        <v>3604</v>
      </c>
      <c r="AV140">
        <v>4284</v>
      </c>
      <c r="AW140">
        <v>3428</v>
      </c>
      <c r="AX140">
        <v>4151</v>
      </c>
      <c r="AY140">
        <v>3047</v>
      </c>
      <c r="AZ140">
        <v>2524</v>
      </c>
      <c r="BA140">
        <v>2235</v>
      </c>
      <c r="BB140">
        <v>1757</v>
      </c>
      <c r="BC140">
        <v>1548</v>
      </c>
      <c r="BD140">
        <v>3791</v>
      </c>
      <c r="BE140">
        <v>1811</v>
      </c>
      <c r="BF140">
        <v>0.36</v>
      </c>
      <c r="BG140">
        <v>0.28000000000000003</v>
      </c>
      <c r="BH140">
        <v>0.1</v>
      </c>
      <c r="BI140">
        <v>0.2</v>
      </c>
      <c r="BJ140">
        <v>0.21</v>
      </c>
      <c r="BK140">
        <v>0.14000000000000001</v>
      </c>
      <c r="BL140">
        <v>26080</v>
      </c>
      <c r="BM140">
        <v>20738</v>
      </c>
      <c r="BN140">
        <v>823</v>
      </c>
      <c r="BO140">
        <v>250</v>
      </c>
      <c r="BP140">
        <v>541</v>
      </c>
      <c r="BQ140">
        <v>18</v>
      </c>
      <c r="BR140">
        <v>15</v>
      </c>
      <c r="BS140">
        <v>15</v>
      </c>
      <c r="BT140">
        <v>0</v>
      </c>
      <c r="CD140">
        <v>0</v>
      </c>
      <c r="CE140" s="6">
        <f>data[[#This Row],[obitos_0_9_f]]-CD139</f>
        <v>0</v>
      </c>
      <c r="CF140">
        <v>0</v>
      </c>
      <c r="CG140" s="6">
        <f>data[[#This Row],[obitos_0_9_m]]-CF139</f>
        <v>0</v>
      </c>
      <c r="CH140">
        <v>0</v>
      </c>
      <c r="CI140" s="6">
        <f>data[[#This Row],[obitos_10_19_f]]-CH139</f>
        <v>0</v>
      </c>
      <c r="CJ140">
        <v>0</v>
      </c>
      <c r="CK140" s="6">
        <f>data[[#This Row],[obitos_10_19_m]]-CJ139</f>
        <v>0</v>
      </c>
      <c r="CL140">
        <v>1</v>
      </c>
      <c r="CM140" s="6">
        <f>data[[#This Row],[obitos_20_29_f]]-CL139</f>
        <v>0</v>
      </c>
      <c r="CN140">
        <v>1</v>
      </c>
      <c r="CO140" s="6">
        <f>data[[#This Row],[obitos_20_29_m]]-CN139</f>
        <v>0</v>
      </c>
      <c r="CP140">
        <v>2</v>
      </c>
      <c r="CQ140" s="6">
        <f>data[[#This Row],[obitos_30_39_f]]-CP139</f>
        <v>1</v>
      </c>
      <c r="CR140">
        <v>1</v>
      </c>
      <c r="CS140" s="6">
        <f>data[[#This Row],[obitos_30_39_m]]-CR139</f>
        <v>0</v>
      </c>
      <c r="CT140">
        <v>10</v>
      </c>
      <c r="CU140" s="6">
        <f>data[[#This Row],[obitos_40_49_f]]-CT139</f>
        <v>0</v>
      </c>
      <c r="CV140">
        <v>10</v>
      </c>
      <c r="CW140" s="6">
        <f>data[[#This Row],[obitos_40_49_m]]-CV139</f>
        <v>0</v>
      </c>
      <c r="CX140">
        <v>17</v>
      </c>
      <c r="CY140" s="6">
        <f>data[[#This Row],[obitos_50_59_f]]-CX139</f>
        <v>0</v>
      </c>
      <c r="CZ140">
        <v>38</v>
      </c>
      <c r="DA140" s="6">
        <f>data[[#This Row],[obitos_50_59_m]]-CZ139</f>
        <v>0</v>
      </c>
      <c r="DB140">
        <v>48</v>
      </c>
      <c r="DC140" s="6">
        <f>data[[#This Row],[obitos_60_69_f]]-DB139</f>
        <v>0</v>
      </c>
      <c r="DD140">
        <v>102</v>
      </c>
      <c r="DE140" s="6">
        <f>data[[#This Row],[obitos_60_69_m]]-DD139</f>
        <v>0</v>
      </c>
      <c r="DF140">
        <v>126</v>
      </c>
      <c r="DG140" s="6">
        <f>data[[#This Row],[obitos_70_79_f]]-DF139</f>
        <v>0</v>
      </c>
      <c r="DH140">
        <v>195</v>
      </c>
      <c r="DI140" s="6">
        <f>data[[#This Row],[obitos_70_79_m]]-DH139</f>
        <v>1</v>
      </c>
      <c r="DJ140">
        <v>627</v>
      </c>
      <c r="DK140" s="6">
        <f>data[[#This Row],[obitos_80_plus_f]]-DJ139</f>
        <v>0</v>
      </c>
      <c r="DL140">
        <v>484</v>
      </c>
      <c r="DM140" s="6">
        <f>data[[#This Row],[obitos_80_plus_m]]-DL139</f>
        <v>0</v>
      </c>
      <c r="DN140">
        <v>831</v>
      </c>
      <c r="DO140">
        <v>831</v>
      </c>
      <c r="DP140">
        <v>29</v>
      </c>
      <c r="DQ140">
        <v>19</v>
      </c>
      <c r="DR140">
        <v>14091</v>
      </c>
    </row>
    <row r="141" spans="1:122" x14ac:dyDescent="0.25">
      <c r="A141" s="1">
        <v>44026</v>
      </c>
      <c r="B141" s="2">
        <v>44026</v>
      </c>
      <c r="C141" s="12">
        <f>data[[#This Row],[confirmados]]-R141</f>
        <v>15501</v>
      </c>
      <c r="D141" s="12">
        <f>IF(ISNUMBER(C140),data[[#This Row],[activos_1]]-C140,0)</f>
        <v>-252</v>
      </c>
      <c r="E141" s="11">
        <f t="shared" si="16"/>
        <v>26</v>
      </c>
      <c r="F141">
        <v>47051</v>
      </c>
      <c r="G141" s="13">
        <f>IF(ISNUMBER(F140),data[[#This Row],[confirmados]]-F140,0)</f>
        <v>233</v>
      </c>
      <c r="H141" s="8">
        <f t="shared" si="21"/>
        <v>332</v>
      </c>
      <c r="I141">
        <v>18184</v>
      </c>
      <c r="J141">
        <v>4297</v>
      </c>
      <c r="K141">
        <v>23008</v>
      </c>
      <c r="L141">
        <v>586</v>
      </c>
      <c r="M141">
        <v>725</v>
      </c>
      <c r="N141">
        <v>152</v>
      </c>
      <c r="O141">
        <v>99</v>
      </c>
      <c r="Q141">
        <v>233</v>
      </c>
      <c r="R141">
        <v>31550</v>
      </c>
      <c r="S141" s="13">
        <f>IF(ISNUMBER(R140),data[[#This Row],[recuperados]]-R140,0)</f>
        <v>485</v>
      </c>
      <c r="T141" s="8">
        <f t="shared" si="17"/>
        <v>306</v>
      </c>
      <c r="U141">
        <v>1668</v>
      </c>
      <c r="V141" s="9">
        <f>IF(ISNUMBER(U140),data[[#This Row],[obitos]]-U140,0)</f>
        <v>6</v>
      </c>
      <c r="W141" s="9">
        <f t="shared" si="18"/>
        <v>6.166666666666667</v>
      </c>
      <c r="X141">
        <v>472</v>
      </c>
      <c r="Y141" s="25">
        <f>IF(ISNUMBER(X140),(data[[#This Row],[internados]]-X140)/X140,0)</f>
        <v>1.0706638115631691E-2</v>
      </c>
      <c r="Z141" s="77">
        <f t="shared" si="19"/>
        <v>-1.3182490800232307E-2</v>
      </c>
      <c r="AA141" s="13">
        <f>IF(ISNUMBER(X140),IF(data[[#This Row],[internados]]-X140&lt;0,0,data[[#This Row],[internados]]-X140),0)</f>
        <v>5</v>
      </c>
      <c r="AB141" s="8">
        <f t="shared" si="22"/>
        <v>2.1666666666666665</v>
      </c>
      <c r="AC141">
        <v>69</v>
      </c>
      <c r="AD141" s="78">
        <f>IF(ISNUMBER(AC140),IF(AC140=0,0,(data[[#This Row],[internados_uci]]-AC140)/AC140),0)</f>
        <v>9.5238095238095233E-2</v>
      </c>
      <c r="AE141" s="24">
        <f t="shared" si="20"/>
        <v>-9.7185547238428007E-3</v>
      </c>
      <c r="AF141" s="13">
        <f>IF(ISNUMBER(AC140),IF(data[[#This Row],[internados_uci]]-AC140&lt;0,0,data[[#This Row],[internados_uci]]-AC140),0)</f>
        <v>6</v>
      </c>
      <c r="AG141" s="8">
        <f t="shared" si="23"/>
        <v>1.3333333333333333</v>
      </c>
      <c r="AH141">
        <v>1472</v>
      </c>
      <c r="AI141">
        <v>408951</v>
      </c>
      <c r="AJ141">
        <v>34641</v>
      </c>
      <c r="AK141">
        <v>360428</v>
      </c>
      <c r="AM141">
        <v>767</v>
      </c>
      <c r="AN141">
        <v>707</v>
      </c>
      <c r="AO141">
        <v>827</v>
      </c>
      <c r="AP141">
        <v>1090</v>
      </c>
      <c r="AQ141">
        <v>964</v>
      </c>
      <c r="AR141">
        <v>3813</v>
      </c>
      <c r="AS141">
        <v>3284</v>
      </c>
      <c r="AT141">
        <v>3996</v>
      </c>
      <c r="AU141">
        <v>3627</v>
      </c>
      <c r="AV141">
        <v>4303</v>
      </c>
      <c r="AW141">
        <v>3455</v>
      </c>
      <c r="AX141">
        <v>4168</v>
      </c>
      <c r="AY141">
        <v>3060</v>
      </c>
      <c r="AZ141">
        <v>2534</v>
      </c>
      <c r="BA141">
        <v>2248</v>
      </c>
      <c r="BB141">
        <v>1762</v>
      </c>
      <c r="BC141">
        <v>1553</v>
      </c>
      <c r="BD141">
        <v>3798</v>
      </c>
      <c r="BE141">
        <v>1813</v>
      </c>
      <c r="BF141">
        <v>0.36</v>
      </c>
      <c r="BG141">
        <v>0.28000000000000003</v>
      </c>
      <c r="BH141">
        <v>0.1</v>
      </c>
      <c r="BI141">
        <v>0.2</v>
      </c>
      <c r="BJ141">
        <v>0.21</v>
      </c>
      <c r="BK141">
        <v>0.14000000000000001</v>
      </c>
      <c r="BL141">
        <v>26191</v>
      </c>
      <c r="BM141">
        <v>20860</v>
      </c>
      <c r="BN141">
        <v>823</v>
      </c>
      <c r="BO141">
        <v>250</v>
      </c>
      <c r="BP141">
        <v>547</v>
      </c>
      <c r="BQ141">
        <v>18</v>
      </c>
      <c r="BR141">
        <v>15</v>
      </c>
      <c r="BS141">
        <v>15</v>
      </c>
      <c r="BT141">
        <v>0</v>
      </c>
      <c r="CD141">
        <v>0</v>
      </c>
      <c r="CE141" s="6">
        <f>data[[#This Row],[obitos_0_9_f]]-CD140</f>
        <v>0</v>
      </c>
      <c r="CF141">
        <v>0</v>
      </c>
      <c r="CG141" s="6">
        <f>data[[#This Row],[obitos_0_9_m]]-CF140</f>
        <v>0</v>
      </c>
      <c r="CH141">
        <v>0</v>
      </c>
      <c r="CI141" s="6">
        <f>data[[#This Row],[obitos_10_19_f]]-CH140</f>
        <v>0</v>
      </c>
      <c r="CJ141">
        <v>0</v>
      </c>
      <c r="CK141" s="6">
        <f>data[[#This Row],[obitos_10_19_m]]-CJ140</f>
        <v>0</v>
      </c>
      <c r="CL141">
        <v>1</v>
      </c>
      <c r="CM141" s="6">
        <f>data[[#This Row],[obitos_20_29_f]]-CL140</f>
        <v>0</v>
      </c>
      <c r="CN141">
        <v>1</v>
      </c>
      <c r="CO141" s="6">
        <f>data[[#This Row],[obitos_20_29_m]]-CN140</f>
        <v>0</v>
      </c>
      <c r="CP141">
        <v>2</v>
      </c>
      <c r="CQ141" s="6">
        <f>data[[#This Row],[obitos_30_39_f]]-CP140</f>
        <v>0</v>
      </c>
      <c r="CR141">
        <v>1</v>
      </c>
      <c r="CS141" s="6">
        <f>data[[#This Row],[obitos_30_39_m]]-CR140</f>
        <v>0</v>
      </c>
      <c r="CT141">
        <v>10</v>
      </c>
      <c r="CU141" s="6">
        <f>data[[#This Row],[obitos_40_49_f]]-CT140</f>
        <v>0</v>
      </c>
      <c r="CV141">
        <v>10</v>
      </c>
      <c r="CW141" s="6">
        <f>data[[#This Row],[obitos_40_49_m]]-CV140</f>
        <v>0</v>
      </c>
      <c r="CX141">
        <v>17</v>
      </c>
      <c r="CY141" s="6">
        <f>data[[#This Row],[obitos_50_59_f]]-CX140</f>
        <v>0</v>
      </c>
      <c r="CZ141">
        <v>38</v>
      </c>
      <c r="DA141" s="6">
        <f>data[[#This Row],[obitos_50_59_m]]-CZ140</f>
        <v>0</v>
      </c>
      <c r="DB141">
        <v>48</v>
      </c>
      <c r="DC141" s="6">
        <f>data[[#This Row],[obitos_60_69_f]]-DB140</f>
        <v>0</v>
      </c>
      <c r="DD141">
        <v>102</v>
      </c>
      <c r="DE141" s="6">
        <f>data[[#This Row],[obitos_60_69_m]]-DD140</f>
        <v>0</v>
      </c>
      <c r="DF141">
        <v>128</v>
      </c>
      <c r="DG141" s="6">
        <f>data[[#This Row],[obitos_70_79_f]]-DF140</f>
        <v>2</v>
      </c>
      <c r="DH141">
        <v>196</v>
      </c>
      <c r="DI141" s="6">
        <f>data[[#This Row],[obitos_70_79_m]]-DH140</f>
        <v>1</v>
      </c>
      <c r="DJ141">
        <v>630</v>
      </c>
      <c r="DK141" s="6">
        <f>data[[#This Row],[obitos_80_plus_f]]-DJ140</f>
        <v>3</v>
      </c>
      <c r="DL141">
        <v>484</v>
      </c>
      <c r="DM141" s="6">
        <f>data[[#This Row],[obitos_80_plus_m]]-DL140</f>
        <v>0</v>
      </c>
      <c r="DN141">
        <v>836</v>
      </c>
      <c r="DO141">
        <v>832</v>
      </c>
      <c r="DP141">
        <v>29</v>
      </c>
      <c r="DQ141">
        <v>20</v>
      </c>
      <c r="DR141">
        <v>13833</v>
      </c>
    </row>
    <row r="142" spans="1:122" x14ac:dyDescent="0.25">
      <c r="A142" s="1">
        <v>44027</v>
      </c>
      <c r="B142" s="2">
        <v>44027</v>
      </c>
      <c r="C142" s="12">
        <f>data[[#This Row],[confirmados]]-R142</f>
        <v>15316</v>
      </c>
      <c r="D142" s="12">
        <f>IF(ISNUMBER(C141),data[[#This Row],[activos_1]]-C141,0)</f>
        <v>-185</v>
      </c>
      <c r="E142" s="11">
        <f t="shared" si="16"/>
        <v>-18.666666666666668</v>
      </c>
      <c r="F142">
        <v>47426</v>
      </c>
      <c r="G142" s="13">
        <f>IF(ISNUMBER(F141),data[[#This Row],[confirmados]]-F141,0)</f>
        <v>375</v>
      </c>
      <c r="H142" s="8">
        <f t="shared" si="21"/>
        <v>324.83333333333331</v>
      </c>
      <c r="I142">
        <v>18215</v>
      </c>
      <c r="J142">
        <v>4319</v>
      </c>
      <c r="K142">
        <v>23296</v>
      </c>
      <c r="L142">
        <v>596</v>
      </c>
      <c r="M142">
        <v>750</v>
      </c>
      <c r="N142">
        <v>151</v>
      </c>
      <c r="O142">
        <v>99</v>
      </c>
      <c r="Q142">
        <v>375</v>
      </c>
      <c r="R142">
        <v>32110</v>
      </c>
      <c r="S142" s="13">
        <f>IF(ISNUMBER(R141),data[[#This Row],[recuperados]]-R141,0)</f>
        <v>560</v>
      </c>
      <c r="T142" s="8">
        <f t="shared" si="17"/>
        <v>343.5</v>
      </c>
      <c r="U142">
        <v>1676</v>
      </c>
      <c r="V142" s="9">
        <f>IF(ISNUMBER(U141),data[[#This Row],[obitos]]-U141,0)</f>
        <v>8</v>
      </c>
      <c r="W142" s="9">
        <f t="shared" si="18"/>
        <v>5.333333333333333</v>
      </c>
      <c r="X142">
        <v>478</v>
      </c>
      <c r="Y142" s="25">
        <f>IF(ISNUMBER(X141),(data[[#This Row],[internados]]-X141)/X141,0)</f>
        <v>1.2711864406779662E-2</v>
      </c>
      <c r="Z142" s="77">
        <f t="shared" si="19"/>
        <v>-2.925825899102362E-3</v>
      </c>
      <c r="AA142" s="13">
        <f>IF(ISNUMBER(X141),IF(data[[#This Row],[internados]]-X141&lt;0,0,data[[#This Row],[internados]]-X141),0)</f>
        <v>6</v>
      </c>
      <c r="AB142" s="8">
        <f t="shared" si="22"/>
        <v>3.1666666666666665</v>
      </c>
      <c r="AC142">
        <v>68</v>
      </c>
      <c r="AD142" s="78">
        <f>IF(ISNUMBER(AC141),IF(AC141=0,0,(data[[#This Row],[internados_uci]]-AC141)/AC141),0)</f>
        <v>-1.4492753623188406E-2</v>
      </c>
      <c r="AE142" s="24">
        <f t="shared" si="20"/>
        <v>-9.8817614087886117E-3</v>
      </c>
      <c r="AF142" s="13">
        <f>IF(ISNUMBER(AC141),IF(data[[#This Row],[internados_uci]]-AC141&lt;0,0,data[[#This Row],[internados_uci]]-AC141),0)</f>
        <v>0</v>
      </c>
      <c r="AG142" s="8">
        <f t="shared" si="23"/>
        <v>1.3333333333333333</v>
      </c>
      <c r="AH142">
        <v>1550</v>
      </c>
      <c r="AI142">
        <v>411293</v>
      </c>
      <c r="AJ142">
        <v>35316</v>
      </c>
      <c r="AK142">
        <v>362317</v>
      </c>
      <c r="AM142">
        <v>767</v>
      </c>
      <c r="AN142">
        <v>715</v>
      </c>
      <c r="AO142">
        <v>843</v>
      </c>
      <c r="AP142">
        <v>1105</v>
      </c>
      <c r="AQ142">
        <v>975</v>
      </c>
      <c r="AR142">
        <v>3833</v>
      </c>
      <c r="AS142">
        <v>3320</v>
      </c>
      <c r="AT142">
        <v>4036</v>
      </c>
      <c r="AU142">
        <v>3659</v>
      </c>
      <c r="AV142">
        <v>4345</v>
      </c>
      <c r="AW142">
        <v>3494</v>
      </c>
      <c r="AX142">
        <v>4191</v>
      </c>
      <c r="AY142">
        <v>3084</v>
      </c>
      <c r="AZ142">
        <v>2548</v>
      </c>
      <c r="BA142">
        <v>2259</v>
      </c>
      <c r="BB142">
        <v>1770</v>
      </c>
      <c r="BC142">
        <v>1567</v>
      </c>
      <c r="BD142">
        <v>3802</v>
      </c>
      <c r="BE142">
        <v>1824</v>
      </c>
      <c r="BF142">
        <v>0.36</v>
      </c>
      <c r="BG142">
        <v>0.28000000000000003</v>
      </c>
      <c r="BH142">
        <v>0.1</v>
      </c>
      <c r="BI142">
        <v>0.2</v>
      </c>
      <c r="BJ142">
        <v>0.21</v>
      </c>
      <c r="BK142">
        <v>0.14000000000000001</v>
      </c>
      <c r="BL142">
        <v>26366</v>
      </c>
      <c r="BM142">
        <v>21060</v>
      </c>
      <c r="BN142">
        <v>826</v>
      </c>
      <c r="BO142">
        <v>251</v>
      </c>
      <c r="BP142">
        <v>550</v>
      </c>
      <c r="BQ142">
        <v>19</v>
      </c>
      <c r="BR142">
        <v>15</v>
      </c>
      <c r="BS142">
        <v>15</v>
      </c>
      <c r="BT142">
        <v>0</v>
      </c>
      <c r="CD142">
        <v>0</v>
      </c>
      <c r="CE142" s="6">
        <f>data[[#This Row],[obitos_0_9_f]]-CD141</f>
        <v>0</v>
      </c>
      <c r="CF142">
        <v>0</v>
      </c>
      <c r="CG142" s="6">
        <f>data[[#This Row],[obitos_0_9_m]]-CF141</f>
        <v>0</v>
      </c>
      <c r="CH142">
        <v>0</v>
      </c>
      <c r="CI142" s="6">
        <f>data[[#This Row],[obitos_10_19_f]]-CH141</f>
        <v>0</v>
      </c>
      <c r="CJ142">
        <v>0</v>
      </c>
      <c r="CK142" s="6">
        <f>data[[#This Row],[obitos_10_19_m]]-CJ141</f>
        <v>0</v>
      </c>
      <c r="CL142">
        <v>1</v>
      </c>
      <c r="CM142" s="6">
        <f>data[[#This Row],[obitos_20_29_f]]-CL141</f>
        <v>0</v>
      </c>
      <c r="CN142">
        <v>1</v>
      </c>
      <c r="CO142" s="6">
        <f>data[[#This Row],[obitos_20_29_m]]-CN141</f>
        <v>0</v>
      </c>
      <c r="CP142">
        <v>2</v>
      </c>
      <c r="CQ142" s="6">
        <f>data[[#This Row],[obitos_30_39_f]]-CP141</f>
        <v>0</v>
      </c>
      <c r="CR142">
        <v>1</v>
      </c>
      <c r="CS142" s="6">
        <f>data[[#This Row],[obitos_30_39_m]]-CR141</f>
        <v>0</v>
      </c>
      <c r="CT142">
        <v>10</v>
      </c>
      <c r="CU142" s="6">
        <f>data[[#This Row],[obitos_40_49_f]]-CT141</f>
        <v>0</v>
      </c>
      <c r="CV142">
        <v>10</v>
      </c>
      <c r="CW142" s="6">
        <f>data[[#This Row],[obitos_40_49_m]]-CV141</f>
        <v>0</v>
      </c>
      <c r="CX142">
        <v>17</v>
      </c>
      <c r="CY142" s="6">
        <f>data[[#This Row],[obitos_50_59_f]]-CX141</f>
        <v>0</v>
      </c>
      <c r="CZ142">
        <v>38</v>
      </c>
      <c r="DA142" s="6">
        <f>data[[#This Row],[obitos_50_59_m]]-CZ141</f>
        <v>0</v>
      </c>
      <c r="DB142">
        <v>48</v>
      </c>
      <c r="DC142" s="6">
        <f>data[[#This Row],[obitos_60_69_f]]-DB141</f>
        <v>0</v>
      </c>
      <c r="DD142">
        <v>102</v>
      </c>
      <c r="DE142" s="6">
        <f>data[[#This Row],[obitos_60_69_m]]-DD141</f>
        <v>0</v>
      </c>
      <c r="DF142">
        <v>128</v>
      </c>
      <c r="DG142" s="6">
        <f>data[[#This Row],[obitos_70_79_f]]-DF141</f>
        <v>0</v>
      </c>
      <c r="DH142">
        <v>196</v>
      </c>
      <c r="DI142" s="6">
        <f>data[[#This Row],[obitos_70_79_m]]-DH141</f>
        <v>0</v>
      </c>
      <c r="DJ142">
        <v>636</v>
      </c>
      <c r="DK142" s="6">
        <f>data[[#This Row],[obitos_80_plus_f]]-DJ141</f>
        <v>6</v>
      </c>
      <c r="DL142">
        <v>486</v>
      </c>
      <c r="DM142" s="6">
        <f>data[[#This Row],[obitos_80_plus_m]]-DL141</f>
        <v>2</v>
      </c>
      <c r="DN142">
        <v>842</v>
      </c>
      <c r="DO142">
        <v>834</v>
      </c>
      <c r="DP142">
        <v>35</v>
      </c>
      <c r="DQ142">
        <v>21</v>
      </c>
      <c r="DR142">
        <v>13640</v>
      </c>
    </row>
    <row r="143" spans="1:122" x14ac:dyDescent="0.25">
      <c r="A143" s="1">
        <v>44028</v>
      </c>
      <c r="B143" s="2">
        <v>44028</v>
      </c>
      <c r="C143" s="12">
        <f>data[[#This Row],[confirmados]]-R143</f>
        <v>15289</v>
      </c>
      <c r="D143" s="12">
        <f>IF(ISNUMBER(C142),data[[#This Row],[activos_1]]-C142,0)</f>
        <v>-27</v>
      </c>
      <c r="E143" s="11">
        <f t="shared" si="16"/>
        <v>-40</v>
      </c>
      <c r="F143">
        <v>47765</v>
      </c>
      <c r="G143" s="13">
        <f>IF(ISNUMBER(F142),data[[#This Row],[confirmados]]-F142,0)</f>
        <v>339</v>
      </c>
      <c r="H143" s="8">
        <f t="shared" si="21"/>
        <v>314.33333333333331</v>
      </c>
      <c r="I143">
        <v>18253</v>
      </c>
      <c r="J143">
        <v>4330</v>
      </c>
      <c r="K143">
        <v>23570</v>
      </c>
      <c r="L143">
        <v>605</v>
      </c>
      <c r="M143">
        <v>757</v>
      </c>
      <c r="N143">
        <v>151</v>
      </c>
      <c r="O143">
        <v>99</v>
      </c>
      <c r="Q143">
        <v>339</v>
      </c>
      <c r="R143">
        <v>32476</v>
      </c>
      <c r="S143" s="13">
        <f>IF(ISNUMBER(R142),data[[#This Row],[recuperados]]-R142,0)</f>
        <v>366</v>
      </c>
      <c r="T143" s="8">
        <f t="shared" si="17"/>
        <v>354.33333333333331</v>
      </c>
      <c r="U143">
        <v>1679</v>
      </c>
      <c r="V143" s="9">
        <f>IF(ISNUMBER(U142),data[[#This Row],[obitos]]-U142,0)</f>
        <v>3</v>
      </c>
      <c r="W143" s="9">
        <f t="shared" si="18"/>
        <v>5.5</v>
      </c>
      <c r="X143">
        <v>476</v>
      </c>
      <c r="Y143" s="25">
        <f>IF(ISNUMBER(X142),(data[[#This Row],[internados]]-X142)/X142,0)</f>
        <v>-4.1841004184100415E-3</v>
      </c>
      <c r="Z143" s="77">
        <f t="shared" si="19"/>
        <v>1.8525256054268344E-3</v>
      </c>
      <c r="AA143" s="13">
        <f>IF(ISNUMBER(X142),IF(data[[#This Row],[internados]]-X142&lt;0,0,data[[#This Row],[internados]]-X142),0)</f>
        <v>0</v>
      </c>
      <c r="AB143" s="8">
        <f t="shared" si="22"/>
        <v>3.1666666666666665</v>
      </c>
      <c r="AC143">
        <v>72</v>
      </c>
      <c r="AD143" s="78">
        <f>IF(ISNUMBER(AC142),IF(AC142=0,0,(data[[#This Row],[internados_uci]]-AC142)/AC142),0)</f>
        <v>5.8823529411764705E-2</v>
      </c>
      <c r="AE143" s="24">
        <f t="shared" si="20"/>
        <v>1.5903895319656188E-2</v>
      </c>
      <c r="AF143" s="13">
        <f>IF(ISNUMBER(AC142),IF(data[[#This Row],[internados_uci]]-AC142&lt;0,0,data[[#This Row],[internados_uci]]-AC142),0)</f>
        <v>4</v>
      </c>
      <c r="AG143" s="8">
        <f t="shared" si="23"/>
        <v>2</v>
      </c>
      <c r="AH143">
        <v>1542</v>
      </c>
      <c r="AI143">
        <v>413498</v>
      </c>
      <c r="AJ143">
        <v>34898</v>
      </c>
      <c r="AK143">
        <v>364191</v>
      </c>
      <c r="AM143">
        <v>767</v>
      </c>
      <c r="AN143">
        <v>727</v>
      </c>
      <c r="AO143">
        <v>853</v>
      </c>
      <c r="AP143">
        <v>1122</v>
      </c>
      <c r="AQ143">
        <v>984</v>
      </c>
      <c r="AR143">
        <v>3861</v>
      </c>
      <c r="AS143">
        <v>3353</v>
      </c>
      <c r="AT143">
        <v>4076</v>
      </c>
      <c r="AU143">
        <v>3691</v>
      </c>
      <c r="AV143">
        <v>4376</v>
      </c>
      <c r="AW143">
        <v>3520</v>
      </c>
      <c r="AX143">
        <v>4212</v>
      </c>
      <c r="AY143">
        <v>3103</v>
      </c>
      <c r="AZ143">
        <v>2555</v>
      </c>
      <c r="BA143">
        <v>2273</v>
      </c>
      <c r="BB143">
        <v>1779</v>
      </c>
      <c r="BC143">
        <v>1579</v>
      </c>
      <c r="BD143">
        <v>3815</v>
      </c>
      <c r="BE143">
        <v>1828</v>
      </c>
      <c r="BF143">
        <v>0.36</v>
      </c>
      <c r="BG143">
        <v>0.28000000000000003</v>
      </c>
      <c r="BH143">
        <v>0.1</v>
      </c>
      <c r="BI143">
        <v>0.2</v>
      </c>
      <c r="BJ143">
        <v>0.21</v>
      </c>
      <c r="BK143">
        <v>0.14000000000000001</v>
      </c>
      <c r="BL143">
        <v>26546</v>
      </c>
      <c r="BM143">
        <v>21219</v>
      </c>
      <c r="BN143">
        <v>826</v>
      </c>
      <c r="BO143">
        <v>251</v>
      </c>
      <c r="BP143">
        <v>553</v>
      </c>
      <c r="BQ143">
        <v>19</v>
      </c>
      <c r="BR143">
        <v>15</v>
      </c>
      <c r="BS143">
        <v>15</v>
      </c>
      <c r="BT143">
        <v>0</v>
      </c>
      <c r="CD143">
        <v>0</v>
      </c>
      <c r="CE143" s="6">
        <f>data[[#This Row],[obitos_0_9_f]]-CD142</f>
        <v>0</v>
      </c>
      <c r="CF143">
        <v>0</v>
      </c>
      <c r="CG143" s="6">
        <f>data[[#This Row],[obitos_0_9_m]]-CF142</f>
        <v>0</v>
      </c>
      <c r="CH143">
        <v>0</v>
      </c>
      <c r="CI143" s="6">
        <f>data[[#This Row],[obitos_10_19_f]]-CH142</f>
        <v>0</v>
      </c>
      <c r="CJ143">
        <v>0</v>
      </c>
      <c r="CK143" s="6">
        <f>data[[#This Row],[obitos_10_19_m]]-CJ142</f>
        <v>0</v>
      </c>
      <c r="CL143">
        <v>1</v>
      </c>
      <c r="CM143" s="6">
        <f>data[[#This Row],[obitos_20_29_f]]-CL142</f>
        <v>0</v>
      </c>
      <c r="CN143">
        <v>1</v>
      </c>
      <c r="CO143" s="6">
        <f>data[[#This Row],[obitos_20_29_m]]-CN142</f>
        <v>0</v>
      </c>
      <c r="CP143">
        <v>2</v>
      </c>
      <c r="CQ143" s="6">
        <f>data[[#This Row],[obitos_30_39_f]]-CP142</f>
        <v>0</v>
      </c>
      <c r="CR143">
        <v>1</v>
      </c>
      <c r="CS143" s="6">
        <f>data[[#This Row],[obitos_30_39_m]]-CR142</f>
        <v>0</v>
      </c>
      <c r="CT143">
        <v>10</v>
      </c>
      <c r="CU143" s="6">
        <f>data[[#This Row],[obitos_40_49_f]]-CT142</f>
        <v>0</v>
      </c>
      <c r="CV143">
        <v>10</v>
      </c>
      <c r="CW143" s="6">
        <f>data[[#This Row],[obitos_40_49_m]]-CV142</f>
        <v>0</v>
      </c>
      <c r="CX143">
        <v>17</v>
      </c>
      <c r="CY143" s="6">
        <f>data[[#This Row],[obitos_50_59_f]]-CX142</f>
        <v>0</v>
      </c>
      <c r="CZ143">
        <v>38</v>
      </c>
      <c r="DA143" s="6">
        <f>data[[#This Row],[obitos_50_59_m]]-CZ142</f>
        <v>0</v>
      </c>
      <c r="DB143">
        <v>48</v>
      </c>
      <c r="DC143" s="6">
        <f>data[[#This Row],[obitos_60_69_f]]-DB142</f>
        <v>0</v>
      </c>
      <c r="DD143">
        <v>102</v>
      </c>
      <c r="DE143" s="6">
        <f>data[[#This Row],[obitos_60_69_m]]-DD142</f>
        <v>0</v>
      </c>
      <c r="DF143">
        <v>128</v>
      </c>
      <c r="DG143" s="6">
        <f>data[[#This Row],[obitos_70_79_f]]-DF142</f>
        <v>0</v>
      </c>
      <c r="DH143">
        <v>197</v>
      </c>
      <c r="DI143" s="6">
        <f>data[[#This Row],[obitos_70_79_m]]-DH142</f>
        <v>1</v>
      </c>
      <c r="DJ143">
        <v>637</v>
      </c>
      <c r="DK143" s="6">
        <f>data[[#This Row],[obitos_80_plus_f]]-DJ142</f>
        <v>1</v>
      </c>
      <c r="DL143">
        <v>487</v>
      </c>
      <c r="DM143" s="6">
        <f>data[[#This Row],[obitos_80_plus_m]]-DL142</f>
        <v>1</v>
      </c>
      <c r="DN143">
        <v>843</v>
      </c>
      <c r="DO143">
        <v>836</v>
      </c>
      <c r="DP143">
        <v>35</v>
      </c>
      <c r="DQ143">
        <v>23</v>
      </c>
      <c r="DR143">
        <v>13610</v>
      </c>
    </row>
    <row r="144" spans="1:122" x14ac:dyDescent="0.25">
      <c r="A144" s="1">
        <v>44029</v>
      </c>
      <c r="B144" s="2">
        <v>44029</v>
      </c>
      <c r="C144" s="12">
        <f>data[[#This Row],[confirmados]]-R144</f>
        <v>15287</v>
      </c>
      <c r="D144" s="12">
        <f>IF(ISNUMBER(C143),data[[#This Row],[activos_1]]-C143,0)</f>
        <v>-2</v>
      </c>
      <c r="E144" s="11">
        <f t="shared" si="16"/>
        <v>-46.5</v>
      </c>
      <c r="F144">
        <v>48077</v>
      </c>
      <c r="G144" s="13">
        <f>IF(ISNUMBER(F143),data[[#This Row],[confirmados]]-F143,0)</f>
        <v>312</v>
      </c>
      <c r="H144" s="8">
        <f t="shared" si="21"/>
        <v>309.33333333333331</v>
      </c>
      <c r="I144">
        <v>18293</v>
      </c>
      <c r="J144">
        <v>4340</v>
      </c>
      <c r="K144">
        <v>23806</v>
      </c>
      <c r="L144">
        <v>623</v>
      </c>
      <c r="M144">
        <v>764</v>
      </c>
      <c r="N144">
        <v>152</v>
      </c>
      <c r="O144">
        <v>99</v>
      </c>
      <c r="Q144">
        <v>312</v>
      </c>
      <c r="R144">
        <v>32790</v>
      </c>
      <c r="S144" s="13">
        <f>IF(ISNUMBER(R143),data[[#This Row],[recuperados]]-R143,0)</f>
        <v>314</v>
      </c>
      <c r="T144" s="8">
        <f t="shared" si="17"/>
        <v>355.83333333333331</v>
      </c>
      <c r="U144">
        <v>1682</v>
      </c>
      <c r="V144" s="9">
        <f>IF(ISNUMBER(U143),data[[#This Row],[obitos]]-U143,0)</f>
        <v>3</v>
      </c>
      <c r="W144" s="9">
        <f t="shared" si="18"/>
        <v>4.666666666666667</v>
      </c>
      <c r="X144">
        <v>447</v>
      </c>
      <c r="Y144" s="25">
        <f>IF(ISNUMBER(X143),(data[[#This Row],[internados]]-X143)/X143,0)</f>
        <v>-6.0924369747899158E-2</v>
      </c>
      <c r="Z144" s="77">
        <f t="shared" si="19"/>
        <v>-4.055251518161454E-3</v>
      </c>
      <c r="AA144" s="13">
        <f>IF(ISNUMBER(X143),IF(data[[#This Row],[internados]]-X143&lt;0,0,data[[#This Row],[internados]]-X143),0)</f>
        <v>0</v>
      </c>
      <c r="AB144" s="8">
        <f t="shared" si="22"/>
        <v>3.1666666666666665</v>
      </c>
      <c r="AC144">
        <v>67</v>
      </c>
      <c r="AD144" s="78">
        <f>IF(ISNUMBER(AC143),IF(AC143=0,0,(data[[#This Row],[internados_uci]]-AC143)/AC143),0)</f>
        <v>-6.9444444444444448E-2</v>
      </c>
      <c r="AE144" s="24">
        <f t="shared" si="20"/>
        <v>-7.2068380492293588E-4</v>
      </c>
      <c r="AF144" s="13">
        <f>IF(ISNUMBER(AC143),IF(data[[#This Row],[internados_uci]]-AC143&lt;0,0,data[[#This Row],[internados_uci]]-AC143),0)</f>
        <v>0</v>
      </c>
      <c r="AG144" s="8">
        <f t="shared" si="23"/>
        <v>1.6666666666666667</v>
      </c>
      <c r="AH144">
        <v>1735</v>
      </c>
      <c r="AI144">
        <v>415851</v>
      </c>
      <c r="AJ144">
        <v>35150</v>
      </c>
      <c r="AK144">
        <v>366039</v>
      </c>
      <c r="AM144">
        <v>767</v>
      </c>
      <c r="AN144">
        <v>735</v>
      </c>
      <c r="AO144">
        <v>869</v>
      </c>
      <c r="AP144">
        <v>1129</v>
      </c>
      <c r="AQ144">
        <v>995</v>
      </c>
      <c r="AR144">
        <v>3904</v>
      </c>
      <c r="AS144">
        <v>3376</v>
      </c>
      <c r="AT144">
        <v>4112</v>
      </c>
      <c r="AU144">
        <v>3715</v>
      </c>
      <c r="AV144">
        <v>4406</v>
      </c>
      <c r="AW144">
        <v>3539</v>
      </c>
      <c r="AX144">
        <v>4233</v>
      </c>
      <c r="AY144">
        <v>3123</v>
      </c>
      <c r="AZ144">
        <v>2567</v>
      </c>
      <c r="BA144">
        <v>2282</v>
      </c>
      <c r="BB144">
        <v>1788</v>
      </c>
      <c r="BC144">
        <v>1586</v>
      </c>
      <c r="BD144">
        <v>3821</v>
      </c>
      <c r="BE144">
        <v>1833</v>
      </c>
      <c r="BF144">
        <v>0.36</v>
      </c>
      <c r="BG144">
        <v>0.28000000000000003</v>
      </c>
      <c r="BH144">
        <v>0.1</v>
      </c>
      <c r="BI144">
        <v>0.2</v>
      </c>
      <c r="BJ144">
        <v>0.21</v>
      </c>
      <c r="BK144">
        <v>0.14000000000000001</v>
      </c>
      <c r="BL144">
        <v>26719</v>
      </c>
      <c r="BM144">
        <v>21358</v>
      </c>
      <c r="BN144">
        <v>827</v>
      </c>
      <c r="BO144">
        <v>251</v>
      </c>
      <c r="BP144">
        <v>555</v>
      </c>
      <c r="BQ144">
        <v>19</v>
      </c>
      <c r="BR144">
        <v>15</v>
      </c>
      <c r="BS144">
        <v>15</v>
      </c>
      <c r="BT144">
        <v>0</v>
      </c>
      <c r="CD144">
        <v>0</v>
      </c>
      <c r="CE144" s="6">
        <f>data[[#This Row],[obitos_0_9_f]]-CD143</f>
        <v>0</v>
      </c>
      <c r="CF144">
        <v>0</v>
      </c>
      <c r="CG144" s="6">
        <f>data[[#This Row],[obitos_0_9_m]]-CF143</f>
        <v>0</v>
      </c>
      <c r="CH144">
        <v>0</v>
      </c>
      <c r="CI144" s="6">
        <f>data[[#This Row],[obitos_10_19_f]]-CH143</f>
        <v>0</v>
      </c>
      <c r="CJ144">
        <v>0</v>
      </c>
      <c r="CK144" s="6">
        <f>data[[#This Row],[obitos_10_19_m]]-CJ143</f>
        <v>0</v>
      </c>
      <c r="CL144">
        <v>1</v>
      </c>
      <c r="CM144" s="6">
        <f>data[[#This Row],[obitos_20_29_f]]-CL143</f>
        <v>0</v>
      </c>
      <c r="CN144">
        <v>1</v>
      </c>
      <c r="CO144" s="6">
        <f>data[[#This Row],[obitos_20_29_m]]-CN143</f>
        <v>0</v>
      </c>
      <c r="CP144">
        <v>2</v>
      </c>
      <c r="CQ144" s="6">
        <f>data[[#This Row],[obitos_30_39_f]]-CP143</f>
        <v>0</v>
      </c>
      <c r="CR144">
        <v>1</v>
      </c>
      <c r="CS144" s="6">
        <f>data[[#This Row],[obitos_30_39_m]]-CR143</f>
        <v>0</v>
      </c>
      <c r="CT144">
        <v>10</v>
      </c>
      <c r="CU144" s="6">
        <f>data[[#This Row],[obitos_40_49_f]]-CT143</f>
        <v>0</v>
      </c>
      <c r="CV144">
        <v>10</v>
      </c>
      <c r="CW144" s="6">
        <f>data[[#This Row],[obitos_40_49_m]]-CV143</f>
        <v>0</v>
      </c>
      <c r="CX144">
        <v>17</v>
      </c>
      <c r="CY144" s="6">
        <f>data[[#This Row],[obitos_50_59_f]]-CX143</f>
        <v>0</v>
      </c>
      <c r="CZ144">
        <v>38</v>
      </c>
      <c r="DA144" s="6">
        <f>data[[#This Row],[obitos_50_59_m]]-CZ143</f>
        <v>0</v>
      </c>
      <c r="DB144">
        <v>48</v>
      </c>
      <c r="DC144" s="6">
        <f>data[[#This Row],[obitos_60_69_f]]-DB143</f>
        <v>0</v>
      </c>
      <c r="DD144">
        <v>102</v>
      </c>
      <c r="DE144" s="6">
        <f>data[[#This Row],[obitos_60_69_m]]-DD143</f>
        <v>0</v>
      </c>
      <c r="DF144">
        <v>128</v>
      </c>
      <c r="DG144" s="6">
        <f>data[[#This Row],[obitos_70_79_f]]-DF143</f>
        <v>0</v>
      </c>
      <c r="DH144">
        <v>197</v>
      </c>
      <c r="DI144" s="6">
        <f>data[[#This Row],[obitos_70_79_m]]-DH143</f>
        <v>0</v>
      </c>
      <c r="DJ144">
        <v>639</v>
      </c>
      <c r="DK144" s="6">
        <f>data[[#This Row],[obitos_80_plus_f]]-DJ143</f>
        <v>2</v>
      </c>
      <c r="DL144">
        <v>488</v>
      </c>
      <c r="DM144" s="6">
        <f>data[[#This Row],[obitos_80_plus_m]]-DL143</f>
        <v>1</v>
      </c>
      <c r="DN144">
        <v>845</v>
      </c>
      <c r="DO144">
        <v>837</v>
      </c>
      <c r="DP144">
        <v>40</v>
      </c>
      <c r="DQ144">
        <v>24</v>
      </c>
      <c r="DR144">
        <v>13605</v>
      </c>
    </row>
    <row r="145" spans="1:122" x14ac:dyDescent="0.25">
      <c r="A145" s="1">
        <v>44030</v>
      </c>
      <c r="B145" s="2">
        <v>44030</v>
      </c>
      <c r="C145" s="12">
        <f>data[[#This Row],[confirmados]]-R145</f>
        <v>15237</v>
      </c>
      <c r="D145" s="12">
        <f>IF(ISNUMBER(C144),data[[#This Row],[activos_1]]-C144,0)</f>
        <v>-50</v>
      </c>
      <c r="E145" s="11">
        <f t="shared" si="16"/>
        <v>-61.333333333333336</v>
      </c>
      <c r="F145">
        <v>48390</v>
      </c>
      <c r="G145" s="13">
        <f>IF(ISNUMBER(F144),data[[#This Row],[confirmados]]-F144,0)</f>
        <v>313</v>
      </c>
      <c r="H145" s="8">
        <f t="shared" si="21"/>
        <v>313</v>
      </c>
      <c r="I145">
        <v>18328</v>
      </c>
      <c r="J145">
        <v>4354</v>
      </c>
      <c r="K145">
        <v>24047</v>
      </c>
      <c r="L145">
        <v>627</v>
      </c>
      <c r="M145">
        <v>780</v>
      </c>
      <c r="N145">
        <v>153</v>
      </c>
      <c r="O145">
        <v>101</v>
      </c>
      <c r="Q145">
        <v>313</v>
      </c>
      <c r="R145">
        <v>33153</v>
      </c>
      <c r="S145" s="13">
        <f>IF(ISNUMBER(R144),data[[#This Row],[recuperados]]-R144,0)</f>
        <v>363</v>
      </c>
      <c r="T145" s="8">
        <f t="shared" si="17"/>
        <v>374.33333333333331</v>
      </c>
      <c r="U145">
        <v>1684</v>
      </c>
      <c r="V145" s="9">
        <f>IF(ISNUMBER(U144),data[[#This Row],[obitos]]-U144,0)</f>
        <v>2</v>
      </c>
      <c r="W145" s="9">
        <f t="shared" si="18"/>
        <v>4</v>
      </c>
      <c r="X145">
        <v>452</v>
      </c>
      <c r="Y145" s="25">
        <f>IF(ISNUMBER(X144),(data[[#This Row],[internados]]-X144)/X144,0)</f>
        <v>1.1185682326621925E-2</v>
      </c>
      <c r="Z145" s="77">
        <f t="shared" si="19"/>
        <v>-3.2802957491275173E-3</v>
      </c>
      <c r="AA145" s="13">
        <f>IF(ISNUMBER(X144),IF(data[[#This Row],[internados]]-X144&lt;0,0,data[[#This Row],[internados]]-X144),0)</f>
        <v>5</v>
      </c>
      <c r="AB145" s="8">
        <f t="shared" si="22"/>
        <v>3.5</v>
      </c>
      <c r="AC145">
        <v>65</v>
      </c>
      <c r="AD145" s="78">
        <f>IF(ISNUMBER(AC144),IF(AC144=0,0,(data[[#This Row],[internados_uci]]-AC144)/AC144),0)</f>
        <v>-2.9850746268656716E-2</v>
      </c>
      <c r="AE145" s="24">
        <f t="shared" si="20"/>
        <v>4.108113385595062E-3</v>
      </c>
      <c r="AF145" s="13">
        <f>IF(ISNUMBER(AC144),IF(data[[#This Row],[internados_uci]]-AC144&lt;0,0,data[[#This Row],[internados_uci]]-AC144),0)</f>
        <v>0</v>
      </c>
      <c r="AG145" s="8">
        <f t="shared" si="23"/>
        <v>1.6666666666666667</v>
      </c>
      <c r="AH145">
        <v>1617</v>
      </c>
      <c r="AI145">
        <v>417996</v>
      </c>
      <c r="AJ145">
        <v>35113</v>
      </c>
      <c r="AK145">
        <v>367989</v>
      </c>
      <c r="AM145">
        <v>767</v>
      </c>
      <c r="AN145">
        <v>744</v>
      </c>
      <c r="AO145">
        <v>883</v>
      </c>
      <c r="AP145">
        <v>1139</v>
      </c>
      <c r="AQ145">
        <v>1004</v>
      </c>
      <c r="AR145">
        <v>3938</v>
      </c>
      <c r="AS145">
        <v>3403</v>
      </c>
      <c r="AT145">
        <v>4141</v>
      </c>
      <c r="AU145">
        <v>3733</v>
      </c>
      <c r="AV145">
        <v>4437</v>
      </c>
      <c r="AW145">
        <v>3561</v>
      </c>
      <c r="AX145">
        <v>4254</v>
      </c>
      <c r="AY145">
        <v>3143</v>
      </c>
      <c r="AZ145">
        <v>2585</v>
      </c>
      <c r="BA145">
        <v>2296</v>
      </c>
      <c r="BB145">
        <v>1797</v>
      </c>
      <c r="BC145">
        <v>1596</v>
      </c>
      <c r="BD145">
        <v>3835</v>
      </c>
      <c r="BE145">
        <v>1837</v>
      </c>
      <c r="BF145">
        <v>0.35</v>
      </c>
      <c r="BG145">
        <v>0.28000000000000003</v>
      </c>
      <c r="BH145">
        <v>0.1</v>
      </c>
      <c r="BI145">
        <v>0.2</v>
      </c>
      <c r="BJ145">
        <v>0.21</v>
      </c>
      <c r="BK145">
        <v>0.14000000000000001</v>
      </c>
      <c r="BL145">
        <v>26894</v>
      </c>
      <c r="BM145">
        <v>21496</v>
      </c>
      <c r="BN145">
        <v>827</v>
      </c>
      <c r="BO145">
        <v>251</v>
      </c>
      <c r="BP145">
        <v>557</v>
      </c>
      <c r="BQ145">
        <v>19</v>
      </c>
      <c r="BR145">
        <v>15</v>
      </c>
      <c r="BS145">
        <v>15</v>
      </c>
      <c r="BT145">
        <v>0</v>
      </c>
      <c r="CD145">
        <v>0</v>
      </c>
      <c r="CE145" s="6">
        <f>data[[#This Row],[obitos_0_9_f]]-CD144</f>
        <v>0</v>
      </c>
      <c r="CF145">
        <v>0</v>
      </c>
      <c r="CG145" s="6">
        <f>data[[#This Row],[obitos_0_9_m]]-CF144</f>
        <v>0</v>
      </c>
      <c r="CH145">
        <v>0</v>
      </c>
      <c r="CI145" s="6">
        <f>data[[#This Row],[obitos_10_19_f]]-CH144</f>
        <v>0</v>
      </c>
      <c r="CJ145">
        <v>0</v>
      </c>
      <c r="CK145" s="6">
        <f>data[[#This Row],[obitos_10_19_m]]-CJ144</f>
        <v>0</v>
      </c>
      <c r="CL145">
        <v>1</v>
      </c>
      <c r="CM145" s="6">
        <f>data[[#This Row],[obitos_20_29_f]]-CL144</f>
        <v>0</v>
      </c>
      <c r="CN145">
        <v>1</v>
      </c>
      <c r="CO145" s="6">
        <f>data[[#This Row],[obitos_20_29_m]]-CN144</f>
        <v>0</v>
      </c>
      <c r="CP145">
        <v>2</v>
      </c>
      <c r="CQ145" s="6">
        <f>data[[#This Row],[obitos_30_39_f]]-CP144</f>
        <v>0</v>
      </c>
      <c r="CR145">
        <v>1</v>
      </c>
      <c r="CS145" s="6">
        <f>data[[#This Row],[obitos_30_39_m]]-CR144</f>
        <v>0</v>
      </c>
      <c r="CT145">
        <v>10</v>
      </c>
      <c r="CU145" s="6">
        <f>data[[#This Row],[obitos_40_49_f]]-CT144</f>
        <v>0</v>
      </c>
      <c r="CV145">
        <v>10</v>
      </c>
      <c r="CW145" s="6">
        <f>data[[#This Row],[obitos_40_49_m]]-CV144</f>
        <v>0</v>
      </c>
      <c r="CX145">
        <v>17</v>
      </c>
      <c r="CY145" s="6">
        <f>data[[#This Row],[obitos_50_59_f]]-CX144</f>
        <v>0</v>
      </c>
      <c r="CZ145">
        <v>38</v>
      </c>
      <c r="DA145" s="6">
        <f>data[[#This Row],[obitos_50_59_m]]-CZ144</f>
        <v>0</v>
      </c>
      <c r="DB145">
        <v>48</v>
      </c>
      <c r="DC145" s="6">
        <f>data[[#This Row],[obitos_60_69_f]]-DB144</f>
        <v>0</v>
      </c>
      <c r="DD145">
        <v>102</v>
      </c>
      <c r="DE145" s="6">
        <f>data[[#This Row],[obitos_60_69_m]]-DD144</f>
        <v>0</v>
      </c>
      <c r="DF145">
        <v>128</v>
      </c>
      <c r="DG145" s="6">
        <f>data[[#This Row],[obitos_70_79_f]]-DF144</f>
        <v>0</v>
      </c>
      <c r="DH145">
        <v>197</v>
      </c>
      <c r="DI145" s="6">
        <f>data[[#This Row],[obitos_70_79_m]]-DH144</f>
        <v>0</v>
      </c>
      <c r="DJ145">
        <v>640</v>
      </c>
      <c r="DK145" s="6">
        <f>data[[#This Row],[obitos_80_plus_f]]-DJ144</f>
        <v>1</v>
      </c>
      <c r="DL145">
        <v>489</v>
      </c>
      <c r="DM145" s="6">
        <f>data[[#This Row],[obitos_80_plus_m]]-DL144</f>
        <v>1</v>
      </c>
      <c r="DN145">
        <v>846</v>
      </c>
      <c r="DO145">
        <v>838</v>
      </c>
      <c r="DP145">
        <v>40</v>
      </c>
      <c r="DQ145">
        <v>24</v>
      </c>
      <c r="DR145">
        <v>13553</v>
      </c>
    </row>
    <row r="146" spans="1:122" x14ac:dyDescent="0.25">
      <c r="A146" s="1">
        <v>44031</v>
      </c>
      <c r="B146" s="2">
        <v>44031</v>
      </c>
      <c r="C146" s="12">
        <f>data[[#This Row],[confirmados]]-R146</f>
        <v>15267</v>
      </c>
      <c r="D146" s="12">
        <f>IF(ISNUMBER(C145),data[[#This Row],[activos_1]]-C145,0)</f>
        <v>30</v>
      </c>
      <c r="E146" s="11">
        <f t="shared" si="16"/>
        <v>-81</v>
      </c>
      <c r="F146">
        <v>48636</v>
      </c>
      <c r="G146" s="13">
        <f>IF(ISNUMBER(F145),data[[#This Row],[confirmados]]-F145,0)</f>
        <v>246</v>
      </c>
      <c r="H146" s="8">
        <f t="shared" si="21"/>
        <v>303</v>
      </c>
      <c r="I146">
        <v>18338</v>
      </c>
      <c r="J146">
        <v>4357</v>
      </c>
      <c r="K146">
        <v>24261</v>
      </c>
      <c r="L146">
        <v>630</v>
      </c>
      <c r="M146">
        <v>790</v>
      </c>
      <c r="N146">
        <v>158</v>
      </c>
      <c r="O146">
        <v>102</v>
      </c>
      <c r="Q146">
        <v>246</v>
      </c>
      <c r="R146">
        <v>33369</v>
      </c>
      <c r="S146" s="13">
        <f>IF(ISNUMBER(R145),data[[#This Row],[recuperados]]-R145,0)</f>
        <v>216</v>
      </c>
      <c r="T146" s="8">
        <f t="shared" si="17"/>
        <v>384</v>
      </c>
      <c r="U146">
        <v>1689</v>
      </c>
      <c r="V146" s="9">
        <f>IF(ISNUMBER(U145),data[[#This Row],[obitos]]-U145,0)</f>
        <v>5</v>
      </c>
      <c r="W146" s="9">
        <f t="shared" si="18"/>
        <v>4.5</v>
      </c>
      <c r="X146">
        <v>439</v>
      </c>
      <c r="Y146" s="25">
        <f>IF(ISNUMBER(X145),(data[[#This Row],[internados]]-X145)/X145,0)</f>
        <v>-2.8761061946902654E-2</v>
      </c>
      <c r="Z146" s="77">
        <f t="shared" si="19"/>
        <v>-9.8775578773630957E-3</v>
      </c>
      <c r="AA146" s="13">
        <f>IF(ISNUMBER(X145),IF(data[[#This Row],[internados]]-X145&lt;0,0,data[[#This Row],[internados]]-X145),0)</f>
        <v>0</v>
      </c>
      <c r="AB146" s="8">
        <f t="shared" si="22"/>
        <v>2.6666666666666665</v>
      </c>
      <c r="AC146">
        <v>61</v>
      </c>
      <c r="AD146" s="78">
        <f>IF(ISNUMBER(AC145),IF(AC145=0,0,(data[[#This Row],[internados_uci]]-AC145)/AC145),0)</f>
        <v>-6.1538461538461542E-2</v>
      </c>
      <c r="AE146" s="24">
        <f t="shared" si="20"/>
        <v>-3.5441302041485287E-3</v>
      </c>
      <c r="AF146" s="13">
        <f>IF(ISNUMBER(AC145),IF(data[[#This Row],[internados_uci]]-AC145&lt;0,0,data[[#This Row],[internados_uci]]-AC145),0)</f>
        <v>0</v>
      </c>
      <c r="AG146" s="8">
        <f t="shared" si="23"/>
        <v>1.6666666666666667</v>
      </c>
      <c r="AH146">
        <v>1620</v>
      </c>
      <c r="AI146">
        <v>419408</v>
      </c>
      <c r="AJ146">
        <v>35081</v>
      </c>
      <c r="AK146">
        <v>369152</v>
      </c>
      <c r="AM146">
        <v>767</v>
      </c>
      <c r="AN146">
        <v>755</v>
      </c>
      <c r="AO146">
        <v>891</v>
      </c>
      <c r="AP146">
        <v>1148</v>
      </c>
      <c r="AQ146">
        <v>1014</v>
      </c>
      <c r="AR146">
        <v>3968</v>
      </c>
      <c r="AS146">
        <v>3410</v>
      </c>
      <c r="AT146">
        <v>4159</v>
      </c>
      <c r="AU146">
        <v>3760</v>
      </c>
      <c r="AV146">
        <v>4464</v>
      </c>
      <c r="AW146">
        <v>3578</v>
      </c>
      <c r="AX146">
        <v>4269</v>
      </c>
      <c r="AY146">
        <v>3165</v>
      </c>
      <c r="AZ146">
        <v>2593</v>
      </c>
      <c r="BA146">
        <v>2308</v>
      </c>
      <c r="BB146">
        <v>1805</v>
      </c>
      <c r="BC146">
        <v>1602</v>
      </c>
      <c r="BD146">
        <v>3843</v>
      </c>
      <c r="BE146">
        <v>1840</v>
      </c>
      <c r="BF146">
        <v>0.35</v>
      </c>
      <c r="BG146">
        <v>0.28000000000000003</v>
      </c>
      <c r="BH146">
        <v>0.1</v>
      </c>
      <c r="BI146">
        <v>0.2</v>
      </c>
      <c r="BJ146">
        <v>0.21</v>
      </c>
      <c r="BK146">
        <v>0.14000000000000001</v>
      </c>
      <c r="BL146">
        <v>27028</v>
      </c>
      <c r="BM146">
        <v>21608</v>
      </c>
      <c r="BN146">
        <v>827</v>
      </c>
      <c r="BO146">
        <v>251</v>
      </c>
      <c r="BP146">
        <v>562</v>
      </c>
      <c r="BQ146">
        <v>19</v>
      </c>
      <c r="BR146">
        <v>15</v>
      </c>
      <c r="BS146">
        <v>15</v>
      </c>
      <c r="BT146">
        <v>0</v>
      </c>
      <c r="CD146">
        <v>0</v>
      </c>
      <c r="CE146" s="6">
        <f>data[[#This Row],[obitos_0_9_f]]-CD145</f>
        <v>0</v>
      </c>
      <c r="CF146">
        <v>0</v>
      </c>
      <c r="CG146" s="6">
        <f>data[[#This Row],[obitos_0_9_m]]-CF145</f>
        <v>0</v>
      </c>
      <c r="CH146">
        <v>0</v>
      </c>
      <c r="CI146" s="6">
        <f>data[[#This Row],[obitos_10_19_f]]-CH145</f>
        <v>0</v>
      </c>
      <c r="CJ146">
        <v>0</v>
      </c>
      <c r="CK146" s="6">
        <f>data[[#This Row],[obitos_10_19_m]]-CJ145</f>
        <v>0</v>
      </c>
      <c r="CL146">
        <v>1</v>
      </c>
      <c r="CM146" s="6">
        <f>data[[#This Row],[obitos_20_29_f]]-CL145</f>
        <v>0</v>
      </c>
      <c r="CN146">
        <v>1</v>
      </c>
      <c r="CO146" s="6">
        <f>data[[#This Row],[obitos_20_29_m]]-CN145</f>
        <v>0</v>
      </c>
      <c r="CP146">
        <v>2</v>
      </c>
      <c r="CQ146" s="6">
        <f>data[[#This Row],[obitos_30_39_f]]-CP145</f>
        <v>0</v>
      </c>
      <c r="CR146">
        <v>1</v>
      </c>
      <c r="CS146" s="6">
        <f>data[[#This Row],[obitos_30_39_m]]-CR145</f>
        <v>0</v>
      </c>
      <c r="CT146">
        <v>10</v>
      </c>
      <c r="CU146" s="6">
        <f>data[[#This Row],[obitos_40_49_f]]-CT145</f>
        <v>0</v>
      </c>
      <c r="CV146">
        <v>10</v>
      </c>
      <c r="CW146" s="6">
        <f>data[[#This Row],[obitos_40_49_m]]-CV145</f>
        <v>0</v>
      </c>
      <c r="CX146">
        <v>17</v>
      </c>
      <c r="CY146" s="6">
        <f>data[[#This Row],[obitos_50_59_f]]-CX145</f>
        <v>0</v>
      </c>
      <c r="CZ146">
        <v>38</v>
      </c>
      <c r="DA146" s="6">
        <f>data[[#This Row],[obitos_50_59_m]]-CZ145</f>
        <v>0</v>
      </c>
      <c r="DB146">
        <v>48</v>
      </c>
      <c r="DC146" s="6">
        <f>data[[#This Row],[obitos_60_69_f]]-DB145</f>
        <v>0</v>
      </c>
      <c r="DD146">
        <v>102</v>
      </c>
      <c r="DE146" s="6">
        <f>data[[#This Row],[obitos_60_69_m]]-DD145</f>
        <v>0</v>
      </c>
      <c r="DF146">
        <v>128</v>
      </c>
      <c r="DG146" s="6">
        <f>data[[#This Row],[obitos_70_79_f]]-DF145</f>
        <v>0</v>
      </c>
      <c r="DH146">
        <v>198</v>
      </c>
      <c r="DI146" s="6">
        <f>data[[#This Row],[obitos_70_79_m]]-DH145</f>
        <v>1</v>
      </c>
      <c r="DJ146">
        <v>642</v>
      </c>
      <c r="DK146" s="6">
        <f>data[[#This Row],[obitos_80_plus_f]]-DJ145</f>
        <v>2</v>
      </c>
      <c r="DL146">
        <v>491</v>
      </c>
      <c r="DM146" s="6">
        <f>data[[#This Row],[obitos_80_plus_m]]-DL145</f>
        <v>2</v>
      </c>
      <c r="DN146">
        <v>848</v>
      </c>
      <c r="DO146">
        <v>841</v>
      </c>
      <c r="DP146">
        <v>40</v>
      </c>
      <c r="DQ146">
        <v>24</v>
      </c>
      <c r="DR146">
        <v>13578</v>
      </c>
    </row>
    <row r="147" spans="1:122" x14ac:dyDescent="0.25">
      <c r="A147" s="1">
        <v>44032</v>
      </c>
      <c r="B147" s="2">
        <v>44032</v>
      </c>
      <c r="C147" s="12">
        <f>data[[#This Row],[confirmados]]-R147</f>
        <v>15224</v>
      </c>
      <c r="D147" s="12">
        <f>IF(ISNUMBER(C146),data[[#This Row],[activos_1]]-C146,0)</f>
        <v>-43</v>
      </c>
      <c r="E147" s="11">
        <f t="shared" si="16"/>
        <v>-46.166666666666664</v>
      </c>
      <c r="F147">
        <v>48771</v>
      </c>
      <c r="G147" s="13">
        <f>IF(ISNUMBER(F146),data[[#This Row],[confirmados]]-F146,0)</f>
        <v>135</v>
      </c>
      <c r="H147" s="8">
        <f t="shared" si="21"/>
        <v>286.66666666666669</v>
      </c>
      <c r="I147">
        <v>18356</v>
      </c>
      <c r="J147">
        <v>4361</v>
      </c>
      <c r="K147">
        <v>24369</v>
      </c>
      <c r="L147">
        <v>635</v>
      </c>
      <c r="M147">
        <v>790</v>
      </c>
      <c r="N147">
        <v>158</v>
      </c>
      <c r="O147">
        <v>102</v>
      </c>
      <c r="Q147">
        <v>135</v>
      </c>
      <c r="R147">
        <v>33547</v>
      </c>
      <c r="S147" s="13">
        <f>IF(ISNUMBER(R146),data[[#This Row],[recuperados]]-R146,0)</f>
        <v>178</v>
      </c>
      <c r="T147" s="8">
        <f t="shared" si="17"/>
        <v>332.83333333333331</v>
      </c>
      <c r="U147">
        <v>1691</v>
      </c>
      <c r="V147" s="9">
        <f>IF(ISNUMBER(U146),data[[#This Row],[obitos]]-U146,0)</f>
        <v>2</v>
      </c>
      <c r="W147" s="9">
        <f t="shared" si="18"/>
        <v>3.8333333333333335</v>
      </c>
      <c r="X147">
        <v>454</v>
      </c>
      <c r="Y147" s="25">
        <f>IF(ISNUMBER(X146),(data[[#This Row],[internados]]-X146)/X146,0)</f>
        <v>3.4168564920273349E-2</v>
      </c>
      <c r="Z147" s="77">
        <f t="shared" si="19"/>
        <v>-5.9672367432561527E-3</v>
      </c>
      <c r="AA147" s="13">
        <f>IF(ISNUMBER(X146),IF(data[[#This Row],[internados]]-X146&lt;0,0,data[[#This Row],[internados]]-X146),0)</f>
        <v>15</v>
      </c>
      <c r="AB147" s="8">
        <f t="shared" si="22"/>
        <v>4.333333333333333</v>
      </c>
      <c r="AC147">
        <v>61</v>
      </c>
      <c r="AD147" s="78">
        <f>IF(ISNUMBER(AC146),IF(AC146=0,0,(data[[#This Row],[internados_uci]]-AC146)/AC146),0)</f>
        <v>0</v>
      </c>
      <c r="AE147" s="24">
        <f t="shared" si="20"/>
        <v>-1.94171460771644E-2</v>
      </c>
      <c r="AF147" s="13">
        <f>IF(ISNUMBER(AC146),IF(data[[#This Row],[internados_uci]]-AC146&lt;0,0,data[[#This Row],[internados_uci]]-AC146),0)</f>
        <v>0</v>
      </c>
      <c r="AG147" s="8">
        <f t="shared" si="23"/>
        <v>0.66666666666666663</v>
      </c>
      <c r="AH147">
        <v>1560</v>
      </c>
      <c r="AI147">
        <v>420635</v>
      </c>
      <c r="AJ147">
        <v>35073</v>
      </c>
      <c r="AK147">
        <v>370304</v>
      </c>
      <c r="AM147">
        <v>767</v>
      </c>
      <c r="AN147">
        <v>756</v>
      </c>
      <c r="AO147">
        <v>898</v>
      </c>
      <c r="AP147">
        <v>1152</v>
      </c>
      <c r="AQ147">
        <v>1018</v>
      </c>
      <c r="AR147">
        <v>3979</v>
      </c>
      <c r="AS147">
        <v>3423</v>
      </c>
      <c r="AT147">
        <v>4175</v>
      </c>
      <c r="AU147">
        <v>3768</v>
      </c>
      <c r="AV147">
        <v>4473</v>
      </c>
      <c r="AW147">
        <v>3589</v>
      </c>
      <c r="AX147">
        <v>4276</v>
      </c>
      <c r="AY147">
        <v>3174</v>
      </c>
      <c r="AZ147">
        <v>2601</v>
      </c>
      <c r="BA147">
        <v>2316</v>
      </c>
      <c r="BB147">
        <v>1809</v>
      </c>
      <c r="BC147">
        <v>1605</v>
      </c>
      <c r="BD147">
        <v>3849</v>
      </c>
      <c r="BE147">
        <v>1846</v>
      </c>
      <c r="BF147">
        <v>0.35</v>
      </c>
      <c r="BG147">
        <v>0.28000000000000003</v>
      </c>
      <c r="BH147">
        <v>0.1</v>
      </c>
      <c r="BI147">
        <v>0.2</v>
      </c>
      <c r="BJ147">
        <v>0.21</v>
      </c>
      <c r="BK147">
        <v>0.14000000000000001</v>
      </c>
      <c r="BL147">
        <v>27094</v>
      </c>
      <c r="BM147">
        <v>21677</v>
      </c>
      <c r="BN147">
        <v>827</v>
      </c>
      <c r="BO147">
        <v>251</v>
      </c>
      <c r="BP147">
        <v>564</v>
      </c>
      <c r="BQ147">
        <v>19</v>
      </c>
      <c r="BR147">
        <v>15</v>
      </c>
      <c r="BS147">
        <v>15</v>
      </c>
      <c r="BT147">
        <v>0</v>
      </c>
      <c r="CD147">
        <v>0</v>
      </c>
      <c r="CE147" s="6">
        <f>data[[#This Row],[obitos_0_9_f]]-CD146</f>
        <v>0</v>
      </c>
      <c r="CF147">
        <v>0</v>
      </c>
      <c r="CG147" s="6">
        <f>data[[#This Row],[obitos_0_9_m]]-CF146</f>
        <v>0</v>
      </c>
      <c r="CH147">
        <v>0</v>
      </c>
      <c r="CI147" s="6">
        <f>data[[#This Row],[obitos_10_19_f]]-CH146</f>
        <v>0</v>
      </c>
      <c r="CJ147">
        <v>0</v>
      </c>
      <c r="CK147" s="6">
        <f>data[[#This Row],[obitos_10_19_m]]-CJ146</f>
        <v>0</v>
      </c>
      <c r="CL147">
        <v>1</v>
      </c>
      <c r="CM147" s="6">
        <f>data[[#This Row],[obitos_20_29_f]]-CL146</f>
        <v>0</v>
      </c>
      <c r="CN147">
        <v>1</v>
      </c>
      <c r="CO147" s="6">
        <f>data[[#This Row],[obitos_20_29_m]]-CN146</f>
        <v>0</v>
      </c>
      <c r="CP147">
        <v>2</v>
      </c>
      <c r="CQ147" s="6">
        <f>data[[#This Row],[obitos_30_39_f]]-CP146</f>
        <v>0</v>
      </c>
      <c r="CR147">
        <v>1</v>
      </c>
      <c r="CS147" s="6">
        <f>data[[#This Row],[obitos_30_39_m]]-CR146</f>
        <v>0</v>
      </c>
      <c r="CT147">
        <v>10</v>
      </c>
      <c r="CU147" s="6">
        <f>data[[#This Row],[obitos_40_49_f]]-CT146</f>
        <v>0</v>
      </c>
      <c r="CV147">
        <v>10</v>
      </c>
      <c r="CW147" s="6">
        <f>data[[#This Row],[obitos_40_49_m]]-CV146</f>
        <v>0</v>
      </c>
      <c r="CX147">
        <v>17</v>
      </c>
      <c r="CY147" s="6">
        <f>data[[#This Row],[obitos_50_59_f]]-CX146</f>
        <v>0</v>
      </c>
      <c r="CZ147">
        <v>38</v>
      </c>
      <c r="DA147" s="6">
        <f>data[[#This Row],[obitos_50_59_m]]-CZ146</f>
        <v>0</v>
      </c>
      <c r="DB147">
        <v>48</v>
      </c>
      <c r="DC147" s="6">
        <f>data[[#This Row],[obitos_60_69_f]]-DB146</f>
        <v>0</v>
      </c>
      <c r="DD147">
        <v>102</v>
      </c>
      <c r="DE147" s="6">
        <f>data[[#This Row],[obitos_60_69_m]]-DD146</f>
        <v>0</v>
      </c>
      <c r="DF147">
        <v>128</v>
      </c>
      <c r="DG147" s="6">
        <f>data[[#This Row],[obitos_70_79_f]]-DF146</f>
        <v>0</v>
      </c>
      <c r="DH147">
        <v>198</v>
      </c>
      <c r="DI147" s="6">
        <f>data[[#This Row],[obitos_70_79_m]]-DH146</f>
        <v>0</v>
      </c>
      <c r="DJ147">
        <v>643</v>
      </c>
      <c r="DK147" s="6">
        <f>data[[#This Row],[obitos_80_plus_f]]-DJ146</f>
        <v>1</v>
      </c>
      <c r="DL147">
        <v>492</v>
      </c>
      <c r="DM147" s="6">
        <f>data[[#This Row],[obitos_80_plus_m]]-DL146</f>
        <v>1</v>
      </c>
      <c r="DN147">
        <v>849</v>
      </c>
      <c r="DO147">
        <v>842</v>
      </c>
      <c r="DP147">
        <v>40</v>
      </c>
      <c r="DQ147">
        <v>24</v>
      </c>
      <c r="DR147">
        <v>13533</v>
      </c>
    </row>
    <row r="148" spans="1:122" x14ac:dyDescent="0.25">
      <c r="A148" s="1">
        <v>44033</v>
      </c>
      <c r="B148" s="2">
        <v>44033</v>
      </c>
      <c r="C148" s="12">
        <f>data[[#This Row],[confirmados]]-R148</f>
        <v>15129</v>
      </c>
      <c r="D148" s="12">
        <f>IF(ISNUMBER(C147),data[[#This Row],[activos_1]]-C147,0)</f>
        <v>-95</v>
      </c>
      <c r="E148" s="11">
        <f t="shared" si="16"/>
        <v>-31.166666666666668</v>
      </c>
      <c r="F148">
        <v>48898</v>
      </c>
      <c r="G148" s="13">
        <f>IF(ISNUMBER(F147),data[[#This Row],[confirmados]]-F147,0)</f>
        <v>127</v>
      </c>
      <c r="H148" s="8">
        <f t="shared" si="21"/>
        <v>245.33333333333334</v>
      </c>
      <c r="I148">
        <v>18372</v>
      </c>
      <c r="J148">
        <v>4367</v>
      </c>
      <c r="K148">
        <v>24470</v>
      </c>
      <c r="L148">
        <v>636</v>
      </c>
      <c r="M148">
        <v>792</v>
      </c>
      <c r="N148">
        <v>159</v>
      </c>
      <c r="O148">
        <v>102</v>
      </c>
      <c r="Q148">
        <v>127</v>
      </c>
      <c r="R148">
        <v>33769</v>
      </c>
      <c r="S148" s="13">
        <f>IF(ISNUMBER(R147),data[[#This Row],[recuperados]]-R147,0)</f>
        <v>222</v>
      </c>
      <c r="T148" s="8">
        <f t="shared" si="17"/>
        <v>276.5</v>
      </c>
      <c r="U148">
        <v>1697</v>
      </c>
      <c r="V148" s="9">
        <f>IF(ISNUMBER(U147),data[[#This Row],[obitos]]-U147,0)</f>
        <v>6</v>
      </c>
      <c r="W148" s="9">
        <f t="shared" si="18"/>
        <v>3.5</v>
      </c>
      <c r="X148">
        <v>439</v>
      </c>
      <c r="Y148" s="25">
        <f>IF(ISNUMBER(X147),(data[[#This Row],[internados]]-X147)/X147,0)</f>
        <v>-3.3039647577092511E-2</v>
      </c>
      <c r="Z148" s="77">
        <f t="shared" si="19"/>
        <v>-1.3592488740568183E-2</v>
      </c>
      <c r="AA148" s="13">
        <f>IF(ISNUMBER(X147),IF(data[[#This Row],[internados]]-X147&lt;0,0,data[[#This Row],[internados]]-X147),0)</f>
        <v>0</v>
      </c>
      <c r="AB148" s="8">
        <f t="shared" si="22"/>
        <v>3.3333333333333335</v>
      </c>
      <c r="AC148">
        <v>62</v>
      </c>
      <c r="AD148" s="78">
        <f>IF(ISNUMBER(AC147),IF(AC147=0,0,(data[[#This Row],[internados_uci]]-AC147)/AC147),0)</f>
        <v>1.6393442622950821E-2</v>
      </c>
      <c r="AE148" s="24">
        <f t="shared" si="20"/>
        <v>-1.4269446702807864E-2</v>
      </c>
      <c r="AF148" s="13">
        <f>IF(ISNUMBER(AC147),IF(data[[#This Row],[internados_uci]]-AC147&lt;0,0,data[[#This Row],[internados_uci]]-AC147),0)</f>
        <v>1</v>
      </c>
      <c r="AG148" s="8">
        <f t="shared" si="23"/>
        <v>0.83333333333333337</v>
      </c>
      <c r="AH148">
        <v>1616</v>
      </c>
      <c r="AI148">
        <v>423040</v>
      </c>
      <c r="AJ148">
        <v>35077</v>
      </c>
      <c r="AK148">
        <v>372526</v>
      </c>
      <c r="AM148">
        <v>767</v>
      </c>
      <c r="AN148">
        <v>758</v>
      </c>
      <c r="AO148">
        <v>902</v>
      </c>
      <c r="AP148">
        <v>1155</v>
      </c>
      <c r="AQ148">
        <v>1021</v>
      </c>
      <c r="AR148">
        <v>3995</v>
      </c>
      <c r="AS148">
        <v>3434</v>
      </c>
      <c r="AT148">
        <v>4191</v>
      </c>
      <c r="AU148">
        <v>3777</v>
      </c>
      <c r="AV148">
        <v>4482</v>
      </c>
      <c r="AW148">
        <v>3595</v>
      </c>
      <c r="AX148">
        <v>4282</v>
      </c>
      <c r="AY148">
        <v>3184</v>
      </c>
      <c r="AZ148">
        <v>2607</v>
      </c>
      <c r="BA148">
        <v>2325</v>
      </c>
      <c r="BB148">
        <v>1815</v>
      </c>
      <c r="BC148">
        <v>1608</v>
      </c>
      <c r="BD148">
        <v>3855</v>
      </c>
      <c r="BE148">
        <v>1848</v>
      </c>
      <c r="BF148">
        <v>0.35</v>
      </c>
      <c r="BG148">
        <v>0.28000000000000003</v>
      </c>
      <c r="BH148">
        <v>0.1</v>
      </c>
      <c r="BI148">
        <v>0.2</v>
      </c>
      <c r="BJ148">
        <v>0.21</v>
      </c>
      <c r="BK148">
        <v>0.14000000000000001</v>
      </c>
      <c r="BL148">
        <v>27164</v>
      </c>
      <c r="BM148">
        <v>21734</v>
      </c>
      <c r="BN148">
        <v>827</v>
      </c>
      <c r="BO148">
        <v>251</v>
      </c>
      <c r="BP148">
        <v>570</v>
      </c>
      <c r="BQ148">
        <v>19</v>
      </c>
      <c r="BR148">
        <v>15</v>
      </c>
      <c r="BS148">
        <v>15</v>
      </c>
      <c r="BT148">
        <v>0</v>
      </c>
      <c r="CD148">
        <v>0</v>
      </c>
      <c r="CE148" s="6">
        <f>data[[#This Row],[obitos_0_9_f]]-CD147</f>
        <v>0</v>
      </c>
      <c r="CF148">
        <v>0</v>
      </c>
      <c r="CG148" s="6">
        <f>data[[#This Row],[obitos_0_9_m]]-CF147</f>
        <v>0</v>
      </c>
      <c r="CH148">
        <v>0</v>
      </c>
      <c r="CI148" s="6">
        <f>data[[#This Row],[obitos_10_19_f]]-CH147</f>
        <v>0</v>
      </c>
      <c r="CJ148">
        <v>0</v>
      </c>
      <c r="CK148" s="6">
        <f>data[[#This Row],[obitos_10_19_m]]-CJ147</f>
        <v>0</v>
      </c>
      <c r="CL148">
        <v>1</v>
      </c>
      <c r="CM148" s="6">
        <f>data[[#This Row],[obitos_20_29_f]]-CL147</f>
        <v>0</v>
      </c>
      <c r="CN148">
        <v>1</v>
      </c>
      <c r="CO148" s="6">
        <f>data[[#This Row],[obitos_20_29_m]]-CN147</f>
        <v>0</v>
      </c>
      <c r="CP148">
        <v>2</v>
      </c>
      <c r="CQ148" s="6">
        <f>data[[#This Row],[obitos_30_39_f]]-CP147</f>
        <v>0</v>
      </c>
      <c r="CR148">
        <v>1</v>
      </c>
      <c r="CS148" s="6">
        <f>data[[#This Row],[obitos_30_39_m]]-CR147</f>
        <v>0</v>
      </c>
      <c r="CT148">
        <v>10</v>
      </c>
      <c r="CU148" s="6">
        <f>data[[#This Row],[obitos_40_49_f]]-CT147</f>
        <v>0</v>
      </c>
      <c r="CV148">
        <v>10</v>
      </c>
      <c r="CW148" s="6">
        <f>data[[#This Row],[obitos_40_49_m]]-CV147</f>
        <v>0</v>
      </c>
      <c r="CX148">
        <v>17</v>
      </c>
      <c r="CY148" s="6">
        <f>data[[#This Row],[obitos_50_59_f]]-CX147</f>
        <v>0</v>
      </c>
      <c r="CZ148">
        <v>38</v>
      </c>
      <c r="DA148" s="6">
        <f>data[[#This Row],[obitos_50_59_m]]-CZ147</f>
        <v>0</v>
      </c>
      <c r="DB148">
        <v>48</v>
      </c>
      <c r="DC148" s="6">
        <f>data[[#This Row],[obitos_60_69_f]]-DB147</f>
        <v>0</v>
      </c>
      <c r="DD148">
        <v>103</v>
      </c>
      <c r="DE148" s="6">
        <f>data[[#This Row],[obitos_60_69_m]]-DD147</f>
        <v>1</v>
      </c>
      <c r="DF148">
        <v>128</v>
      </c>
      <c r="DG148" s="6">
        <f>data[[#This Row],[obitos_70_79_f]]-DF147</f>
        <v>0</v>
      </c>
      <c r="DH148">
        <v>199</v>
      </c>
      <c r="DI148" s="6">
        <f>data[[#This Row],[obitos_70_79_m]]-DH147</f>
        <v>1</v>
      </c>
      <c r="DJ148">
        <v>647</v>
      </c>
      <c r="DK148" s="6">
        <f>data[[#This Row],[obitos_80_plus_f]]-DJ147</f>
        <v>4</v>
      </c>
      <c r="DL148">
        <v>492</v>
      </c>
      <c r="DM148" s="6">
        <f>data[[#This Row],[obitos_80_plus_m]]-DL147</f>
        <v>0</v>
      </c>
      <c r="DN148">
        <v>853</v>
      </c>
      <c r="DO148">
        <v>844</v>
      </c>
      <c r="DP148">
        <v>40</v>
      </c>
      <c r="DQ148">
        <v>24</v>
      </c>
      <c r="DR148">
        <v>13432</v>
      </c>
    </row>
    <row r="149" spans="1:122" x14ac:dyDescent="0.25">
      <c r="A149" s="1">
        <v>44034</v>
      </c>
      <c r="B149" s="2">
        <v>44034</v>
      </c>
      <c r="C149" s="12">
        <f>data[[#This Row],[confirmados]]-R149</f>
        <v>15151</v>
      </c>
      <c r="D149" s="12">
        <f>IF(ISNUMBER(C148),data[[#This Row],[activos_1]]-C148,0)</f>
        <v>22</v>
      </c>
      <c r="E149" s="11">
        <f t="shared" si="16"/>
        <v>-23</v>
      </c>
      <c r="F149">
        <v>49150</v>
      </c>
      <c r="G149" s="13">
        <f>IF(ISNUMBER(F148),data[[#This Row],[confirmados]]-F148,0)</f>
        <v>252</v>
      </c>
      <c r="H149" s="8">
        <f t="shared" si="21"/>
        <v>230.83333333333334</v>
      </c>
      <c r="I149">
        <v>18390</v>
      </c>
      <c r="J149">
        <v>4379</v>
      </c>
      <c r="K149">
        <v>24685</v>
      </c>
      <c r="L149">
        <v>639</v>
      </c>
      <c r="M149">
        <v>796</v>
      </c>
      <c r="N149">
        <v>159</v>
      </c>
      <c r="O149">
        <v>102</v>
      </c>
      <c r="Q149">
        <v>252</v>
      </c>
      <c r="R149">
        <v>33999</v>
      </c>
      <c r="S149" s="13">
        <f>IF(ISNUMBER(R148),data[[#This Row],[recuperados]]-R148,0)</f>
        <v>230</v>
      </c>
      <c r="T149" s="8">
        <f t="shared" si="17"/>
        <v>253.83333333333334</v>
      </c>
      <c r="U149">
        <v>1702</v>
      </c>
      <c r="V149" s="9">
        <f>IF(ISNUMBER(U148),data[[#This Row],[obitos]]-U148,0)</f>
        <v>5</v>
      </c>
      <c r="W149" s="9">
        <f t="shared" si="18"/>
        <v>3.8333333333333335</v>
      </c>
      <c r="X149">
        <v>439</v>
      </c>
      <c r="Y149" s="25">
        <f>IF(ISNUMBER(X148),(data[[#This Row],[internados]]-X148)/X148,0)</f>
        <v>0</v>
      </c>
      <c r="Z149" s="77">
        <f t="shared" si="19"/>
        <v>-1.2895138670833174E-2</v>
      </c>
      <c r="AA149" s="13">
        <f>IF(ISNUMBER(X148),IF(data[[#This Row],[internados]]-X148&lt;0,0,data[[#This Row],[internados]]-X148),0)</f>
        <v>0</v>
      </c>
      <c r="AB149" s="8">
        <f t="shared" si="22"/>
        <v>3.3333333333333335</v>
      </c>
      <c r="AC149">
        <v>59</v>
      </c>
      <c r="AD149" s="78">
        <f>IF(ISNUMBER(AC148),IF(AC148=0,0,(data[[#This Row],[internados_uci]]-AC148)/AC148),0)</f>
        <v>-4.8387096774193547E-2</v>
      </c>
      <c r="AE149" s="24">
        <f t="shared" si="20"/>
        <v>-3.2137884400467574E-2</v>
      </c>
      <c r="AF149" s="13">
        <f>IF(ISNUMBER(AC148),IF(data[[#This Row],[internados_uci]]-AC148&lt;0,0,data[[#This Row],[internados_uci]]-AC148),0)</f>
        <v>0</v>
      </c>
      <c r="AG149" s="8">
        <f t="shared" si="23"/>
        <v>0.16666666666666666</v>
      </c>
      <c r="AH149">
        <v>1606</v>
      </c>
      <c r="AI149">
        <v>425124</v>
      </c>
      <c r="AJ149">
        <v>35040</v>
      </c>
      <c r="AK149">
        <v>374368</v>
      </c>
      <c r="AM149">
        <v>767</v>
      </c>
      <c r="AN149">
        <v>770</v>
      </c>
      <c r="AO149">
        <v>912</v>
      </c>
      <c r="AP149">
        <v>1172</v>
      </c>
      <c r="AQ149">
        <v>1028</v>
      </c>
      <c r="AR149">
        <v>4024</v>
      </c>
      <c r="AS149">
        <v>3447</v>
      </c>
      <c r="AT149">
        <v>4214</v>
      </c>
      <c r="AU149">
        <v>3798</v>
      </c>
      <c r="AV149">
        <v>4507</v>
      </c>
      <c r="AW149">
        <v>3618</v>
      </c>
      <c r="AX149">
        <v>4291</v>
      </c>
      <c r="AY149">
        <v>3198</v>
      </c>
      <c r="AZ149">
        <v>2616</v>
      </c>
      <c r="BA149">
        <v>2335</v>
      </c>
      <c r="BB149">
        <v>1827</v>
      </c>
      <c r="BC149">
        <v>1618</v>
      </c>
      <c r="BD149">
        <v>3858</v>
      </c>
      <c r="BE149">
        <v>1852</v>
      </c>
      <c r="BF149">
        <v>0.35</v>
      </c>
      <c r="BG149">
        <v>0.28000000000000003</v>
      </c>
      <c r="BH149">
        <v>0.1</v>
      </c>
      <c r="BI149">
        <v>0.2</v>
      </c>
      <c r="BJ149">
        <v>0.21</v>
      </c>
      <c r="BK149">
        <v>0.14000000000000001</v>
      </c>
      <c r="BL149">
        <v>27303</v>
      </c>
      <c r="BM149">
        <v>21847</v>
      </c>
      <c r="BN149">
        <v>827</v>
      </c>
      <c r="BO149">
        <v>252</v>
      </c>
      <c r="BP149">
        <v>574</v>
      </c>
      <c r="BQ149">
        <v>19</v>
      </c>
      <c r="BR149">
        <v>15</v>
      </c>
      <c r="BS149">
        <v>15</v>
      </c>
      <c r="BT149">
        <v>0</v>
      </c>
      <c r="CD149">
        <v>0</v>
      </c>
      <c r="CE149" s="6">
        <f>data[[#This Row],[obitos_0_9_f]]-CD148</f>
        <v>0</v>
      </c>
      <c r="CF149">
        <v>0</v>
      </c>
      <c r="CG149" s="6">
        <f>data[[#This Row],[obitos_0_9_m]]-CF148</f>
        <v>0</v>
      </c>
      <c r="CH149">
        <v>0</v>
      </c>
      <c r="CI149" s="6">
        <f>data[[#This Row],[obitos_10_19_f]]-CH148</f>
        <v>0</v>
      </c>
      <c r="CJ149">
        <v>0</v>
      </c>
      <c r="CK149" s="6">
        <f>data[[#This Row],[obitos_10_19_m]]-CJ148</f>
        <v>0</v>
      </c>
      <c r="CL149">
        <v>1</v>
      </c>
      <c r="CM149" s="6">
        <f>data[[#This Row],[obitos_20_29_f]]-CL148</f>
        <v>0</v>
      </c>
      <c r="CN149">
        <v>1</v>
      </c>
      <c r="CO149" s="6">
        <f>data[[#This Row],[obitos_20_29_m]]-CN148</f>
        <v>0</v>
      </c>
      <c r="CP149">
        <v>2</v>
      </c>
      <c r="CQ149" s="6">
        <f>data[[#This Row],[obitos_30_39_f]]-CP148</f>
        <v>0</v>
      </c>
      <c r="CR149">
        <v>1</v>
      </c>
      <c r="CS149" s="6">
        <f>data[[#This Row],[obitos_30_39_m]]-CR148</f>
        <v>0</v>
      </c>
      <c r="CT149">
        <v>10</v>
      </c>
      <c r="CU149" s="6">
        <f>data[[#This Row],[obitos_40_49_f]]-CT148</f>
        <v>0</v>
      </c>
      <c r="CV149">
        <v>10</v>
      </c>
      <c r="CW149" s="6">
        <f>data[[#This Row],[obitos_40_49_m]]-CV148</f>
        <v>0</v>
      </c>
      <c r="CX149">
        <v>17</v>
      </c>
      <c r="CY149" s="6">
        <f>data[[#This Row],[obitos_50_59_f]]-CX148</f>
        <v>0</v>
      </c>
      <c r="CZ149">
        <v>38</v>
      </c>
      <c r="DA149" s="6">
        <f>data[[#This Row],[obitos_50_59_m]]-CZ148</f>
        <v>0</v>
      </c>
      <c r="DB149">
        <v>48</v>
      </c>
      <c r="DC149" s="6">
        <f>data[[#This Row],[obitos_60_69_f]]-DB148</f>
        <v>0</v>
      </c>
      <c r="DD149">
        <v>104</v>
      </c>
      <c r="DE149" s="6">
        <f>data[[#This Row],[obitos_60_69_m]]-DD148</f>
        <v>1</v>
      </c>
      <c r="DF149">
        <v>128</v>
      </c>
      <c r="DG149" s="6">
        <f>data[[#This Row],[obitos_70_79_f]]-DF148</f>
        <v>0</v>
      </c>
      <c r="DH149">
        <v>199</v>
      </c>
      <c r="DI149" s="6">
        <f>data[[#This Row],[obitos_70_79_m]]-DH148</f>
        <v>0</v>
      </c>
      <c r="DJ149">
        <v>648</v>
      </c>
      <c r="DK149" s="6">
        <f>data[[#This Row],[obitos_80_plus_f]]-DJ148</f>
        <v>1</v>
      </c>
      <c r="DL149">
        <v>495</v>
      </c>
      <c r="DM149" s="6">
        <f>data[[#This Row],[obitos_80_plus_m]]-DL148</f>
        <v>3</v>
      </c>
      <c r="DN149">
        <v>854</v>
      </c>
      <c r="DO149">
        <v>848</v>
      </c>
      <c r="DP149">
        <v>41</v>
      </c>
      <c r="DQ149">
        <v>24</v>
      </c>
      <c r="DR149">
        <v>13449</v>
      </c>
    </row>
    <row r="150" spans="1:122" x14ac:dyDescent="0.25">
      <c r="A150" s="1">
        <v>44035</v>
      </c>
      <c r="B150" s="2">
        <v>44035</v>
      </c>
      <c r="C150" s="12">
        <f>data[[#This Row],[confirmados]]-R150</f>
        <v>15010</v>
      </c>
      <c r="D150" s="12">
        <f>IF(ISNUMBER(C149),data[[#This Row],[activos_1]]-C149,0)</f>
        <v>-141</v>
      </c>
      <c r="E150" s="11">
        <f t="shared" si="16"/>
        <v>-46.166666666666664</v>
      </c>
      <c r="F150">
        <v>49379</v>
      </c>
      <c r="G150" s="13">
        <f>IF(ISNUMBER(F149),data[[#This Row],[confirmados]]-F149,0)</f>
        <v>229</v>
      </c>
      <c r="H150" s="8">
        <f t="shared" si="21"/>
        <v>217</v>
      </c>
      <c r="I150">
        <v>18415</v>
      </c>
      <c r="J150">
        <v>4387</v>
      </c>
      <c r="K150">
        <v>24857</v>
      </c>
      <c r="L150">
        <v>653</v>
      </c>
      <c r="M150">
        <v>806</v>
      </c>
      <c r="N150">
        <v>159</v>
      </c>
      <c r="O150">
        <v>102</v>
      </c>
      <c r="Q150">
        <v>229</v>
      </c>
      <c r="R150">
        <v>34369</v>
      </c>
      <c r="S150" s="13">
        <f>IF(ISNUMBER(R149),data[[#This Row],[recuperados]]-R149,0)</f>
        <v>370</v>
      </c>
      <c r="T150" s="8">
        <f t="shared" si="17"/>
        <v>263.16666666666669</v>
      </c>
      <c r="U150">
        <v>1705</v>
      </c>
      <c r="V150" s="9">
        <f>IF(ISNUMBER(U149),data[[#This Row],[obitos]]-U149,0)</f>
        <v>3</v>
      </c>
      <c r="W150" s="9">
        <f t="shared" si="18"/>
        <v>3.8333333333333335</v>
      </c>
      <c r="X150">
        <v>431</v>
      </c>
      <c r="Y150" s="25">
        <f>IF(ISNUMBER(X149),(data[[#This Row],[internados]]-X149)/X149,0)</f>
        <v>-1.8223234624145785E-2</v>
      </c>
      <c r="Z150" s="77">
        <f t="shared" si="19"/>
        <v>-5.7782828168742792E-3</v>
      </c>
      <c r="AA150" s="13">
        <f>IF(ISNUMBER(X149),IF(data[[#This Row],[internados]]-X149&lt;0,0,data[[#This Row],[internados]]-X149),0)</f>
        <v>0</v>
      </c>
      <c r="AB150" s="8">
        <f t="shared" si="22"/>
        <v>3.3333333333333335</v>
      </c>
      <c r="AC150">
        <v>59</v>
      </c>
      <c r="AD150" s="78">
        <f>IF(ISNUMBER(AC149),IF(AC149=0,0,(data[[#This Row],[internados_uci]]-AC149)/AC149),0)</f>
        <v>0</v>
      </c>
      <c r="AE150" s="24">
        <f t="shared" si="20"/>
        <v>-2.0563810326393497E-2</v>
      </c>
      <c r="AF150" s="13">
        <f>IF(ISNUMBER(AC149),IF(data[[#This Row],[internados_uci]]-AC149&lt;0,0,data[[#This Row],[internados_uci]]-AC149),0)</f>
        <v>0</v>
      </c>
      <c r="AG150" s="8">
        <f t="shared" si="23"/>
        <v>0.16666666666666666</v>
      </c>
      <c r="AH150">
        <v>1545</v>
      </c>
      <c r="AI150">
        <v>427203</v>
      </c>
      <c r="AJ150">
        <v>34966</v>
      </c>
      <c r="AK150">
        <v>376279</v>
      </c>
      <c r="AM150">
        <v>767</v>
      </c>
      <c r="AN150">
        <v>773</v>
      </c>
      <c r="AO150">
        <v>922</v>
      </c>
      <c r="AP150">
        <v>1183</v>
      </c>
      <c r="AQ150">
        <v>1036</v>
      </c>
      <c r="AR150">
        <v>4043</v>
      </c>
      <c r="AS150">
        <v>3471</v>
      </c>
      <c r="AT150">
        <v>4234</v>
      </c>
      <c r="AU150">
        <v>3811</v>
      </c>
      <c r="AV150">
        <v>4525</v>
      </c>
      <c r="AW150">
        <v>3645</v>
      </c>
      <c r="AX150">
        <v>4299</v>
      </c>
      <c r="AY150">
        <v>3216</v>
      </c>
      <c r="AZ150">
        <v>2623</v>
      </c>
      <c r="BA150">
        <v>2345</v>
      </c>
      <c r="BB150">
        <v>1837</v>
      </c>
      <c r="BC150">
        <v>1626</v>
      </c>
      <c r="BD150">
        <v>3867</v>
      </c>
      <c r="BE150">
        <v>1856</v>
      </c>
      <c r="BF150">
        <v>0.35</v>
      </c>
      <c r="BG150">
        <v>0.28000000000000003</v>
      </c>
      <c r="BH150">
        <v>0.1</v>
      </c>
      <c r="BI150">
        <v>0.2</v>
      </c>
      <c r="BJ150">
        <v>0.21</v>
      </c>
      <c r="BK150">
        <v>0.14000000000000001</v>
      </c>
      <c r="BL150">
        <v>27409</v>
      </c>
      <c r="BM150">
        <v>21970</v>
      </c>
      <c r="BN150">
        <v>828</v>
      </c>
      <c r="BO150">
        <v>252</v>
      </c>
      <c r="BP150">
        <v>576</v>
      </c>
      <c r="BQ150">
        <v>19</v>
      </c>
      <c r="BR150">
        <v>15</v>
      </c>
      <c r="BS150">
        <v>15</v>
      </c>
      <c r="BT150">
        <v>0</v>
      </c>
      <c r="CD150">
        <v>0</v>
      </c>
      <c r="CE150" s="6">
        <f>data[[#This Row],[obitos_0_9_f]]-CD149</f>
        <v>0</v>
      </c>
      <c r="CF150">
        <v>0</v>
      </c>
      <c r="CG150" s="6">
        <f>data[[#This Row],[obitos_0_9_m]]-CF149</f>
        <v>0</v>
      </c>
      <c r="CH150">
        <v>0</v>
      </c>
      <c r="CI150" s="6">
        <f>data[[#This Row],[obitos_10_19_f]]-CH149</f>
        <v>0</v>
      </c>
      <c r="CJ150">
        <v>0</v>
      </c>
      <c r="CK150" s="6">
        <f>data[[#This Row],[obitos_10_19_m]]-CJ149</f>
        <v>0</v>
      </c>
      <c r="CL150">
        <v>1</v>
      </c>
      <c r="CM150" s="6">
        <f>data[[#This Row],[obitos_20_29_f]]-CL149</f>
        <v>0</v>
      </c>
      <c r="CN150">
        <v>1</v>
      </c>
      <c r="CO150" s="6">
        <f>data[[#This Row],[obitos_20_29_m]]-CN149</f>
        <v>0</v>
      </c>
      <c r="CP150">
        <v>2</v>
      </c>
      <c r="CQ150" s="6">
        <f>data[[#This Row],[obitos_30_39_f]]-CP149</f>
        <v>0</v>
      </c>
      <c r="CR150">
        <v>1</v>
      </c>
      <c r="CS150" s="6">
        <f>data[[#This Row],[obitos_30_39_m]]-CR149</f>
        <v>0</v>
      </c>
      <c r="CT150">
        <v>10</v>
      </c>
      <c r="CU150" s="6">
        <f>data[[#This Row],[obitos_40_49_f]]-CT149</f>
        <v>0</v>
      </c>
      <c r="CV150">
        <v>10</v>
      </c>
      <c r="CW150" s="6">
        <f>data[[#This Row],[obitos_40_49_m]]-CV149</f>
        <v>0</v>
      </c>
      <c r="CX150">
        <v>17</v>
      </c>
      <c r="CY150" s="6">
        <f>data[[#This Row],[obitos_50_59_f]]-CX149</f>
        <v>0</v>
      </c>
      <c r="CZ150">
        <v>38</v>
      </c>
      <c r="DA150" s="6">
        <f>data[[#This Row],[obitos_50_59_m]]-CZ149</f>
        <v>0</v>
      </c>
      <c r="DB150">
        <v>48</v>
      </c>
      <c r="DC150" s="6">
        <f>data[[#This Row],[obitos_60_69_f]]-DB149</f>
        <v>0</v>
      </c>
      <c r="DD150">
        <v>104</v>
      </c>
      <c r="DE150" s="6">
        <f>data[[#This Row],[obitos_60_69_m]]-DD149</f>
        <v>0</v>
      </c>
      <c r="DF150">
        <v>128</v>
      </c>
      <c r="DG150" s="6">
        <f>data[[#This Row],[obitos_70_79_f]]-DF149</f>
        <v>0</v>
      </c>
      <c r="DH150">
        <v>199</v>
      </c>
      <c r="DI150" s="6">
        <f>data[[#This Row],[obitos_70_79_m]]-DH149</f>
        <v>0</v>
      </c>
      <c r="DJ150">
        <v>649</v>
      </c>
      <c r="DK150" s="6">
        <f>data[[#This Row],[obitos_80_plus_f]]-DJ149</f>
        <v>1</v>
      </c>
      <c r="DL150">
        <v>497</v>
      </c>
      <c r="DM150" s="6">
        <f>data[[#This Row],[obitos_80_plus_m]]-DL149</f>
        <v>2</v>
      </c>
      <c r="DN150">
        <v>855</v>
      </c>
      <c r="DO150">
        <v>850</v>
      </c>
      <c r="DP150">
        <v>42</v>
      </c>
      <c r="DQ150">
        <v>25</v>
      </c>
      <c r="DR150">
        <v>13305</v>
      </c>
    </row>
    <row r="151" spans="1:122" x14ac:dyDescent="0.25">
      <c r="A151" s="1">
        <v>44036</v>
      </c>
      <c r="B151" s="2">
        <v>44036</v>
      </c>
      <c r="C151" s="12">
        <f>data[[#This Row],[confirmados]]-R151</f>
        <v>15005</v>
      </c>
      <c r="D151" s="12">
        <f>IF(ISNUMBER(C150),data[[#This Row],[activos_1]]-C150,0)</f>
        <v>-5</v>
      </c>
      <c r="E151" s="11">
        <f t="shared" si="16"/>
        <v>-38.666666666666664</v>
      </c>
      <c r="F151">
        <v>49692</v>
      </c>
      <c r="G151" s="13">
        <f>IF(ISNUMBER(F150),data[[#This Row],[confirmados]]-F150,0)</f>
        <v>313</v>
      </c>
      <c r="H151" s="8">
        <f t="shared" si="21"/>
        <v>217</v>
      </c>
      <c r="I151">
        <v>18441</v>
      </c>
      <c r="J151">
        <v>4392</v>
      </c>
      <c r="K151">
        <v>25110</v>
      </c>
      <c r="L151">
        <v>667</v>
      </c>
      <c r="M151">
        <v>817</v>
      </c>
      <c r="N151">
        <v>160</v>
      </c>
      <c r="O151">
        <v>105</v>
      </c>
      <c r="Q151">
        <v>313</v>
      </c>
      <c r="R151">
        <v>34687</v>
      </c>
      <c r="S151" s="13">
        <f>IF(ISNUMBER(R150),data[[#This Row],[recuperados]]-R150,0)</f>
        <v>318</v>
      </c>
      <c r="T151" s="8">
        <f t="shared" si="17"/>
        <v>255.66666666666666</v>
      </c>
      <c r="U151">
        <v>1712</v>
      </c>
      <c r="V151" s="9">
        <f>IF(ISNUMBER(U150),data[[#This Row],[obitos]]-U150,0)</f>
        <v>7</v>
      </c>
      <c r="W151" s="9">
        <f t="shared" si="18"/>
        <v>4.666666666666667</v>
      </c>
      <c r="X151">
        <v>420</v>
      </c>
      <c r="Y151" s="25">
        <f>IF(ISNUMBER(X150),(data[[#This Row],[internados]]-X150)/X150,0)</f>
        <v>-2.5522041763341066E-2</v>
      </c>
      <c r="Z151" s="77">
        <f t="shared" si="19"/>
        <v>-1.1896236831868112E-2</v>
      </c>
      <c r="AA151" s="13">
        <f>IF(ISNUMBER(X150),IF(data[[#This Row],[internados]]-X150&lt;0,0,data[[#This Row],[internados]]-X150),0)</f>
        <v>0</v>
      </c>
      <c r="AB151" s="8">
        <f t="shared" si="22"/>
        <v>2.5</v>
      </c>
      <c r="AC151">
        <v>52</v>
      </c>
      <c r="AD151" s="78">
        <f>IF(ISNUMBER(AC150),IF(AC150=0,0,(data[[#This Row],[internados_uci]]-AC150)/AC150),0)</f>
        <v>-0.11864406779661017</v>
      </c>
      <c r="AE151" s="24">
        <f t="shared" si="20"/>
        <v>-3.5362697247719073E-2</v>
      </c>
      <c r="AF151" s="13">
        <f>IF(ISNUMBER(AC150),IF(data[[#This Row],[internados_uci]]-AC150&lt;0,0,data[[#This Row],[internados_uci]]-AC150),0)</f>
        <v>0</v>
      </c>
      <c r="AG151" s="8">
        <f t="shared" si="23"/>
        <v>0.16666666666666666</v>
      </c>
      <c r="AH151">
        <v>1544</v>
      </c>
      <c r="AI151">
        <v>429254</v>
      </c>
      <c r="AJ151">
        <v>34870</v>
      </c>
      <c r="AK151">
        <v>378018</v>
      </c>
      <c r="AM151">
        <v>767</v>
      </c>
      <c r="AN151">
        <v>784</v>
      </c>
      <c r="AO151">
        <v>929</v>
      </c>
      <c r="AP151">
        <v>1195</v>
      </c>
      <c r="AQ151">
        <v>1048</v>
      </c>
      <c r="AR151">
        <v>4072</v>
      </c>
      <c r="AS151">
        <v>3496</v>
      </c>
      <c r="AT151">
        <v>4259</v>
      </c>
      <c r="AU151">
        <v>3851</v>
      </c>
      <c r="AV151">
        <v>4551</v>
      </c>
      <c r="AW151">
        <v>3668</v>
      </c>
      <c r="AX151">
        <v>4312</v>
      </c>
      <c r="AY151">
        <v>3237</v>
      </c>
      <c r="AZ151">
        <v>2633</v>
      </c>
      <c r="BA151">
        <v>2366</v>
      </c>
      <c r="BB151">
        <v>1842</v>
      </c>
      <c r="BC151">
        <v>1632</v>
      </c>
      <c r="BD151">
        <v>3889</v>
      </c>
      <c r="BE151">
        <v>1861</v>
      </c>
      <c r="BF151">
        <v>0.35</v>
      </c>
      <c r="BG151">
        <v>0.28000000000000003</v>
      </c>
      <c r="BH151">
        <v>0.1</v>
      </c>
      <c r="BI151">
        <v>0.2</v>
      </c>
      <c r="BJ151">
        <v>0.21</v>
      </c>
      <c r="BK151">
        <v>0.14000000000000001</v>
      </c>
      <c r="BL151">
        <v>27563</v>
      </c>
      <c r="BM151">
        <v>22129</v>
      </c>
      <c r="BN151">
        <v>828</v>
      </c>
      <c r="BO151">
        <v>252</v>
      </c>
      <c r="BP151">
        <v>582</v>
      </c>
      <c r="BQ151">
        <v>20</v>
      </c>
      <c r="BR151">
        <v>15</v>
      </c>
      <c r="BS151">
        <v>15</v>
      </c>
      <c r="BT151">
        <v>0</v>
      </c>
      <c r="CD151">
        <v>0</v>
      </c>
      <c r="CE151" s="6">
        <f>data[[#This Row],[obitos_0_9_f]]-CD150</f>
        <v>0</v>
      </c>
      <c r="CF151">
        <v>0</v>
      </c>
      <c r="CG151" s="6">
        <f>data[[#This Row],[obitos_0_9_m]]-CF150</f>
        <v>0</v>
      </c>
      <c r="CH151">
        <v>0</v>
      </c>
      <c r="CI151" s="6">
        <f>data[[#This Row],[obitos_10_19_f]]-CH150</f>
        <v>0</v>
      </c>
      <c r="CJ151">
        <v>0</v>
      </c>
      <c r="CK151" s="6">
        <f>data[[#This Row],[obitos_10_19_m]]-CJ150</f>
        <v>0</v>
      </c>
      <c r="CL151">
        <v>1</v>
      </c>
      <c r="CM151" s="6">
        <f>data[[#This Row],[obitos_20_29_f]]-CL150</f>
        <v>0</v>
      </c>
      <c r="CN151">
        <v>1</v>
      </c>
      <c r="CO151" s="6">
        <f>data[[#This Row],[obitos_20_29_m]]-CN150</f>
        <v>0</v>
      </c>
      <c r="CP151">
        <v>2</v>
      </c>
      <c r="CQ151" s="6">
        <f>data[[#This Row],[obitos_30_39_f]]-CP150</f>
        <v>0</v>
      </c>
      <c r="CR151">
        <v>1</v>
      </c>
      <c r="CS151" s="6">
        <f>data[[#This Row],[obitos_30_39_m]]-CR150</f>
        <v>0</v>
      </c>
      <c r="CT151">
        <v>10</v>
      </c>
      <c r="CU151" s="6">
        <f>data[[#This Row],[obitos_40_49_f]]-CT150</f>
        <v>0</v>
      </c>
      <c r="CV151">
        <v>10</v>
      </c>
      <c r="CW151" s="6">
        <f>data[[#This Row],[obitos_40_49_m]]-CV150</f>
        <v>0</v>
      </c>
      <c r="CX151">
        <v>17</v>
      </c>
      <c r="CY151" s="6">
        <f>data[[#This Row],[obitos_50_59_f]]-CX150</f>
        <v>0</v>
      </c>
      <c r="CZ151">
        <v>38</v>
      </c>
      <c r="DA151" s="6">
        <f>data[[#This Row],[obitos_50_59_m]]-CZ150</f>
        <v>0</v>
      </c>
      <c r="DB151">
        <v>48</v>
      </c>
      <c r="DC151" s="6">
        <f>data[[#This Row],[obitos_60_69_f]]-DB150</f>
        <v>0</v>
      </c>
      <c r="DD151">
        <v>104</v>
      </c>
      <c r="DE151" s="6">
        <f>data[[#This Row],[obitos_60_69_m]]-DD150</f>
        <v>0</v>
      </c>
      <c r="DF151">
        <v>129</v>
      </c>
      <c r="DG151" s="6">
        <f>data[[#This Row],[obitos_70_79_f]]-DF150</f>
        <v>1</v>
      </c>
      <c r="DH151">
        <v>201</v>
      </c>
      <c r="DI151" s="6">
        <f>data[[#This Row],[obitos_70_79_m]]-DH150</f>
        <v>2</v>
      </c>
      <c r="DJ151">
        <v>651</v>
      </c>
      <c r="DK151" s="6">
        <f>data[[#This Row],[obitos_80_plus_f]]-DJ150</f>
        <v>2</v>
      </c>
      <c r="DL151">
        <v>499</v>
      </c>
      <c r="DM151" s="6">
        <f>data[[#This Row],[obitos_80_plus_m]]-DL150</f>
        <v>2</v>
      </c>
      <c r="DN151">
        <v>858</v>
      </c>
      <c r="DO151">
        <v>854</v>
      </c>
      <c r="DP151">
        <v>41</v>
      </c>
      <c r="DQ151">
        <v>26</v>
      </c>
      <c r="DR151">
        <v>13293</v>
      </c>
    </row>
    <row r="152" spans="1:122" x14ac:dyDescent="0.25">
      <c r="A152" s="1">
        <v>44037</v>
      </c>
      <c r="B152" s="2">
        <v>44037</v>
      </c>
      <c r="C152" s="12">
        <f>data[[#This Row],[confirmados]]-R152</f>
        <v>14945</v>
      </c>
      <c r="D152" s="12">
        <f>IF(ISNUMBER(C151),data[[#This Row],[activos_1]]-C151,0)</f>
        <v>-60</v>
      </c>
      <c r="E152" s="11">
        <f t="shared" si="16"/>
        <v>-53.666666666666664</v>
      </c>
      <c r="F152">
        <v>49955</v>
      </c>
      <c r="G152" s="13">
        <f>IF(ISNUMBER(F151),data[[#This Row],[confirmados]]-F151,0)</f>
        <v>263</v>
      </c>
      <c r="H152" s="8">
        <f t="shared" si="21"/>
        <v>219.83333333333334</v>
      </c>
      <c r="I152">
        <v>18487</v>
      </c>
      <c r="J152">
        <v>4401</v>
      </c>
      <c r="K152">
        <v>25293</v>
      </c>
      <c r="L152">
        <v>671</v>
      </c>
      <c r="M152">
        <v>838</v>
      </c>
      <c r="N152">
        <v>160</v>
      </c>
      <c r="O152">
        <v>105</v>
      </c>
      <c r="Q152">
        <v>263</v>
      </c>
      <c r="R152">
        <v>35010</v>
      </c>
      <c r="S152" s="13">
        <f>IF(ISNUMBER(R151),data[[#This Row],[recuperados]]-R151,0)</f>
        <v>323</v>
      </c>
      <c r="T152" s="8">
        <f t="shared" si="17"/>
        <v>273.5</v>
      </c>
      <c r="U152">
        <v>1716</v>
      </c>
      <c r="V152" s="9">
        <f>IF(ISNUMBER(U151),data[[#This Row],[obitos]]-U151,0)</f>
        <v>4</v>
      </c>
      <c r="W152" s="9">
        <f t="shared" si="18"/>
        <v>4.5</v>
      </c>
      <c r="X152">
        <v>410</v>
      </c>
      <c r="Y152" s="25">
        <f>IF(ISNUMBER(X151),(data[[#This Row],[internados]]-X151)/X151,0)</f>
        <v>-2.3809523809523808E-2</v>
      </c>
      <c r="Z152" s="77">
        <f t="shared" si="19"/>
        <v>-1.1070980475638302E-2</v>
      </c>
      <c r="AA152" s="13">
        <f>IF(ISNUMBER(X151),IF(data[[#This Row],[internados]]-X151&lt;0,0,data[[#This Row],[internados]]-X151),0)</f>
        <v>0</v>
      </c>
      <c r="AB152" s="8">
        <f t="shared" si="22"/>
        <v>2.5</v>
      </c>
      <c r="AC152">
        <v>50</v>
      </c>
      <c r="AD152" s="78">
        <f>IF(ISNUMBER(AC151),IF(AC151=0,0,(data[[#This Row],[internados_uci]]-AC151)/AC151),0)</f>
        <v>-3.8461538461538464E-2</v>
      </c>
      <c r="AE152" s="24">
        <f t="shared" si="20"/>
        <v>-3.1516543401565227E-2</v>
      </c>
      <c r="AF152" s="13">
        <f>IF(ISNUMBER(AC151),IF(data[[#This Row],[internados_uci]]-AC151&lt;0,0,data[[#This Row],[internados_uci]]-AC151),0)</f>
        <v>0</v>
      </c>
      <c r="AG152" s="8">
        <f t="shared" si="23"/>
        <v>0.16666666666666666</v>
      </c>
      <c r="AH152">
        <v>1564</v>
      </c>
      <c r="AI152">
        <v>431111</v>
      </c>
      <c r="AJ152">
        <v>34980</v>
      </c>
      <c r="AK152">
        <v>379592</v>
      </c>
      <c r="AM152">
        <v>767</v>
      </c>
      <c r="AN152">
        <v>791</v>
      </c>
      <c r="AO152">
        <v>936</v>
      </c>
      <c r="AP152">
        <v>1203</v>
      </c>
      <c r="AQ152">
        <v>1060</v>
      </c>
      <c r="AR152">
        <v>4096</v>
      </c>
      <c r="AS152">
        <v>3521</v>
      </c>
      <c r="AT152">
        <v>4280</v>
      </c>
      <c r="AU152">
        <v>3887</v>
      </c>
      <c r="AV152">
        <v>4573</v>
      </c>
      <c r="AW152">
        <v>3690</v>
      </c>
      <c r="AX152">
        <v>4329</v>
      </c>
      <c r="AY152">
        <v>3249</v>
      </c>
      <c r="AZ152">
        <v>2645</v>
      </c>
      <c r="BA152">
        <v>2380</v>
      </c>
      <c r="BB152">
        <v>1850</v>
      </c>
      <c r="BC152">
        <v>1640</v>
      </c>
      <c r="BD152">
        <v>3893</v>
      </c>
      <c r="BE152">
        <v>1865</v>
      </c>
      <c r="BF152">
        <v>0.35</v>
      </c>
      <c r="BG152">
        <v>0.28000000000000003</v>
      </c>
      <c r="BH152">
        <v>0.1</v>
      </c>
      <c r="BI152">
        <v>0.2</v>
      </c>
      <c r="BJ152">
        <v>0.21</v>
      </c>
      <c r="BK152">
        <v>0.14000000000000001</v>
      </c>
      <c r="BL152">
        <v>27686</v>
      </c>
      <c r="BM152">
        <v>22269</v>
      </c>
      <c r="BN152">
        <v>828</v>
      </c>
      <c r="BO152">
        <v>252</v>
      </c>
      <c r="BP152">
        <v>585</v>
      </c>
      <c r="BQ152">
        <v>21</v>
      </c>
      <c r="BR152">
        <v>15</v>
      </c>
      <c r="BS152">
        <v>15</v>
      </c>
      <c r="BT152">
        <v>0</v>
      </c>
      <c r="CD152">
        <v>0</v>
      </c>
      <c r="CE152" s="6">
        <f>data[[#This Row],[obitos_0_9_f]]-CD151</f>
        <v>0</v>
      </c>
      <c r="CF152">
        <v>0</v>
      </c>
      <c r="CG152" s="6">
        <f>data[[#This Row],[obitos_0_9_m]]-CF151</f>
        <v>0</v>
      </c>
      <c r="CH152">
        <v>0</v>
      </c>
      <c r="CI152" s="6">
        <f>data[[#This Row],[obitos_10_19_f]]-CH151</f>
        <v>0</v>
      </c>
      <c r="CJ152">
        <v>0</v>
      </c>
      <c r="CK152" s="6">
        <f>data[[#This Row],[obitos_10_19_m]]-CJ151</f>
        <v>0</v>
      </c>
      <c r="CL152">
        <v>1</v>
      </c>
      <c r="CM152" s="6">
        <f>data[[#This Row],[obitos_20_29_f]]-CL151</f>
        <v>0</v>
      </c>
      <c r="CN152">
        <v>1</v>
      </c>
      <c r="CO152" s="6">
        <f>data[[#This Row],[obitos_20_29_m]]-CN151</f>
        <v>0</v>
      </c>
      <c r="CP152">
        <v>2</v>
      </c>
      <c r="CQ152" s="6">
        <f>data[[#This Row],[obitos_30_39_f]]-CP151</f>
        <v>0</v>
      </c>
      <c r="CR152">
        <v>1</v>
      </c>
      <c r="CS152" s="6">
        <f>data[[#This Row],[obitos_30_39_m]]-CR151</f>
        <v>0</v>
      </c>
      <c r="CT152">
        <v>10</v>
      </c>
      <c r="CU152" s="6">
        <f>data[[#This Row],[obitos_40_49_f]]-CT151</f>
        <v>0</v>
      </c>
      <c r="CV152">
        <v>10</v>
      </c>
      <c r="CW152" s="6">
        <f>data[[#This Row],[obitos_40_49_m]]-CV151</f>
        <v>0</v>
      </c>
      <c r="CX152">
        <v>17</v>
      </c>
      <c r="CY152" s="6">
        <f>data[[#This Row],[obitos_50_59_f]]-CX151</f>
        <v>0</v>
      </c>
      <c r="CZ152">
        <v>38</v>
      </c>
      <c r="DA152" s="6">
        <f>data[[#This Row],[obitos_50_59_m]]-CZ151</f>
        <v>0</v>
      </c>
      <c r="DB152">
        <v>48</v>
      </c>
      <c r="DC152" s="6">
        <f>data[[#This Row],[obitos_60_69_f]]-DB151</f>
        <v>0</v>
      </c>
      <c r="DD152">
        <v>104</v>
      </c>
      <c r="DE152" s="6">
        <f>data[[#This Row],[obitos_60_69_m]]-DD151</f>
        <v>0</v>
      </c>
      <c r="DF152">
        <v>129</v>
      </c>
      <c r="DG152" s="6">
        <f>data[[#This Row],[obitos_70_79_f]]-DF151</f>
        <v>0</v>
      </c>
      <c r="DH152">
        <v>202</v>
      </c>
      <c r="DI152" s="6">
        <f>data[[#This Row],[obitos_70_79_m]]-DH151</f>
        <v>1</v>
      </c>
      <c r="DJ152">
        <v>653</v>
      </c>
      <c r="DK152" s="6">
        <f>data[[#This Row],[obitos_80_plus_f]]-DJ151</f>
        <v>2</v>
      </c>
      <c r="DL152">
        <v>500</v>
      </c>
      <c r="DM152" s="6">
        <f>data[[#This Row],[obitos_80_plus_m]]-DL151</f>
        <v>1</v>
      </c>
      <c r="DN152">
        <v>860</v>
      </c>
      <c r="DO152">
        <v>856</v>
      </c>
      <c r="DP152">
        <v>41</v>
      </c>
      <c r="DQ152">
        <v>26</v>
      </c>
      <c r="DR152">
        <v>13229</v>
      </c>
    </row>
    <row r="153" spans="1:122" x14ac:dyDescent="0.25">
      <c r="A153" s="1">
        <v>44038</v>
      </c>
      <c r="B153" s="2">
        <v>44038</v>
      </c>
      <c r="C153" s="12">
        <f>data[[#This Row],[confirmados]]-R153</f>
        <v>14947</v>
      </c>
      <c r="D153" s="12">
        <f>IF(ISNUMBER(C152),data[[#This Row],[activos_1]]-C152,0)</f>
        <v>2</v>
      </c>
      <c r="E153" s="11">
        <f t="shared" si="16"/>
        <v>-46.166666666666664</v>
      </c>
      <c r="F153">
        <v>50164</v>
      </c>
      <c r="G153" s="13">
        <f>IF(ISNUMBER(F152),data[[#This Row],[confirmados]]-F152,0)</f>
        <v>209</v>
      </c>
      <c r="H153" s="8">
        <f t="shared" si="21"/>
        <v>232.16666666666666</v>
      </c>
      <c r="I153">
        <v>18503</v>
      </c>
      <c r="J153">
        <v>4407</v>
      </c>
      <c r="K153">
        <v>25448</v>
      </c>
      <c r="L153">
        <v>688</v>
      </c>
      <c r="M153">
        <v>853</v>
      </c>
      <c r="N153">
        <v>160</v>
      </c>
      <c r="O153">
        <v>105</v>
      </c>
      <c r="Q153">
        <v>209</v>
      </c>
      <c r="R153">
        <v>35217</v>
      </c>
      <c r="S153" s="13">
        <f>IF(ISNUMBER(R152),data[[#This Row],[recuperados]]-R152,0)</f>
        <v>207</v>
      </c>
      <c r="T153" s="8">
        <f t="shared" si="17"/>
        <v>278.33333333333331</v>
      </c>
      <c r="U153">
        <v>1717</v>
      </c>
      <c r="V153" s="9">
        <f>IF(ISNUMBER(U152),data[[#This Row],[obitos]]-U152,0)</f>
        <v>1</v>
      </c>
      <c r="W153" s="9">
        <f t="shared" si="18"/>
        <v>4.333333333333333</v>
      </c>
      <c r="X153">
        <v>403</v>
      </c>
      <c r="Y153" s="25">
        <f>IF(ISNUMBER(X152),(data[[#This Row],[internados]]-X152)/X152,0)</f>
        <v>-1.7073170731707318E-2</v>
      </c>
      <c r="Z153" s="77">
        <f t="shared" si="19"/>
        <v>-1.9611269750968417E-2</v>
      </c>
      <c r="AA153" s="13">
        <f>IF(ISNUMBER(X152),IF(data[[#This Row],[internados]]-X152&lt;0,0,data[[#This Row],[internados]]-X152),0)</f>
        <v>0</v>
      </c>
      <c r="AB153" s="8">
        <f t="shared" si="22"/>
        <v>0</v>
      </c>
      <c r="AC153">
        <v>48</v>
      </c>
      <c r="AD153" s="78">
        <f>IF(ISNUMBER(AC152),IF(AC152=0,0,(data[[#This Row],[internados_uci]]-AC152)/AC152),0)</f>
        <v>-0.04</v>
      </c>
      <c r="AE153" s="24">
        <f t="shared" si="20"/>
        <v>-3.8183210068231895E-2</v>
      </c>
      <c r="AF153" s="13">
        <f>IF(ISNUMBER(AC152),IF(data[[#This Row],[internados_uci]]-AC152&lt;0,0,data[[#This Row],[internados_uci]]-AC152),0)</f>
        <v>0</v>
      </c>
      <c r="AG153" s="8">
        <f t="shared" si="23"/>
        <v>0.16666666666666666</v>
      </c>
      <c r="AH153">
        <v>1429</v>
      </c>
      <c r="AI153">
        <v>432390</v>
      </c>
      <c r="AJ153">
        <v>35157</v>
      </c>
      <c r="AK153">
        <v>380797</v>
      </c>
      <c r="AM153">
        <v>767</v>
      </c>
      <c r="AN153">
        <v>800</v>
      </c>
      <c r="AO153">
        <v>949</v>
      </c>
      <c r="AP153">
        <v>1207</v>
      </c>
      <c r="AQ153">
        <v>1063</v>
      </c>
      <c r="AR153">
        <v>4117</v>
      </c>
      <c r="AS153">
        <v>3543</v>
      </c>
      <c r="AT153">
        <v>4292</v>
      </c>
      <c r="AU153">
        <v>3907</v>
      </c>
      <c r="AV153">
        <v>4588</v>
      </c>
      <c r="AW153">
        <v>3706</v>
      </c>
      <c r="AX153">
        <v>4345</v>
      </c>
      <c r="AY153">
        <v>3265</v>
      </c>
      <c r="AZ153">
        <v>2656</v>
      </c>
      <c r="BA153">
        <v>2385</v>
      </c>
      <c r="BB153">
        <v>1857</v>
      </c>
      <c r="BC153">
        <v>1643</v>
      </c>
      <c r="BD153">
        <v>3905</v>
      </c>
      <c r="BE153">
        <v>1868</v>
      </c>
      <c r="BF153">
        <v>0.35</v>
      </c>
      <c r="BG153">
        <v>0.28000000000000003</v>
      </c>
      <c r="BH153">
        <v>0.1</v>
      </c>
      <c r="BI153">
        <v>0.2</v>
      </c>
      <c r="BJ153">
        <v>0.21</v>
      </c>
      <c r="BK153">
        <v>0.14000000000000001</v>
      </c>
      <c r="BL153">
        <v>27793</v>
      </c>
      <c r="BM153">
        <v>22371</v>
      </c>
      <c r="BN153">
        <v>828</v>
      </c>
      <c r="BO153">
        <v>252</v>
      </c>
      <c r="BP153">
        <v>586</v>
      </c>
      <c r="BQ153">
        <v>21</v>
      </c>
      <c r="BR153">
        <v>15</v>
      </c>
      <c r="BS153">
        <v>15</v>
      </c>
      <c r="BT153">
        <v>0</v>
      </c>
      <c r="CD153">
        <v>0</v>
      </c>
      <c r="CE153" s="6">
        <f>data[[#This Row],[obitos_0_9_f]]-CD152</f>
        <v>0</v>
      </c>
      <c r="CF153">
        <v>0</v>
      </c>
      <c r="CG153" s="6">
        <f>data[[#This Row],[obitos_0_9_m]]-CF152</f>
        <v>0</v>
      </c>
      <c r="CH153">
        <v>0</v>
      </c>
      <c r="CI153" s="6">
        <f>data[[#This Row],[obitos_10_19_f]]-CH152</f>
        <v>0</v>
      </c>
      <c r="CJ153">
        <v>0</v>
      </c>
      <c r="CK153" s="6">
        <f>data[[#This Row],[obitos_10_19_m]]-CJ152</f>
        <v>0</v>
      </c>
      <c r="CL153">
        <v>1</v>
      </c>
      <c r="CM153" s="6">
        <f>data[[#This Row],[obitos_20_29_f]]-CL152</f>
        <v>0</v>
      </c>
      <c r="CN153">
        <v>1</v>
      </c>
      <c r="CO153" s="6">
        <f>data[[#This Row],[obitos_20_29_m]]-CN152</f>
        <v>0</v>
      </c>
      <c r="CP153">
        <v>2</v>
      </c>
      <c r="CQ153" s="6">
        <f>data[[#This Row],[obitos_30_39_f]]-CP152</f>
        <v>0</v>
      </c>
      <c r="CR153">
        <v>1</v>
      </c>
      <c r="CS153" s="6">
        <f>data[[#This Row],[obitos_30_39_m]]-CR152</f>
        <v>0</v>
      </c>
      <c r="CT153">
        <v>10</v>
      </c>
      <c r="CU153" s="6">
        <f>data[[#This Row],[obitos_40_49_f]]-CT152</f>
        <v>0</v>
      </c>
      <c r="CV153">
        <v>10</v>
      </c>
      <c r="CW153" s="6">
        <f>data[[#This Row],[obitos_40_49_m]]-CV152</f>
        <v>0</v>
      </c>
      <c r="CX153">
        <v>17</v>
      </c>
      <c r="CY153" s="6">
        <f>data[[#This Row],[obitos_50_59_f]]-CX152</f>
        <v>0</v>
      </c>
      <c r="CZ153">
        <v>38</v>
      </c>
      <c r="DA153" s="6">
        <f>data[[#This Row],[obitos_50_59_m]]-CZ152</f>
        <v>0</v>
      </c>
      <c r="DB153">
        <v>48</v>
      </c>
      <c r="DC153" s="6">
        <f>data[[#This Row],[obitos_60_69_f]]-DB152</f>
        <v>0</v>
      </c>
      <c r="DD153">
        <v>104</v>
      </c>
      <c r="DE153" s="6">
        <f>data[[#This Row],[obitos_60_69_m]]-DD152</f>
        <v>0</v>
      </c>
      <c r="DF153">
        <v>129</v>
      </c>
      <c r="DG153" s="6">
        <f>data[[#This Row],[obitos_70_79_f]]-DF152</f>
        <v>0</v>
      </c>
      <c r="DH153">
        <v>203</v>
      </c>
      <c r="DI153" s="6">
        <f>data[[#This Row],[obitos_70_79_m]]-DH152</f>
        <v>1</v>
      </c>
      <c r="DJ153">
        <v>653</v>
      </c>
      <c r="DK153" s="6">
        <f>data[[#This Row],[obitos_80_plus_f]]-DJ152</f>
        <v>0</v>
      </c>
      <c r="DL153">
        <v>500</v>
      </c>
      <c r="DM153" s="6">
        <f>data[[#This Row],[obitos_80_plus_m]]-DL152</f>
        <v>0</v>
      </c>
      <c r="DN153">
        <v>860</v>
      </c>
      <c r="DO153">
        <v>857</v>
      </c>
      <c r="DP153">
        <v>42</v>
      </c>
      <c r="DQ153">
        <v>26</v>
      </c>
      <c r="DR153">
        <v>13230</v>
      </c>
    </row>
    <row r="154" spans="1:122" x14ac:dyDescent="0.25">
      <c r="A154" s="1">
        <v>44039</v>
      </c>
      <c r="B154" s="2">
        <v>44039</v>
      </c>
      <c r="C154" s="12">
        <f>data[[#This Row],[confirmados]]-R154</f>
        <v>14924</v>
      </c>
      <c r="D154" s="12">
        <f>IF(ISNUMBER(C153),data[[#This Row],[activos_1]]-C153,0)</f>
        <v>-23</v>
      </c>
      <c r="E154" s="11">
        <f t="shared" si="16"/>
        <v>-34.166666666666664</v>
      </c>
      <c r="F154">
        <v>50299</v>
      </c>
      <c r="G154" s="13">
        <f>IF(ISNUMBER(F153),data[[#This Row],[confirmados]]-F153,0)</f>
        <v>135</v>
      </c>
      <c r="H154" s="8">
        <f t="shared" si="21"/>
        <v>233.5</v>
      </c>
      <c r="I154">
        <v>18525</v>
      </c>
      <c r="J154">
        <v>4411</v>
      </c>
      <c r="K154">
        <v>25549</v>
      </c>
      <c r="L154">
        <v>691</v>
      </c>
      <c r="M154">
        <v>853</v>
      </c>
      <c r="N154">
        <v>165</v>
      </c>
      <c r="O154">
        <v>105</v>
      </c>
      <c r="Q154">
        <v>135</v>
      </c>
      <c r="R154">
        <v>35375</v>
      </c>
      <c r="S154" s="13">
        <f>IF(ISNUMBER(R153),data[[#This Row],[recuperados]]-R153,0)</f>
        <v>158</v>
      </c>
      <c r="T154" s="8">
        <f t="shared" si="17"/>
        <v>267.66666666666669</v>
      </c>
      <c r="U154">
        <v>1719</v>
      </c>
      <c r="V154" s="9">
        <f>IF(ISNUMBER(U153),data[[#This Row],[obitos]]-U153,0)</f>
        <v>2</v>
      </c>
      <c r="W154" s="9">
        <f t="shared" si="18"/>
        <v>3.6666666666666665</v>
      </c>
      <c r="X154">
        <v>414</v>
      </c>
      <c r="Y154" s="25">
        <f>IF(ISNUMBER(X153),(data[[#This Row],[internados]]-X153)/X153,0)</f>
        <v>2.729528535980149E-2</v>
      </c>
      <c r="Z154" s="77">
        <f t="shared" si="19"/>
        <v>-9.5554475948194141E-3</v>
      </c>
      <c r="AA154" s="13">
        <f>IF(ISNUMBER(X153),IF(data[[#This Row],[internados]]-X153&lt;0,0,data[[#This Row],[internados]]-X153),0)</f>
        <v>11</v>
      </c>
      <c r="AB154" s="8">
        <f t="shared" si="22"/>
        <v>1.8333333333333333</v>
      </c>
      <c r="AC154">
        <v>45</v>
      </c>
      <c r="AD154" s="78">
        <f>IF(ISNUMBER(AC153),IF(AC153=0,0,(data[[#This Row],[internados_uci]]-AC153)/AC153),0)</f>
        <v>-6.25E-2</v>
      </c>
      <c r="AE154" s="24">
        <f t="shared" si="20"/>
        <v>-5.1332117172057025E-2</v>
      </c>
      <c r="AF154" s="13">
        <f>IF(ISNUMBER(AC153),IF(data[[#This Row],[internados_uci]]-AC153&lt;0,0,data[[#This Row],[internados_uci]]-AC153),0)</f>
        <v>0</v>
      </c>
      <c r="AG154" s="8">
        <f t="shared" si="23"/>
        <v>0</v>
      </c>
      <c r="AH154">
        <v>1397</v>
      </c>
      <c r="AI154">
        <v>433461</v>
      </c>
      <c r="AJ154">
        <v>35120</v>
      </c>
      <c r="AK154">
        <v>381765</v>
      </c>
      <c r="AM154">
        <v>767</v>
      </c>
      <c r="AN154">
        <v>804</v>
      </c>
      <c r="AO154">
        <v>949</v>
      </c>
      <c r="AP154">
        <v>1213</v>
      </c>
      <c r="AQ154">
        <v>1068</v>
      </c>
      <c r="AR154">
        <v>4131</v>
      </c>
      <c r="AS154">
        <v>3551</v>
      </c>
      <c r="AT154">
        <v>4305</v>
      </c>
      <c r="AU154">
        <v>3922</v>
      </c>
      <c r="AV154">
        <v>4601</v>
      </c>
      <c r="AW154">
        <v>3720</v>
      </c>
      <c r="AX154">
        <v>4356</v>
      </c>
      <c r="AY154">
        <v>3272</v>
      </c>
      <c r="AZ154">
        <v>2667</v>
      </c>
      <c r="BA154">
        <v>2386</v>
      </c>
      <c r="BB154">
        <v>1858</v>
      </c>
      <c r="BC154">
        <v>1647</v>
      </c>
      <c r="BD154">
        <v>3912</v>
      </c>
      <c r="BE154">
        <v>1869</v>
      </c>
      <c r="BF154">
        <v>0.35</v>
      </c>
      <c r="BG154">
        <v>0.28000000000000003</v>
      </c>
      <c r="BH154">
        <v>0.1</v>
      </c>
      <c r="BI154">
        <v>0.2</v>
      </c>
      <c r="BJ154">
        <v>0.21</v>
      </c>
      <c r="BK154">
        <v>0.14000000000000001</v>
      </c>
      <c r="BL154">
        <v>27873</v>
      </c>
      <c r="BM154">
        <v>22426</v>
      </c>
      <c r="BN154">
        <v>828</v>
      </c>
      <c r="BO154">
        <v>252</v>
      </c>
      <c r="BP154">
        <v>588</v>
      </c>
      <c r="BQ154">
        <v>21</v>
      </c>
      <c r="BR154">
        <v>15</v>
      </c>
      <c r="BS154">
        <v>15</v>
      </c>
      <c r="BT154">
        <v>0</v>
      </c>
      <c r="CD154">
        <v>0</v>
      </c>
      <c r="CE154" s="6">
        <f>data[[#This Row],[obitos_0_9_f]]-CD153</f>
        <v>0</v>
      </c>
      <c r="CF154">
        <v>0</v>
      </c>
      <c r="CG154" s="6">
        <f>data[[#This Row],[obitos_0_9_m]]-CF153</f>
        <v>0</v>
      </c>
      <c r="CH154">
        <v>0</v>
      </c>
      <c r="CI154" s="6">
        <f>data[[#This Row],[obitos_10_19_f]]-CH153</f>
        <v>0</v>
      </c>
      <c r="CJ154">
        <v>0</v>
      </c>
      <c r="CK154" s="6">
        <f>data[[#This Row],[obitos_10_19_m]]-CJ153</f>
        <v>0</v>
      </c>
      <c r="CL154">
        <v>1</v>
      </c>
      <c r="CM154" s="6">
        <f>data[[#This Row],[obitos_20_29_f]]-CL153</f>
        <v>0</v>
      </c>
      <c r="CN154">
        <v>1</v>
      </c>
      <c r="CO154" s="6">
        <f>data[[#This Row],[obitos_20_29_m]]-CN153</f>
        <v>0</v>
      </c>
      <c r="CP154">
        <v>2</v>
      </c>
      <c r="CQ154" s="6">
        <f>data[[#This Row],[obitos_30_39_f]]-CP153</f>
        <v>0</v>
      </c>
      <c r="CR154">
        <v>1</v>
      </c>
      <c r="CS154" s="6">
        <f>data[[#This Row],[obitos_30_39_m]]-CR153</f>
        <v>0</v>
      </c>
      <c r="CT154">
        <v>10</v>
      </c>
      <c r="CU154" s="6">
        <f>data[[#This Row],[obitos_40_49_f]]-CT153</f>
        <v>0</v>
      </c>
      <c r="CV154">
        <v>10</v>
      </c>
      <c r="CW154" s="6">
        <f>data[[#This Row],[obitos_40_49_m]]-CV153</f>
        <v>0</v>
      </c>
      <c r="CX154">
        <v>17</v>
      </c>
      <c r="CY154" s="6">
        <f>data[[#This Row],[obitos_50_59_f]]-CX153</f>
        <v>0</v>
      </c>
      <c r="CZ154">
        <v>38</v>
      </c>
      <c r="DA154" s="6">
        <f>data[[#This Row],[obitos_50_59_m]]-CZ153</f>
        <v>0</v>
      </c>
      <c r="DB154">
        <v>48</v>
      </c>
      <c r="DC154" s="6">
        <f>data[[#This Row],[obitos_60_69_f]]-DB153</f>
        <v>0</v>
      </c>
      <c r="DD154">
        <v>104</v>
      </c>
      <c r="DE154" s="6">
        <f>data[[#This Row],[obitos_60_69_m]]-DD153</f>
        <v>0</v>
      </c>
      <c r="DF154">
        <v>129</v>
      </c>
      <c r="DG154" s="6">
        <f>data[[#This Row],[obitos_70_79_f]]-DF153</f>
        <v>0</v>
      </c>
      <c r="DH154">
        <v>203</v>
      </c>
      <c r="DI154" s="6">
        <f>data[[#This Row],[obitos_70_79_m]]-DH153</f>
        <v>0</v>
      </c>
      <c r="DJ154">
        <v>654</v>
      </c>
      <c r="DK154" s="6">
        <f>data[[#This Row],[obitos_80_plus_f]]-DJ153</f>
        <v>1</v>
      </c>
      <c r="DL154">
        <v>501</v>
      </c>
      <c r="DM154" s="6">
        <f>data[[#This Row],[obitos_80_plus_m]]-DL153</f>
        <v>1</v>
      </c>
      <c r="DN154">
        <v>861</v>
      </c>
      <c r="DO154">
        <v>858</v>
      </c>
      <c r="DP154">
        <v>42</v>
      </c>
      <c r="DQ154">
        <v>26</v>
      </c>
      <c r="DR154">
        <v>13205</v>
      </c>
    </row>
    <row r="155" spans="1:122" x14ac:dyDescent="0.25">
      <c r="A155" s="1">
        <v>44040</v>
      </c>
      <c r="B155" s="2">
        <v>44040</v>
      </c>
      <c r="C155" s="12">
        <f>data[[#This Row],[confirmados]]-R155</f>
        <v>14784</v>
      </c>
      <c r="D155" s="12">
        <f>IF(ISNUMBER(C154),data[[#This Row],[activos_1]]-C154,0)</f>
        <v>-140</v>
      </c>
      <c r="E155" s="11">
        <f t="shared" si="16"/>
        <v>-61.166666666666664</v>
      </c>
      <c r="F155">
        <v>50410</v>
      </c>
      <c r="G155" s="13">
        <f>IF(ISNUMBER(F154),data[[#This Row],[confirmados]]-F154,0)</f>
        <v>111</v>
      </c>
      <c r="H155" s="8">
        <f t="shared" si="21"/>
        <v>210</v>
      </c>
      <c r="I155">
        <v>18549</v>
      </c>
      <c r="J155">
        <v>4422</v>
      </c>
      <c r="K155">
        <v>25617</v>
      </c>
      <c r="L155">
        <v>697</v>
      </c>
      <c r="M155">
        <v>853</v>
      </c>
      <c r="N155">
        <v>167</v>
      </c>
      <c r="O155">
        <v>105</v>
      </c>
      <c r="Q155">
        <v>111</v>
      </c>
      <c r="R155">
        <v>35626</v>
      </c>
      <c r="S155" s="13">
        <f>IF(ISNUMBER(R154),data[[#This Row],[recuperados]]-R154,0)</f>
        <v>251</v>
      </c>
      <c r="T155" s="8">
        <f t="shared" si="17"/>
        <v>271.16666666666669</v>
      </c>
      <c r="U155">
        <v>1722</v>
      </c>
      <c r="V155" s="9">
        <f>IF(ISNUMBER(U154),data[[#This Row],[obitos]]-U154,0)</f>
        <v>3</v>
      </c>
      <c r="W155" s="9">
        <f t="shared" si="18"/>
        <v>3.3333333333333335</v>
      </c>
      <c r="X155">
        <v>402</v>
      </c>
      <c r="Y155" s="25">
        <f>IF(ISNUMBER(X154),(data[[#This Row],[internados]]-X154)/X154,0)</f>
        <v>-2.8985507246376812E-2</v>
      </c>
      <c r="Z155" s="77">
        <f t="shared" si="19"/>
        <v>-1.4386365469215548E-2</v>
      </c>
      <c r="AA155" s="13">
        <f>IF(ISNUMBER(X154),IF(data[[#This Row],[internados]]-X154&lt;0,0,data[[#This Row],[internados]]-X154),0)</f>
        <v>0</v>
      </c>
      <c r="AB155" s="8">
        <f t="shared" si="22"/>
        <v>1.8333333333333333</v>
      </c>
      <c r="AC155">
        <v>41</v>
      </c>
      <c r="AD155" s="78">
        <f>IF(ISNUMBER(AC154),IF(AC154=0,0,(data[[#This Row],[internados_uci]]-AC154)/AC154),0)</f>
        <v>-8.8888888888888892E-2</v>
      </c>
      <c r="AE155" s="24">
        <f t="shared" si="20"/>
        <v>-5.8082415857839596E-2</v>
      </c>
      <c r="AF155" s="13">
        <f>IF(ISNUMBER(AC154),IF(data[[#This Row],[internados_uci]]-AC154&lt;0,0,data[[#This Row],[internados_uci]]-AC154),0)</f>
        <v>0</v>
      </c>
      <c r="AG155" s="8">
        <f t="shared" si="23"/>
        <v>0</v>
      </c>
      <c r="AH155">
        <v>1596</v>
      </c>
      <c r="AI155">
        <v>435789</v>
      </c>
      <c r="AJ155">
        <v>35335</v>
      </c>
      <c r="AK155">
        <v>383783</v>
      </c>
      <c r="AM155">
        <v>767</v>
      </c>
      <c r="AN155">
        <v>808</v>
      </c>
      <c r="AO155">
        <v>953</v>
      </c>
      <c r="AP155">
        <v>1216</v>
      </c>
      <c r="AQ155">
        <v>1070</v>
      </c>
      <c r="AR155">
        <v>4144</v>
      </c>
      <c r="AS155">
        <v>3560</v>
      </c>
      <c r="AT155">
        <v>4312</v>
      </c>
      <c r="AU155">
        <v>3924</v>
      </c>
      <c r="AV155">
        <v>4607</v>
      </c>
      <c r="AW155">
        <v>3726</v>
      </c>
      <c r="AX155">
        <v>4364</v>
      </c>
      <c r="AY155">
        <v>3278</v>
      </c>
      <c r="AZ155">
        <v>2677</v>
      </c>
      <c r="BA155">
        <v>2393</v>
      </c>
      <c r="BB155">
        <v>1860</v>
      </c>
      <c r="BC155">
        <v>1653</v>
      </c>
      <c r="BD155">
        <v>3914</v>
      </c>
      <c r="BE155">
        <v>1879</v>
      </c>
      <c r="BF155">
        <v>0.35</v>
      </c>
      <c r="BG155">
        <v>0.28000000000000003</v>
      </c>
      <c r="BH155">
        <v>0.1</v>
      </c>
      <c r="BI155">
        <v>0.2</v>
      </c>
      <c r="BJ155">
        <v>0.21</v>
      </c>
      <c r="BK155">
        <v>0.14000000000000001</v>
      </c>
      <c r="BL155">
        <v>27930</v>
      </c>
      <c r="BM155">
        <v>22480</v>
      </c>
      <c r="BN155">
        <v>828</v>
      </c>
      <c r="BO155">
        <v>252</v>
      </c>
      <c r="BP155">
        <v>591</v>
      </c>
      <c r="BQ155">
        <v>21</v>
      </c>
      <c r="BR155">
        <v>15</v>
      </c>
      <c r="BS155">
        <v>15</v>
      </c>
      <c r="BT155">
        <v>0</v>
      </c>
      <c r="CD155">
        <v>0</v>
      </c>
      <c r="CE155" s="6">
        <f>data[[#This Row],[obitos_0_9_f]]-CD154</f>
        <v>0</v>
      </c>
      <c r="CF155">
        <v>0</v>
      </c>
      <c r="CG155" s="6">
        <f>data[[#This Row],[obitos_0_9_m]]-CF154</f>
        <v>0</v>
      </c>
      <c r="CH155">
        <v>0</v>
      </c>
      <c r="CI155" s="6">
        <f>data[[#This Row],[obitos_10_19_f]]-CH154</f>
        <v>0</v>
      </c>
      <c r="CJ155">
        <v>0</v>
      </c>
      <c r="CK155" s="6">
        <f>data[[#This Row],[obitos_10_19_m]]-CJ154</f>
        <v>0</v>
      </c>
      <c r="CL155">
        <v>1</v>
      </c>
      <c r="CM155" s="6">
        <f>data[[#This Row],[obitos_20_29_f]]-CL154</f>
        <v>0</v>
      </c>
      <c r="CN155">
        <v>1</v>
      </c>
      <c r="CO155" s="6">
        <f>data[[#This Row],[obitos_20_29_m]]-CN154</f>
        <v>0</v>
      </c>
      <c r="CP155">
        <v>2</v>
      </c>
      <c r="CQ155" s="6">
        <f>data[[#This Row],[obitos_30_39_f]]-CP154</f>
        <v>0</v>
      </c>
      <c r="CR155">
        <v>1</v>
      </c>
      <c r="CS155" s="6">
        <f>data[[#This Row],[obitos_30_39_m]]-CR154</f>
        <v>0</v>
      </c>
      <c r="CT155">
        <v>10</v>
      </c>
      <c r="CU155" s="6">
        <f>data[[#This Row],[obitos_40_49_f]]-CT154</f>
        <v>0</v>
      </c>
      <c r="CV155">
        <v>10</v>
      </c>
      <c r="CW155" s="6">
        <f>data[[#This Row],[obitos_40_49_m]]-CV154</f>
        <v>0</v>
      </c>
      <c r="CX155">
        <v>17</v>
      </c>
      <c r="CY155" s="6">
        <f>data[[#This Row],[obitos_50_59_f]]-CX154</f>
        <v>0</v>
      </c>
      <c r="CZ155">
        <v>38</v>
      </c>
      <c r="DA155" s="6">
        <f>data[[#This Row],[obitos_50_59_m]]-CZ154</f>
        <v>0</v>
      </c>
      <c r="DB155">
        <v>48</v>
      </c>
      <c r="DC155" s="6">
        <f>data[[#This Row],[obitos_60_69_f]]-DB154</f>
        <v>0</v>
      </c>
      <c r="DD155">
        <v>105</v>
      </c>
      <c r="DE155" s="6">
        <f>data[[#This Row],[obitos_60_69_m]]-DD154</f>
        <v>1</v>
      </c>
      <c r="DF155">
        <v>130</v>
      </c>
      <c r="DG155" s="6">
        <f>data[[#This Row],[obitos_70_79_f]]-DF154</f>
        <v>1</v>
      </c>
      <c r="DH155">
        <v>203</v>
      </c>
      <c r="DI155" s="6">
        <f>data[[#This Row],[obitos_70_79_m]]-DH154</f>
        <v>0</v>
      </c>
      <c r="DJ155">
        <v>655</v>
      </c>
      <c r="DK155" s="6">
        <f>data[[#This Row],[obitos_80_plus_f]]-DJ154</f>
        <v>1</v>
      </c>
      <c r="DL155">
        <v>501</v>
      </c>
      <c r="DM155" s="6">
        <f>data[[#This Row],[obitos_80_plus_m]]-DL154</f>
        <v>0</v>
      </c>
      <c r="DN155">
        <v>863</v>
      </c>
      <c r="DO155">
        <v>859</v>
      </c>
      <c r="DP155">
        <v>44</v>
      </c>
      <c r="DQ155">
        <v>28</v>
      </c>
      <c r="DR155">
        <v>13062</v>
      </c>
    </row>
    <row r="156" spans="1:122" x14ac:dyDescent="0.25">
      <c r="A156" s="1">
        <v>44041</v>
      </c>
      <c r="B156" s="2">
        <v>44041</v>
      </c>
      <c r="C156" s="12">
        <f>data[[#This Row],[confirmados]]-R156</f>
        <v>14738</v>
      </c>
      <c r="D156" s="12">
        <f>IF(ISNUMBER(C155),data[[#This Row],[activos_1]]-C155,0)</f>
        <v>-46</v>
      </c>
      <c r="E156" s="11">
        <f t="shared" si="16"/>
        <v>-45.333333333333336</v>
      </c>
      <c r="F156">
        <v>50613</v>
      </c>
      <c r="G156" s="13">
        <f>IF(ISNUMBER(F155),data[[#This Row],[confirmados]]-F155,0)</f>
        <v>203</v>
      </c>
      <c r="H156" s="8">
        <f t="shared" si="21"/>
        <v>205.66666666666666</v>
      </c>
      <c r="I156">
        <v>18585</v>
      </c>
      <c r="J156">
        <v>4429</v>
      </c>
      <c r="K156">
        <v>25763</v>
      </c>
      <c r="L156">
        <v>706</v>
      </c>
      <c r="M156">
        <v>858</v>
      </c>
      <c r="N156">
        <v>167</v>
      </c>
      <c r="O156">
        <v>105</v>
      </c>
      <c r="Q156">
        <v>203</v>
      </c>
      <c r="R156">
        <v>35875</v>
      </c>
      <c r="S156" s="13">
        <f>IF(ISNUMBER(R155),data[[#This Row],[recuperados]]-R155,0)</f>
        <v>249</v>
      </c>
      <c r="T156" s="8">
        <f t="shared" si="17"/>
        <v>251</v>
      </c>
      <c r="U156">
        <v>1725</v>
      </c>
      <c r="V156" s="9">
        <f>IF(ISNUMBER(U155),data[[#This Row],[obitos]]-U155,0)</f>
        <v>3</v>
      </c>
      <c r="W156" s="9">
        <f t="shared" si="18"/>
        <v>3.3333333333333335</v>
      </c>
      <c r="X156">
        <v>403</v>
      </c>
      <c r="Y156" s="25">
        <f>IF(ISNUMBER(X155),(data[[#This Row],[internados]]-X155)/X155,0)</f>
        <v>2.4875621890547263E-3</v>
      </c>
      <c r="Z156" s="77">
        <f t="shared" si="19"/>
        <v>-1.0934566000348797E-2</v>
      </c>
      <c r="AA156" s="13">
        <f>IF(ISNUMBER(X155),IF(data[[#This Row],[internados]]-X155&lt;0,0,data[[#This Row],[internados]]-X155),0)</f>
        <v>1</v>
      </c>
      <c r="AB156" s="8">
        <f t="shared" si="22"/>
        <v>2</v>
      </c>
      <c r="AC156">
        <v>43</v>
      </c>
      <c r="AD156" s="78">
        <f>IF(ISNUMBER(AC155),IF(AC155=0,0,(data[[#This Row],[internados_uci]]-AC155)/AC155),0)</f>
        <v>4.878048780487805E-2</v>
      </c>
      <c r="AE156" s="24">
        <f t="shared" si="20"/>
        <v>-4.9952334557026586E-2</v>
      </c>
      <c r="AF156" s="13">
        <f>IF(ISNUMBER(AC155),IF(data[[#This Row],[internados_uci]]-AC155&lt;0,0,data[[#This Row],[internados_uci]]-AC155),0)</f>
        <v>2</v>
      </c>
      <c r="AG156" s="8">
        <f t="shared" si="23"/>
        <v>0.33333333333333331</v>
      </c>
      <c r="AH156">
        <v>1600</v>
      </c>
      <c r="AI156">
        <v>437976</v>
      </c>
      <c r="AJ156">
        <v>35339</v>
      </c>
      <c r="AK156">
        <v>385763</v>
      </c>
      <c r="AM156">
        <v>767</v>
      </c>
      <c r="AN156">
        <v>821</v>
      </c>
      <c r="AO156">
        <v>962</v>
      </c>
      <c r="AP156">
        <v>1222</v>
      </c>
      <c r="AQ156">
        <v>1073</v>
      </c>
      <c r="AR156">
        <v>4168</v>
      </c>
      <c r="AS156">
        <v>3586</v>
      </c>
      <c r="AT156">
        <v>4324</v>
      </c>
      <c r="AU156">
        <v>3934</v>
      </c>
      <c r="AV156">
        <v>4628</v>
      </c>
      <c r="AW156">
        <v>3742</v>
      </c>
      <c r="AX156">
        <v>4384</v>
      </c>
      <c r="AY156">
        <v>3294</v>
      </c>
      <c r="AZ156">
        <v>2678</v>
      </c>
      <c r="BA156">
        <v>2402</v>
      </c>
      <c r="BB156">
        <v>1865</v>
      </c>
      <c r="BC156">
        <v>1657</v>
      </c>
      <c r="BD156">
        <v>3917</v>
      </c>
      <c r="BE156">
        <v>1882</v>
      </c>
      <c r="BF156">
        <v>0.35</v>
      </c>
      <c r="BG156">
        <v>0.28000000000000003</v>
      </c>
      <c r="BH156">
        <v>0.1</v>
      </c>
      <c r="BI156">
        <v>0.2</v>
      </c>
      <c r="BJ156">
        <v>0.21</v>
      </c>
      <c r="BK156">
        <v>0.14000000000000001</v>
      </c>
      <c r="BL156">
        <v>28037</v>
      </c>
      <c r="BM156">
        <v>22576</v>
      </c>
      <c r="BN156">
        <v>828</v>
      </c>
      <c r="BO156">
        <v>252</v>
      </c>
      <c r="BP156">
        <v>594</v>
      </c>
      <c r="BQ156">
        <v>21</v>
      </c>
      <c r="BR156">
        <v>15</v>
      </c>
      <c r="BS156">
        <v>15</v>
      </c>
      <c r="BT156">
        <v>0</v>
      </c>
      <c r="CD156">
        <v>0</v>
      </c>
      <c r="CE156" s="6">
        <f>data[[#This Row],[obitos_0_9_f]]-CD155</f>
        <v>0</v>
      </c>
      <c r="CF156">
        <v>0</v>
      </c>
      <c r="CG156" s="6">
        <f>data[[#This Row],[obitos_0_9_m]]-CF155</f>
        <v>0</v>
      </c>
      <c r="CH156">
        <v>0</v>
      </c>
      <c r="CI156" s="6">
        <f>data[[#This Row],[obitos_10_19_f]]-CH155</f>
        <v>0</v>
      </c>
      <c r="CJ156">
        <v>0</v>
      </c>
      <c r="CK156" s="6">
        <f>data[[#This Row],[obitos_10_19_m]]-CJ155</f>
        <v>0</v>
      </c>
      <c r="CL156">
        <v>1</v>
      </c>
      <c r="CM156" s="6">
        <f>data[[#This Row],[obitos_20_29_f]]-CL155</f>
        <v>0</v>
      </c>
      <c r="CN156">
        <v>1</v>
      </c>
      <c r="CO156" s="6">
        <f>data[[#This Row],[obitos_20_29_m]]-CN155</f>
        <v>0</v>
      </c>
      <c r="CP156">
        <v>2</v>
      </c>
      <c r="CQ156" s="6">
        <f>data[[#This Row],[obitos_30_39_f]]-CP155</f>
        <v>0</v>
      </c>
      <c r="CR156">
        <v>1</v>
      </c>
      <c r="CS156" s="6">
        <f>data[[#This Row],[obitos_30_39_m]]-CR155</f>
        <v>0</v>
      </c>
      <c r="CT156">
        <v>10</v>
      </c>
      <c r="CU156" s="6">
        <f>data[[#This Row],[obitos_40_49_f]]-CT155</f>
        <v>0</v>
      </c>
      <c r="CV156">
        <v>10</v>
      </c>
      <c r="CW156" s="6">
        <f>data[[#This Row],[obitos_40_49_m]]-CV155</f>
        <v>0</v>
      </c>
      <c r="CX156">
        <v>17</v>
      </c>
      <c r="CY156" s="6">
        <f>data[[#This Row],[obitos_50_59_f]]-CX155</f>
        <v>0</v>
      </c>
      <c r="CZ156">
        <v>38</v>
      </c>
      <c r="DA156" s="6">
        <f>data[[#This Row],[obitos_50_59_m]]-CZ155</f>
        <v>0</v>
      </c>
      <c r="DB156">
        <v>48</v>
      </c>
      <c r="DC156" s="6">
        <f>data[[#This Row],[obitos_60_69_f]]-DB155</f>
        <v>0</v>
      </c>
      <c r="DD156">
        <v>105</v>
      </c>
      <c r="DE156" s="6">
        <f>data[[#This Row],[obitos_60_69_m]]-DD155</f>
        <v>0</v>
      </c>
      <c r="DF156">
        <v>130</v>
      </c>
      <c r="DG156" s="6">
        <f>data[[#This Row],[obitos_70_79_f]]-DF155</f>
        <v>0</v>
      </c>
      <c r="DH156">
        <v>203</v>
      </c>
      <c r="DI156" s="6">
        <f>data[[#This Row],[obitos_70_79_m]]-DH155</f>
        <v>0</v>
      </c>
      <c r="DJ156">
        <v>657</v>
      </c>
      <c r="DK156" s="6">
        <f>data[[#This Row],[obitos_80_plus_f]]-DJ155</f>
        <v>2</v>
      </c>
      <c r="DL156">
        <v>502</v>
      </c>
      <c r="DM156" s="6">
        <f>data[[#This Row],[obitos_80_plus_m]]-DL155</f>
        <v>1</v>
      </c>
      <c r="DN156">
        <v>865</v>
      </c>
      <c r="DO156">
        <v>860</v>
      </c>
      <c r="DP156">
        <v>44</v>
      </c>
      <c r="DQ156">
        <v>30</v>
      </c>
      <c r="DR156">
        <v>13013</v>
      </c>
    </row>
    <row r="157" spans="1:122" x14ac:dyDescent="0.25">
      <c r="A157" s="1">
        <v>44042</v>
      </c>
      <c r="B157" s="2">
        <v>44042</v>
      </c>
      <c r="C157" s="12">
        <f>data[[#This Row],[confirmados]]-R157</f>
        <v>14728</v>
      </c>
      <c r="D157" s="12">
        <f>IF(ISNUMBER(C156),data[[#This Row],[activos_1]]-C156,0)</f>
        <v>-10</v>
      </c>
      <c r="E157" s="11">
        <f t="shared" si="16"/>
        <v>-46.166666666666664</v>
      </c>
      <c r="F157">
        <v>50868</v>
      </c>
      <c r="G157" s="13">
        <f>IF(ISNUMBER(F156),data[[#This Row],[confirmados]]-F156,0)</f>
        <v>255</v>
      </c>
      <c r="H157" s="8">
        <f t="shared" si="21"/>
        <v>196</v>
      </c>
      <c r="I157">
        <v>18626</v>
      </c>
      <c r="J157">
        <v>4435</v>
      </c>
      <c r="K157">
        <v>25939</v>
      </c>
      <c r="L157">
        <v>717</v>
      </c>
      <c r="M157">
        <v>878</v>
      </c>
      <c r="N157">
        <v>167</v>
      </c>
      <c r="O157">
        <v>106</v>
      </c>
      <c r="Q157">
        <v>255</v>
      </c>
      <c r="R157">
        <v>36140</v>
      </c>
      <c r="S157" s="13">
        <f>IF(ISNUMBER(R156),data[[#This Row],[recuperados]]-R156,0)</f>
        <v>265</v>
      </c>
      <c r="T157" s="8">
        <f t="shared" si="17"/>
        <v>242.16666666666666</v>
      </c>
      <c r="U157">
        <v>1727</v>
      </c>
      <c r="V157" s="9">
        <f>IF(ISNUMBER(U156),data[[#This Row],[obitos]]-U156,0)</f>
        <v>2</v>
      </c>
      <c r="W157" s="9">
        <f t="shared" si="18"/>
        <v>2.5</v>
      </c>
      <c r="X157">
        <v>403</v>
      </c>
      <c r="Y157" s="25">
        <f>IF(ISNUMBER(X156),(data[[#This Row],[internados]]-X156)/X156,0)</f>
        <v>0</v>
      </c>
      <c r="Z157" s="77">
        <f t="shared" si="19"/>
        <v>-6.6808923731252858E-3</v>
      </c>
      <c r="AA157" s="13">
        <f>IF(ISNUMBER(X156),IF(data[[#This Row],[internados]]-X156&lt;0,0,data[[#This Row],[internados]]-X156),0)</f>
        <v>0</v>
      </c>
      <c r="AB157" s="8">
        <f t="shared" si="22"/>
        <v>2</v>
      </c>
      <c r="AC157">
        <v>42</v>
      </c>
      <c r="AD157" s="78">
        <f>IF(ISNUMBER(AC156),IF(AC156=0,0,(data[[#This Row],[internados_uci]]-AC156)/AC156),0)</f>
        <v>-2.3255813953488372E-2</v>
      </c>
      <c r="AE157" s="24">
        <f t="shared" si="20"/>
        <v>-3.4054292249839614E-2</v>
      </c>
      <c r="AF157" s="13">
        <f>IF(ISNUMBER(AC156),IF(data[[#This Row],[internados_uci]]-AC156&lt;0,0,data[[#This Row],[internados_uci]]-AC156),0)</f>
        <v>0</v>
      </c>
      <c r="AG157" s="8">
        <f t="shared" si="23"/>
        <v>0.33333333333333331</v>
      </c>
      <c r="AH157">
        <v>1616</v>
      </c>
      <c r="AI157">
        <v>440046</v>
      </c>
      <c r="AJ157">
        <v>35741</v>
      </c>
      <c r="AK157">
        <v>387562</v>
      </c>
      <c r="AM157">
        <v>767</v>
      </c>
      <c r="AN157">
        <v>830</v>
      </c>
      <c r="AO157">
        <v>966</v>
      </c>
      <c r="AP157">
        <v>1227</v>
      </c>
      <c r="AQ157">
        <v>1079</v>
      </c>
      <c r="AR157">
        <v>4187</v>
      </c>
      <c r="AS157">
        <v>3606</v>
      </c>
      <c r="AT157">
        <v>4356</v>
      </c>
      <c r="AU157">
        <v>3956</v>
      </c>
      <c r="AV157">
        <v>4657</v>
      </c>
      <c r="AW157">
        <v>3771</v>
      </c>
      <c r="AX157">
        <v>4404</v>
      </c>
      <c r="AY157">
        <v>3305</v>
      </c>
      <c r="AZ157">
        <v>2690</v>
      </c>
      <c r="BA157">
        <v>2412</v>
      </c>
      <c r="BB157">
        <v>1870</v>
      </c>
      <c r="BC157">
        <v>1664</v>
      </c>
      <c r="BD157">
        <v>3925</v>
      </c>
      <c r="BE157">
        <v>1889</v>
      </c>
      <c r="BF157">
        <v>0.35</v>
      </c>
      <c r="BG157">
        <v>0.28000000000000003</v>
      </c>
      <c r="BH157">
        <v>0.1</v>
      </c>
      <c r="BI157">
        <v>0.2</v>
      </c>
      <c r="BJ157">
        <v>0.21</v>
      </c>
      <c r="BK157">
        <v>0.14000000000000001</v>
      </c>
      <c r="BL157">
        <v>28176</v>
      </c>
      <c r="BM157">
        <v>22692</v>
      </c>
      <c r="BN157">
        <v>828</v>
      </c>
      <c r="BO157">
        <v>252</v>
      </c>
      <c r="BP157">
        <v>596</v>
      </c>
      <c r="BQ157">
        <v>21</v>
      </c>
      <c r="BR157">
        <v>15</v>
      </c>
      <c r="BS157">
        <v>15</v>
      </c>
      <c r="BT157">
        <v>0</v>
      </c>
      <c r="CD157">
        <v>0</v>
      </c>
      <c r="CE157" s="6">
        <f>data[[#This Row],[obitos_0_9_f]]-CD156</f>
        <v>0</v>
      </c>
      <c r="CF157">
        <v>0</v>
      </c>
      <c r="CG157" s="6">
        <f>data[[#This Row],[obitos_0_9_m]]-CF156</f>
        <v>0</v>
      </c>
      <c r="CH157">
        <v>0</v>
      </c>
      <c r="CI157" s="6">
        <f>data[[#This Row],[obitos_10_19_f]]-CH156</f>
        <v>0</v>
      </c>
      <c r="CJ157">
        <v>0</v>
      </c>
      <c r="CK157" s="6">
        <f>data[[#This Row],[obitos_10_19_m]]-CJ156</f>
        <v>0</v>
      </c>
      <c r="CL157">
        <v>1</v>
      </c>
      <c r="CM157" s="6">
        <f>data[[#This Row],[obitos_20_29_f]]-CL156</f>
        <v>0</v>
      </c>
      <c r="CN157">
        <v>1</v>
      </c>
      <c r="CO157" s="6">
        <f>data[[#This Row],[obitos_20_29_m]]-CN156</f>
        <v>0</v>
      </c>
      <c r="CP157">
        <v>2</v>
      </c>
      <c r="CQ157" s="6">
        <f>data[[#This Row],[obitos_30_39_f]]-CP156</f>
        <v>0</v>
      </c>
      <c r="CR157">
        <v>1</v>
      </c>
      <c r="CS157" s="6">
        <f>data[[#This Row],[obitos_30_39_m]]-CR156</f>
        <v>0</v>
      </c>
      <c r="CT157">
        <v>10</v>
      </c>
      <c r="CU157" s="6">
        <f>data[[#This Row],[obitos_40_49_f]]-CT156</f>
        <v>0</v>
      </c>
      <c r="CV157">
        <v>10</v>
      </c>
      <c r="CW157" s="6">
        <f>data[[#This Row],[obitos_40_49_m]]-CV156</f>
        <v>0</v>
      </c>
      <c r="CX157">
        <v>17</v>
      </c>
      <c r="CY157" s="6">
        <f>data[[#This Row],[obitos_50_59_f]]-CX156</f>
        <v>0</v>
      </c>
      <c r="CZ157">
        <v>38</v>
      </c>
      <c r="DA157" s="6">
        <f>data[[#This Row],[obitos_50_59_m]]-CZ156</f>
        <v>0</v>
      </c>
      <c r="DB157">
        <v>48</v>
      </c>
      <c r="DC157" s="6">
        <f>data[[#This Row],[obitos_60_69_f]]-DB156</f>
        <v>0</v>
      </c>
      <c r="DD157">
        <v>105</v>
      </c>
      <c r="DE157" s="6">
        <f>data[[#This Row],[obitos_60_69_m]]-DD156</f>
        <v>0</v>
      </c>
      <c r="DF157">
        <v>130</v>
      </c>
      <c r="DG157" s="6">
        <f>data[[#This Row],[obitos_70_79_f]]-DF156</f>
        <v>0</v>
      </c>
      <c r="DH157">
        <v>204</v>
      </c>
      <c r="DI157" s="6">
        <f>data[[#This Row],[obitos_70_79_m]]-DH156</f>
        <v>1</v>
      </c>
      <c r="DJ157">
        <v>657</v>
      </c>
      <c r="DK157" s="6">
        <f>data[[#This Row],[obitos_80_plus_f]]-DJ156</f>
        <v>0</v>
      </c>
      <c r="DL157">
        <v>503</v>
      </c>
      <c r="DM157" s="6">
        <f>data[[#This Row],[obitos_80_plus_m]]-DL156</f>
        <v>1</v>
      </c>
      <c r="DN157">
        <v>865</v>
      </c>
      <c r="DO157">
        <v>862</v>
      </c>
      <c r="DP157">
        <v>44</v>
      </c>
      <c r="DQ157">
        <v>30</v>
      </c>
      <c r="DR157">
        <v>13001</v>
      </c>
    </row>
    <row r="158" spans="1:122" x14ac:dyDescent="0.25">
      <c r="A158" s="1">
        <v>44043</v>
      </c>
      <c r="B158" s="2">
        <v>44043</v>
      </c>
      <c r="C158" s="12">
        <f>data[[#This Row],[confirmados]]-R158</f>
        <v>14589</v>
      </c>
      <c r="D158" s="12">
        <f>IF(ISNUMBER(C157),data[[#This Row],[activos_1]]-C157,0)</f>
        <v>-139</v>
      </c>
      <c r="E158" s="11">
        <f t="shared" si="16"/>
        <v>-59.333333333333336</v>
      </c>
      <c r="F158">
        <v>51072</v>
      </c>
      <c r="G158" s="13">
        <f>IF(ISNUMBER(F157),data[[#This Row],[confirmados]]-F157,0)</f>
        <v>204</v>
      </c>
      <c r="H158" s="8">
        <f t="shared" si="21"/>
        <v>186.16666666666666</v>
      </c>
      <c r="I158">
        <v>18675</v>
      </c>
      <c r="J158">
        <v>4439</v>
      </c>
      <c r="K158">
        <v>26067</v>
      </c>
      <c r="L158">
        <v>734</v>
      </c>
      <c r="M158">
        <v>883</v>
      </c>
      <c r="N158">
        <v>168</v>
      </c>
      <c r="O158">
        <v>106</v>
      </c>
      <c r="Q158">
        <v>204</v>
      </c>
      <c r="R158">
        <v>36483</v>
      </c>
      <c r="S158" s="13">
        <f>IF(ISNUMBER(R157),data[[#This Row],[recuperados]]-R157,0)</f>
        <v>343</v>
      </c>
      <c r="T158" s="8">
        <f t="shared" si="17"/>
        <v>245.5</v>
      </c>
      <c r="U158">
        <v>1735</v>
      </c>
      <c r="V158" s="9">
        <f>IF(ISNUMBER(U157),data[[#This Row],[obitos]]-U157,0)</f>
        <v>8</v>
      </c>
      <c r="W158" s="9">
        <f t="shared" si="18"/>
        <v>3.1666666666666665</v>
      </c>
      <c r="X158">
        <v>381</v>
      </c>
      <c r="Y158" s="25">
        <f>IF(ISNUMBER(X157),(data[[#This Row],[internados]]-X157)/X157,0)</f>
        <v>-5.4590570719602979E-2</v>
      </c>
      <c r="Z158" s="77">
        <f t="shared" si="19"/>
        <v>-1.1811066858138481E-2</v>
      </c>
      <c r="AA158" s="13">
        <f>IF(ISNUMBER(X157),IF(data[[#This Row],[internados]]-X157&lt;0,0,data[[#This Row],[internados]]-X157),0)</f>
        <v>0</v>
      </c>
      <c r="AB158" s="8">
        <f t="shared" si="22"/>
        <v>2</v>
      </c>
      <c r="AC158">
        <v>41</v>
      </c>
      <c r="AD158" s="78">
        <f>IF(ISNUMBER(AC157),IF(AC157=0,0,(data[[#This Row],[internados_uci]]-AC157)/AC157),0)</f>
        <v>-2.3809523809523808E-2</v>
      </c>
      <c r="AE158" s="24">
        <f t="shared" si="20"/>
        <v>-3.1612289807837167E-2</v>
      </c>
      <c r="AF158" s="13">
        <f>IF(ISNUMBER(AC157),IF(data[[#This Row],[internados_uci]]-AC157&lt;0,0,data[[#This Row],[internados_uci]]-AC157),0)</f>
        <v>0</v>
      </c>
      <c r="AG158" s="8">
        <f t="shared" si="23"/>
        <v>0.33333333333333331</v>
      </c>
      <c r="AH158">
        <v>1650</v>
      </c>
      <c r="AI158">
        <v>442088</v>
      </c>
      <c r="AJ158">
        <v>35757</v>
      </c>
      <c r="AK158">
        <v>389366</v>
      </c>
      <c r="AM158">
        <v>767</v>
      </c>
      <c r="AN158">
        <v>838</v>
      </c>
      <c r="AO158">
        <v>977</v>
      </c>
      <c r="AP158">
        <v>1236</v>
      </c>
      <c r="AQ158">
        <v>1088</v>
      </c>
      <c r="AR158">
        <v>4196</v>
      </c>
      <c r="AS158">
        <v>3623</v>
      </c>
      <c r="AT158">
        <v>4379</v>
      </c>
      <c r="AU158">
        <v>3959</v>
      </c>
      <c r="AV158">
        <v>4679</v>
      </c>
      <c r="AW158">
        <v>3792</v>
      </c>
      <c r="AX158">
        <v>4413</v>
      </c>
      <c r="AY158">
        <v>3322</v>
      </c>
      <c r="AZ158">
        <v>2700</v>
      </c>
      <c r="BA158">
        <v>2419</v>
      </c>
      <c r="BB158">
        <v>1877</v>
      </c>
      <c r="BC158">
        <v>1671</v>
      </c>
      <c r="BD158">
        <v>3935</v>
      </c>
      <c r="BE158">
        <v>1892</v>
      </c>
      <c r="BF158">
        <v>0.35</v>
      </c>
      <c r="BG158">
        <v>0.27</v>
      </c>
      <c r="BH158">
        <v>0.1</v>
      </c>
      <c r="BI158">
        <v>0.2</v>
      </c>
      <c r="BJ158">
        <v>0.21</v>
      </c>
      <c r="BK158">
        <v>0.14000000000000001</v>
      </c>
      <c r="BL158">
        <v>28285</v>
      </c>
      <c r="BM158">
        <v>22787</v>
      </c>
      <c r="BN158">
        <v>828</v>
      </c>
      <c r="BO158">
        <v>252</v>
      </c>
      <c r="BP158">
        <v>604</v>
      </c>
      <c r="BQ158">
        <v>21</v>
      </c>
      <c r="BR158">
        <v>15</v>
      </c>
      <c r="BS158">
        <v>15</v>
      </c>
      <c r="BT158">
        <v>0</v>
      </c>
      <c r="CD158">
        <v>0</v>
      </c>
      <c r="CE158" s="6">
        <f>data[[#This Row],[obitos_0_9_f]]-CD157</f>
        <v>0</v>
      </c>
      <c r="CF158">
        <v>0</v>
      </c>
      <c r="CG158" s="6">
        <f>data[[#This Row],[obitos_0_9_m]]-CF157</f>
        <v>0</v>
      </c>
      <c r="CH158">
        <v>0</v>
      </c>
      <c r="CI158" s="6">
        <f>data[[#This Row],[obitos_10_19_f]]-CH157</f>
        <v>0</v>
      </c>
      <c r="CJ158">
        <v>0</v>
      </c>
      <c r="CK158" s="6">
        <f>data[[#This Row],[obitos_10_19_m]]-CJ157</f>
        <v>0</v>
      </c>
      <c r="CL158">
        <v>1</v>
      </c>
      <c r="CM158" s="6">
        <f>data[[#This Row],[obitos_20_29_f]]-CL157</f>
        <v>0</v>
      </c>
      <c r="CN158">
        <v>1</v>
      </c>
      <c r="CO158" s="6">
        <f>data[[#This Row],[obitos_20_29_m]]-CN157</f>
        <v>0</v>
      </c>
      <c r="CP158">
        <v>3</v>
      </c>
      <c r="CQ158" s="6">
        <f>data[[#This Row],[obitos_30_39_f]]-CP157</f>
        <v>1</v>
      </c>
      <c r="CR158">
        <v>1</v>
      </c>
      <c r="CS158" s="6">
        <f>data[[#This Row],[obitos_30_39_m]]-CR157</f>
        <v>0</v>
      </c>
      <c r="CT158">
        <v>10</v>
      </c>
      <c r="CU158" s="6">
        <f>data[[#This Row],[obitos_40_49_f]]-CT157</f>
        <v>0</v>
      </c>
      <c r="CV158">
        <v>10</v>
      </c>
      <c r="CW158" s="6">
        <f>data[[#This Row],[obitos_40_49_m]]-CV157</f>
        <v>0</v>
      </c>
      <c r="CX158">
        <v>17</v>
      </c>
      <c r="CY158" s="6">
        <f>data[[#This Row],[obitos_50_59_f]]-CX157</f>
        <v>0</v>
      </c>
      <c r="CZ158">
        <v>38</v>
      </c>
      <c r="DA158" s="6">
        <f>data[[#This Row],[obitos_50_59_m]]-CZ157</f>
        <v>0</v>
      </c>
      <c r="DB158">
        <v>48</v>
      </c>
      <c r="DC158" s="6">
        <f>data[[#This Row],[obitos_60_69_f]]-DB157</f>
        <v>0</v>
      </c>
      <c r="DD158">
        <v>106</v>
      </c>
      <c r="DE158" s="6">
        <f>data[[#This Row],[obitos_60_69_m]]-DD157</f>
        <v>1</v>
      </c>
      <c r="DF158">
        <v>130</v>
      </c>
      <c r="DG158" s="6">
        <f>data[[#This Row],[obitos_70_79_f]]-DF157</f>
        <v>0</v>
      </c>
      <c r="DH158">
        <v>207</v>
      </c>
      <c r="DI158" s="6">
        <f>data[[#This Row],[obitos_70_79_m]]-DH157</f>
        <v>3</v>
      </c>
      <c r="DJ158">
        <v>659</v>
      </c>
      <c r="DK158" s="6">
        <f>data[[#This Row],[obitos_80_plus_f]]-DJ157</f>
        <v>2</v>
      </c>
      <c r="DL158">
        <v>504</v>
      </c>
      <c r="DM158" s="6">
        <f>data[[#This Row],[obitos_80_plus_m]]-DL157</f>
        <v>1</v>
      </c>
      <c r="DN158">
        <v>868</v>
      </c>
      <c r="DO158">
        <v>867</v>
      </c>
      <c r="DP158">
        <v>44</v>
      </c>
      <c r="DQ158">
        <v>32</v>
      </c>
      <c r="DR158">
        <v>12854</v>
      </c>
    </row>
    <row r="159" spans="1:122" x14ac:dyDescent="0.25">
      <c r="A159" s="1">
        <v>44044</v>
      </c>
      <c r="B159" s="2">
        <v>44044</v>
      </c>
      <c r="C159" s="12">
        <f>data[[#This Row],[confirmados]]-R159</f>
        <v>14527</v>
      </c>
      <c r="D159" s="12">
        <f>IF(ISNUMBER(C158),data[[#This Row],[activos_1]]-C158,0)</f>
        <v>-62</v>
      </c>
      <c r="E159" s="11">
        <f t="shared" si="16"/>
        <v>-70</v>
      </c>
      <c r="F159">
        <v>51310</v>
      </c>
      <c r="G159" s="13">
        <f>IF(ISNUMBER(F158),data[[#This Row],[confirmados]]-F158,0)</f>
        <v>238</v>
      </c>
      <c r="H159" s="8">
        <f t="shared" si="21"/>
        <v>191</v>
      </c>
      <c r="I159">
        <v>18742</v>
      </c>
      <c r="J159">
        <v>4449</v>
      </c>
      <c r="K159">
        <v>26231</v>
      </c>
      <c r="L159">
        <v>736</v>
      </c>
      <c r="M159">
        <v>879</v>
      </c>
      <c r="N159">
        <v>167</v>
      </c>
      <c r="O159">
        <v>106</v>
      </c>
      <c r="Q159">
        <v>238</v>
      </c>
      <c r="R159">
        <v>36783</v>
      </c>
      <c r="S159" s="13">
        <f>IF(ISNUMBER(R158),data[[#This Row],[recuperados]]-R158,0)</f>
        <v>300</v>
      </c>
      <c r="T159" s="8">
        <f t="shared" si="17"/>
        <v>261</v>
      </c>
      <c r="U159">
        <v>1737</v>
      </c>
      <c r="V159" s="9">
        <f>IF(ISNUMBER(U158),data[[#This Row],[obitos]]-U158,0)</f>
        <v>2</v>
      </c>
      <c r="W159" s="9">
        <f t="shared" si="18"/>
        <v>3.3333333333333335</v>
      </c>
      <c r="X159">
        <v>375</v>
      </c>
      <c r="Y159" s="25">
        <f>IF(ISNUMBER(X158),(data[[#This Row],[internados]]-X158)/X158,0)</f>
        <v>-1.5748031496062992E-2</v>
      </c>
      <c r="Z159" s="77">
        <f t="shared" si="19"/>
        <v>-1.159021031886443E-2</v>
      </c>
      <c r="AA159" s="13">
        <f>IF(ISNUMBER(X158),IF(data[[#This Row],[internados]]-X158&lt;0,0,data[[#This Row],[internados]]-X158),0)</f>
        <v>0</v>
      </c>
      <c r="AB159" s="8">
        <f t="shared" si="22"/>
        <v>2</v>
      </c>
      <c r="AC159">
        <v>40</v>
      </c>
      <c r="AD159" s="78">
        <f>IF(ISNUMBER(AC158),IF(AC158=0,0,(data[[#This Row],[internados_uci]]-AC158)/AC158),0)</f>
        <v>-2.4390243902439025E-2</v>
      </c>
      <c r="AE159" s="24">
        <f t="shared" si="20"/>
        <v>-2.9010663791577008E-2</v>
      </c>
      <c r="AF159" s="13">
        <f>IF(ISNUMBER(AC158),IF(data[[#This Row],[internados_uci]]-AC158&lt;0,0,data[[#This Row],[internados_uci]]-AC158),0)</f>
        <v>0</v>
      </c>
      <c r="AG159" s="8">
        <f t="shared" si="23"/>
        <v>0.33333333333333331</v>
      </c>
      <c r="AH159">
        <v>1631</v>
      </c>
      <c r="AI159">
        <v>443975</v>
      </c>
      <c r="AJ159">
        <v>35661</v>
      </c>
      <c r="AK159">
        <v>391034</v>
      </c>
      <c r="AM159">
        <v>767</v>
      </c>
      <c r="AN159">
        <v>850</v>
      </c>
      <c r="AO159">
        <v>989</v>
      </c>
      <c r="AP159">
        <v>1249</v>
      </c>
      <c r="AQ159">
        <v>1094</v>
      </c>
      <c r="AR159">
        <v>4211</v>
      </c>
      <c r="AS159">
        <v>3640</v>
      </c>
      <c r="AT159">
        <v>4397</v>
      </c>
      <c r="AU159">
        <v>3978</v>
      </c>
      <c r="AV159">
        <v>4698</v>
      </c>
      <c r="AW159">
        <v>3809</v>
      </c>
      <c r="AX159">
        <v>4426</v>
      </c>
      <c r="AY159">
        <v>3336</v>
      </c>
      <c r="AZ159">
        <v>2716</v>
      </c>
      <c r="BA159">
        <v>2426</v>
      </c>
      <c r="BB159">
        <v>1882</v>
      </c>
      <c r="BC159">
        <v>1679</v>
      </c>
      <c r="BD159">
        <v>3952</v>
      </c>
      <c r="BE159">
        <v>1902</v>
      </c>
      <c r="BF159">
        <v>0.35</v>
      </c>
      <c r="BG159">
        <v>0.27</v>
      </c>
      <c r="BH159">
        <v>0.1</v>
      </c>
      <c r="BI159">
        <v>0.2</v>
      </c>
      <c r="BJ159">
        <v>0.21</v>
      </c>
      <c r="BK159">
        <v>0.14000000000000001</v>
      </c>
      <c r="BL159">
        <v>28413</v>
      </c>
      <c r="BM159">
        <v>22897</v>
      </c>
      <c r="BN159">
        <v>828</v>
      </c>
      <c r="BO159">
        <v>252</v>
      </c>
      <c r="BP159">
        <v>605</v>
      </c>
      <c r="BQ159">
        <v>22</v>
      </c>
      <c r="BR159">
        <v>15</v>
      </c>
      <c r="BS159">
        <v>15</v>
      </c>
      <c r="BT159">
        <v>0</v>
      </c>
      <c r="CD159">
        <v>0</v>
      </c>
      <c r="CE159" s="6">
        <f>data[[#This Row],[obitos_0_9_f]]-CD158</f>
        <v>0</v>
      </c>
      <c r="CF159">
        <v>0</v>
      </c>
      <c r="CG159" s="6">
        <f>data[[#This Row],[obitos_0_9_m]]-CF158</f>
        <v>0</v>
      </c>
      <c r="CH159">
        <v>0</v>
      </c>
      <c r="CI159" s="6">
        <f>data[[#This Row],[obitos_10_19_f]]-CH158</f>
        <v>0</v>
      </c>
      <c r="CJ159">
        <v>0</v>
      </c>
      <c r="CK159" s="6">
        <f>data[[#This Row],[obitos_10_19_m]]-CJ158</f>
        <v>0</v>
      </c>
      <c r="CL159">
        <v>1</v>
      </c>
      <c r="CM159" s="6">
        <f>data[[#This Row],[obitos_20_29_f]]-CL158</f>
        <v>0</v>
      </c>
      <c r="CN159">
        <v>1</v>
      </c>
      <c r="CO159" s="6">
        <f>data[[#This Row],[obitos_20_29_m]]-CN158</f>
        <v>0</v>
      </c>
      <c r="CP159">
        <v>3</v>
      </c>
      <c r="CQ159" s="6">
        <f>data[[#This Row],[obitos_30_39_f]]-CP158</f>
        <v>0</v>
      </c>
      <c r="CR159">
        <v>1</v>
      </c>
      <c r="CS159" s="6">
        <f>data[[#This Row],[obitos_30_39_m]]-CR158</f>
        <v>0</v>
      </c>
      <c r="CT159">
        <v>10</v>
      </c>
      <c r="CU159" s="6">
        <f>data[[#This Row],[obitos_40_49_f]]-CT158</f>
        <v>0</v>
      </c>
      <c r="CV159">
        <v>10</v>
      </c>
      <c r="CW159" s="6">
        <f>data[[#This Row],[obitos_40_49_m]]-CV158</f>
        <v>0</v>
      </c>
      <c r="CX159">
        <v>17</v>
      </c>
      <c r="CY159" s="6">
        <f>data[[#This Row],[obitos_50_59_f]]-CX158</f>
        <v>0</v>
      </c>
      <c r="CZ159">
        <v>38</v>
      </c>
      <c r="DA159" s="6">
        <f>data[[#This Row],[obitos_50_59_m]]-CZ158</f>
        <v>0</v>
      </c>
      <c r="DB159">
        <v>48</v>
      </c>
      <c r="DC159" s="6">
        <f>data[[#This Row],[obitos_60_69_f]]-DB158</f>
        <v>0</v>
      </c>
      <c r="DD159">
        <v>106</v>
      </c>
      <c r="DE159" s="6">
        <f>data[[#This Row],[obitos_60_69_m]]-DD158</f>
        <v>0</v>
      </c>
      <c r="DF159">
        <v>130</v>
      </c>
      <c r="DG159" s="6">
        <f>data[[#This Row],[obitos_70_79_f]]-DF158</f>
        <v>0</v>
      </c>
      <c r="DH159">
        <v>207</v>
      </c>
      <c r="DI159" s="6">
        <f>data[[#This Row],[obitos_70_79_m]]-DH158</f>
        <v>0</v>
      </c>
      <c r="DJ159">
        <v>660</v>
      </c>
      <c r="DK159" s="6">
        <f>data[[#This Row],[obitos_80_plus_f]]-DJ158</f>
        <v>1</v>
      </c>
      <c r="DL159">
        <v>505</v>
      </c>
      <c r="DM159" s="6">
        <f>data[[#This Row],[obitos_80_plus_m]]-DL158</f>
        <v>1</v>
      </c>
      <c r="DN159">
        <v>869</v>
      </c>
      <c r="DO159">
        <v>868</v>
      </c>
      <c r="DP159">
        <v>44</v>
      </c>
      <c r="DQ159">
        <v>32</v>
      </c>
      <c r="DR159">
        <v>12790</v>
      </c>
    </row>
    <row r="160" spans="1:122" x14ac:dyDescent="0.25">
      <c r="A160" s="1">
        <v>44045</v>
      </c>
      <c r="B160" s="2">
        <v>44045</v>
      </c>
      <c r="C160" s="12">
        <f>data[[#This Row],[confirmados]]-R160</f>
        <v>14479</v>
      </c>
      <c r="D160" s="12">
        <f>IF(ISNUMBER(C159),data[[#This Row],[activos_1]]-C159,0)</f>
        <v>-48</v>
      </c>
      <c r="E160" s="11">
        <f t="shared" si="16"/>
        <v>-74.166666666666671</v>
      </c>
      <c r="F160">
        <v>51463</v>
      </c>
      <c r="G160" s="13">
        <f>IF(ISNUMBER(F159),data[[#This Row],[confirmados]]-F159,0)</f>
        <v>153</v>
      </c>
      <c r="H160" s="8">
        <f t="shared" si="21"/>
        <v>194</v>
      </c>
      <c r="I160">
        <v>18780</v>
      </c>
      <c r="J160">
        <v>4455</v>
      </c>
      <c r="K160">
        <v>26323</v>
      </c>
      <c r="L160">
        <v>743</v>
      </c>
      <c r="M160">
        <v>887</v>
      </c>
      <c r="N160">
        <v>167</v>
      </c>
      <c r="O160">
        <v>108</v>
      </c>
      <c r="Q160">
        <v>153</v>
      </c>
      <c r="R160">
        <v>36984</v>
      </c>
      <c r="S160" s="13">
        <f>IF(ISNUMBER(R159),data[[#This Row],[recuperados]]-R159,0)</f>
        <v>201</v>
      </c>
      <c r="T160" s="8">
        <f t="shared" si="17"/>
        <v>268.16666666666669</v>
      </c>
      <c r="U160">
        <v>1738</v>
      </c>
      <c r="V160" s="9">
        <f>IF(ISNUMBER(U159),data[[#This Row],[obitos]]-U159,0)</f>
        <v>1</v>
      </c>
      <c r="W160" s="9">
        <f t="shared" si="18"/>
        <v>3.1666666666666665</v>
      </c>
      <c r="X160">
        <v>378</v>
      </c>
      <c r="Y160" s="25">
        <f>IF(ISNUMBER(X159),(data[[#This Row],[internados]]-X159)/X159,0)</f>
        <v>8.0000000000000002E-3</v>
      </c>
      <c r="Z160" s="77">
        <f t="shared" si="19"/>
        <v>-1.4806091212164677E-2</v>
      </c>
      <c r="AA160" s="13">
        <f>IF(ISNUMBER(X159),IF(data[[#This Row],[internados]]-X159&lt;0,0,data[[#This Row],[internados]]-X159),0)</f>
        <v>3</v>
      </c>
      <c r="AB160" s="8">
        <f t="shared" si="22"/>
        <v>0.66666666666666663</v>
      </c>
      <c r="AC160">
        <v>41</v>
      </c>
      <c r="AD160" s="78">
        <f>IF(ISNUMBER(AC159),IF(AC159=0,0,(data[[#This Row],[internados_uci]]-AC159)/AC159),0)</f>
        <v>2.5000000000000001E-2</v>
      </c>
      <c r="AE160" s="24">
        <f t="shared" si="20"/>
        <v>-1.4427330458243676E-2</v>
      </c>
      <c r="AF160" s="13">
        <f>IF(ISNUMBER(AC159),IF(data[[#This Row],[internados_uci]]-AC159&lt;0,0,data[[#This Row],[internados_uci]]-AC159),0)</f>
        <v>1</v>
      </c>
      <c r="AG160" s="8">
        <f t="shared" si="23"/>
        <v>0.5</v>
      </c>
      <c r="AH160">
        <v>1547</v>
      </c>
      <c r="AI160">
        <v>445193</v>
      </c>
      <c r="AJ160">
        <v>36148</v>
      </c>
      <c r="AK160">
        <v>392183</v>
      </c>
      <c r="AM160">
        <v>767</v>
      </c>
      <c r="AN160">
        <v>856</v>
      </c>
      <c r="AO160">
        <v>999</v>
      </c>
      <c r="AP160">
        <v>1257</v>
      </c>
      <c r="AQ160">
        <v>1104</v>
      </c>
      <c r="AR160">
        <v>4224</v>
      </c>
      <c r="AS160">
        <v>3653</v>
      </c>
      <c r="AT160">
        <v>4412</v>
      </c>
      <c r="AU160">
        <v>3993</v>
      </c>
      <c r="AV160">
        <v>4705</v>
      </c>
      <c r="AW160">
        <v>3819</v>
      </c>
      <c r="AX160">
        <v>4436</v>
      </c>
      <c r="AY160">
        <v>3345</v>
      </c>
      <c r="AZ160">
        <v>2723</v>
      </c>
      <c r="BA160">
        <v>2427</v>
      </c>
      <c r="BB160">
        <v>1886</v>
      </c>
      <c r="BC160">
        <v>1681</v>
      </c>
      <c r="BD160">
        <v>3962</v>
      </c>
      <c r="BE160">
        <v>1905</v>
      </c>
      <c r="BF160">
        <v>0.35</v>
      </c>
      <c r="BG160">
        <v>0.27</v>
      </c>
      <c r="BH160">
        <v>0.1</v>
      </c>
      <c r="BI160">
        <v>0.2</v>
      </c>
      <c r="BJ160">
        <v>0.21</v>
      </c>
      <c r="BK160">
        <v>0.14000000000000001</v>
      </c>
      <c r="BL160">
        <v>28493</v>
      </c>
      <c r="BM160">
        <v>22970</v>
      </c>
      <c r="BN160">
        <v>828</v>
      </c>
      <c r="BO160">
        <v>252</v>
      </c>
      <c r="BP160">
        <v>606</v>
      </c>
      <c r="BQ160">
        <v>22</v>
      </c>
      <c r="BR160">
        <v>15</v>
      </c>
      <c r="BS160">
        <v>15</v>
      </c>
      <c r="BT160">
        <v>0</v>
      </c>
      <c r="CD160">
        <v>0</v>
      </c>
      <c r="CE160" s="6">
        <f>data[[#This Row],[obitos_0_9_f]]-CD159</f>
        <v>0</v>
      </c>
      <c r="CF160">
        <v>0</v>
      </c>
      <c r="CG160" s="6">
        <f>data[[#This Row],[obitos_0_9_m]]-CF159</f>
        <v>0</v>
      </c>
      <c r="CH160">
        <v>0</v>
      </c>
      <c r="CI160" s="6">
        <f>data[[#This Row],[obitos_10_19_f]]-CH159</f>
        <v>0</v>
      </c>
      <c r="CJ160">
        <v>0</v>
      </c>
      <c r="CK160" s="6">
        <f>data[[#This Row],[obitos_10_19_m]]-CJ159</f>
        <v>0</v>
      </c>
      <c r="CL160">
        <v>1</v>
      </c>
      <c r="CM160" s="6">
        <f>data[[#This Row],[obitos_20_29_f]]-CL159</f>
        <v>0</v>
      </c>
      <c r="CN160">
        <v>1</v>
      </c>
      <c r="CO160" s="6">
        <f>data[[#This Row],[obitos_20_29_m]]-CN159</f>
        <v>0</v>
      </c>
      <c r="CP160">
        <v>3</v>
      </c>
      <c r="CQ160" s="6">
        <f>data[[#This Row],[obitos_30_39_f]]-CP159</f>
        <v>0</v>
      </c>
      <c r="CR160">
        <v>1</v>
      </c>
      <c r="CS160" s="6">
        <f>data[[#This Row],[obitos_30_39_m]]-CR159</f>
        <v>0</v>
      </c>
      <c r="CT160">
        <v>10</v>
      </c>
      <c r="CU160" s="6">
        <f>data[[#This Row],[obitos_40_49_f]]-CT159</f>
        <v>0</v>
      </c>
      <c r="CV160">
        <v>10</v>
      </c>
      <c r="CW160" s="6">
        <f>data[[#This Row],[obitos_40_49_m]]-CV159</f>
        <v>0</v>
      </c>
      <c r="CX160">
        <v>17</v>
      </c>
      <c r="CY160" s="6">
        <f>data[[#This Row],[obitos_50_59_f]]-CX159</f>
        <v>0</v>
      </c>
      <c r="CZ160">
        <v>38</v>
      </c>
      <c r="DA160" s="6">
        <f>data[[#This Row],[obitos_50_59_m]]-CZ159</f>
        <v>0</v>
      </c>
      <c r="DB160">
        <v>48</v>
      </c>
      <c r="DC160" s="6">
        <f>data[[#This Row],[obitos_60_69_f]]-DB159</f>
        <v>0</v>
      </c>
      <c r="DD160">
        <v>107</v>
      </c>
      <c r="DE160" s="6">
        <f>data[[#This Row],[obitos_60_69_m]]-DD159</f>
        <v>1</v>
      </c>
      <c r="DF160">
        <v>130</v>
      </c>
      <c r="DG160" s="6">
        <f>data[[#This Row],[obitos_70_79_f]]-DF159</f>
        <v>0</v>
      </c>
      <c r="DH160">
        <v>207</v>
      </c>
      <c r="DI160" s="6">
        <f>data[[#This Row],[obitos_70_79_m]]-DH159</f>
        <v>0</v>
      </c>
      <c r="DJ160">
        <v>660</v>
      </c>
      <c r="DK160" s="6">
        <f>data[[#This Row],[obitos_80_plus_f]]-DJ159</f>
        <v>0</v>
      </c>
      <c r="DL160">
        <v>505</v>
      </c>
      <c r="DM160" s="6">
        <f>data[[#This Row],[obitos_80_plus_m]]-DL159</f>
        <v>0</v>
      </c>
      <c r="DN160">
        <v>869</v>
      </c>
      <c r="DO160">
        <v>869</v>
      </c>
      <c r="DP160">
        <v>44</v>
      </c>
      <c r="DQ160">
        <v>32</v>
      </c>
      <c r="DR160">
        <v>12741</v>
      </c>
    </row>
    <row r="161" spans="1:122" x14ac:dyDescent="0.25">
      <c r="A161" s="1">
        <v>44046</v>
      </c>
      <c r="B161" s="2">
        <v>44046</v>
      </c>
      <c r="C161" s="12">
        <f>data[[#This Row],[confirmados]]-R161</f>
        <v>14458</v>
      </c>
      <c r="D161" s="12">
        <f>IF(ISNUMBER(C160),data[[#This Row],[activos_1]]-C160,0)</f>
        <v>-21</v>
      </c>
      <c r="E161" s="11">
        <f t="shared" si="16"/>
        <v>-54.333333333333336</v>
      </c>
      <c r="F161">
        <v>51569</v>
      </c>
      <c r="G161" s="13">
        <f>IF(ISNUMBER(F160),data[[#This Row],[confirmados]]-F160,0)</f>
        <v>106</v>
      </c>
      <c r="H161" s="8">
        <f t="shared" si="21"/>
        <v>193.16666666666666</v>
      </c>
      <c r="I161">
        <v>18797</v>
      </c>
      <c r="J161">
        <v>4465</v>
      </c>
      <c r="K161">
        <v>26389</v>
      </c>
      <c r="L161">
        <v>745</v>
      </c>
      <c r="M161">
        <v>892</v>
      </c>
      <c r="N161">
        <v>168</v>
      </c>
      <c r="O161">
        <v>113</v>
      </c>
      <c r="Q161">
        <v>106</v>
      </c>
      <c r="R161">
        <v>37111</v>
      </c>
      <c r="S161" s="13">
        <f>IF(ISNUMBER(R160),data[[#This Row],[recuperados]]-R160,0)</f>
        <v>127</v>
      </c>
      <c r="T161" s="8">
        <f t="shared" si="17"/>
        <v>247.5</v>
      </c>
      <c r="U161">
        <v>1738</v>
      </c>
      <c r="V161" s="9">
        <f>IF(ISNUMBER(U160),data[[#This Row],[obitos]]-U160,0)</f>
        <v>0</v>
      </c>
      <c r="W161" s="9">
        <f t="shared" si="18"/>
        <v>2.6666666666666665</v>
      </c>
      <c r="X161">
        <v>390</v>
      </c>
      <c r="Y161" s="25">
        <f>IF(ISNUMBER(X160),(data[[#This Row],[internados]]-X160)/X160,0)</f>
        <v>3.1746031746031744E-2</v>
      </c>
      <c r="Z161" s="77">
        <f t="shared" si="19"/>
        <v>-4.6841680467632494E-3</v>
      </c>
      <c r="AA161" s="13">
        <f>IF(ISNUMBER(X160),IF(data[[#This Row],[internados]]-X160&lt;0,0,data[[#This Row],[internados]]-X160),0)</f>
        <v>12</v>
      </c>
      <c r="AB161" s="8">
        <f t="shared" si="22"/>
        <v>2.6666666666666665</v>
      </c>
      <c r="AC161">
        <v>42</v>
      </c>
      <c r="AD161" s="78">
        <f>IF(ISNUMBER(AC160),IF(AC160=0,0,(data[[#This Row],[internados_uci]]-AC160)/AC160),0)</f>
        <v>2.4390243902439025E-2</v>
      </c>
      <c r="AE161" s="24">
        <f t="shared" si="20"/>
        <v>4.4525250069776456E-3</v>
      </c>
      <c r="AF161" s="13">
        <f>IF(ISNUMBER(AC160),IF(data[[#This Row],[internados_uci]]-AC160&lt;0,0,data[[#This Row],[internados_uci]]-AC160),0)</f>
        <v>1</v>
      </c>
      <c r="AG161" s="8">
        <f t="shared" si="23"/>
        <v>0.66666666666666663</v>
      </c>
      <c r="AH161">
        <v>1423</v>
      </c>
      <c r="AI161">
        <v>446342</v>
      </c>
      <c r="AJ161">
        <v>36481</v>
      </c>
      <c r="AK161">
        <v>393350</v>
      </c>
      <c r="AM161">
        <v>767</v>
      </c>
      <c r="AN161">
        <v>864</v>
      </c>
      <c r="AO161">
        <v>1000</v>
      </c>
      <c r="AP161">
        <v>1260</v>
      </c>
      <c r="AQ161">
        <v>1106</v>
      </c>
      <c r="AR161">
        <v>4228</v>
      </c>
      <c r="AS161">
        <v>3664</v>
      </c>
      <c r="AT161">
        <v>4425</v>
      </c>
      <c r="AU161">
        <v>4002</v>
      </c>
      <c r="AV161">
        <v>4715</v>
      </c>
      <c r="AW161">
        <v>3827</v>
      </c>
      <c r="AX161">
        <v>4440</v>
      </c>
      <c r="AY161">
        <v>3353</v>
      </c>
      <c r="AZ161">
        <v>2729</v>
      </c>
      <c r="BA161">
        <v>2431</v>
      </c>
      <c r="BB161">
        <v>1893</v>
      </c>
      <c r="BC161">
        <v>1686</v>
      </c>
      <c r="BD161">
        <v>3964</v>
      </c>
      <c r="BE161">
        <v>1906</v>
      </c>
      <c r="BF161">
        <v>0.35</v>
      </c>
      <c r="BG161">
        <v>0.27</v>
      </c>
      <c r="BH161">
        <v>0.1</v>
      </c>
      <c r="BI161">
        <v>0.2</v>
      </c>
      <c r="BJ161">
        <v>0.21</v>
      </c>
      <c r="BK161">
        <v>0.14000000000000001</v>
      </c>
      <c r="BL161">
        <v>28550</v>
      </c>
      <c r="BM161">
        <v>23019</v>
      </c>
      <c r="BN161">
        <v>828</v>
      </c>
      <c r="BO161">
        <v>252</v>
      </c>
      <c r="BP161">
        <v>606</v>
      </c>
      <c r="BQ161">
        <v>22</v>
      </c>
      <c r="BR161">
        <v>15</v>
      </c>
      <c r="BS161">
        <v>15</v>
      </c>
      <c r="BT161">
        <v>0</v>
      </c>
      <c r="CD161">
        <v>0</v>
      </c>
      <c r="CE161" s="6">
        <f>data[[#This Row],[obitos_0_9_f]]-CD160</f>
        <v>0</v>
      </c>
      <c r="CF161">
        <v>0</v>
      </c>
      <c r="CG161" s="6">
        <f>data[[#This Row],[obitos_0_9_m]]-CF160</f>
        <v>0</v>
      </c>
      <c r="CH161">
        <v>0</v>
      </c>
      <c r="CI161" s="6">
        <f>data[[#This Row],[obitos_10_19_f]]-CH160</f>
        <v>0</v>
      </c>
      <c r="CJ161">
        <v>0</v>
      </c>
      <c r="CK161" s="6">
        <f>data[[#This Row],[obitos_10_19_m]]-CJ160</f>
        <v>0</v>
      </c>
      <c r="CL161">
        <v>1</v>
      </c>
      <c r="CM161" s="6">
        <f>data[[#This Row],[obitos_20_29_f]]-CL160</f>
        <v>0</v>
      </c>
      <c r="CN161">
        <v>1</v>
      </c>
      <c r="CO161" s="6">
        <f>data[[#This Row],[obitos_20_29_m]]-CN160</f>
        <v>0</v>
      </c>
      <c r="CP161">
        <v>3</v>
      </c>
      <c r="CQ161" s="6">
        <f>data[[#This Row],[obitos_30_39_f]]-CP160</f>
        <v>0</v>
      </c>
      <c r="CR161">
        <v>1</v>
      </c>
      <c r="CS161" s="6">
        <f>data[[#This Row],[obitos_30_39_m]]-CR160</f>
        <v>0</v>
      </c>
      <c r="CT161">
        <v>10</v>
      </c>
      <c r="CU161" s="6">
        <f>data[[#This Row],[obitos_40_49_f]]-CT160</f>
        <v>0</v>
      </c>
      <c r="CV161">
        <v>10</v>
      </c>
      <c r="CW161" s="6">
        <f>data[[#This Row],[obitos_40_49_m]]-CV160</f>
        <v>0</v>
      </c>
      <c r="CX161">
        <v>17</v>
      </c>
      <c r="CY161" s="6">
        <f>data[[#This Row],[obitos_50_59_f]]-CX160</f>
        <v>0</v>
      </c>
      <c r="CZ161">
        <v>38</v>
      </c>
      <c r="DA161" s="6">
        <f>data[[#This Row],[obitos_50_59_m]]-CZ160</f>
        <v>0</v>
      </c>
      <c r="DB161">
        <v>48</v>
      </c>
      <c r="DC161" s="6">
        <f>data[[#This Row],[obitos_60_69_f]]-DB160</f>
        <v>0</v>
      </c>
      <c r="DD161">
        <v>107</v>
      </c>
      <c r="DE161" s="6">
        <f>data[[#This Row],[obitos_60_69_m]]-DD160</f>
        <v>0</v>
      </c>
      <c r="DF161">
        <v>130</v>
      </c>
      <c r="DG161" s="6">
        <f>data[[#This Row],[obitos_70_79_f]]-DF160</f>
        <v>0</v>
      </c>
      <c r="DH161">
        <v>207</v>
      </c>
      <c r="DI161" s="6">
        <f>data[[#This Row],[obitos_70_79_m]]-DH160</f>
        <v>0</v>
      </c>
      <c r="DJ161">
        <v>660</v>
      </c>
      <c r="DK161" s="6">
        <f>data[[#This Row],[obitos_80_plus_f]]-DJ160</f>
        <v>0</v>
      </c>
      <c r="DL161">
        <v>505</v>
      </c>
      <c r="DM161" s="6">
        <f>data[[#This Row],[obitos_80_plus_m]]-DL160</f>
        <v>0</v>
      </c>
      <c r="DN161">
        <v>869</v>
      </c>
      <c r="DO161">
        <v>869</v>
      </c>
      <c r="DP161">
        <v>44</v>
      </c>
      <c r="DQ161">
        <v>32</v>
      </c>
      <c r="DR161">
        <v>12720</v>
      </c>
    </row>
    <row r="162" spans="1:122" x14ac:dyDescent="0.25">
      <c r="A162" s="1">
        <v>44047</v>
      </c>
      <c r="B162" s="2">
        <v>44047</v>
      </c>
      <c r="C162" s="12">
        <f>data[[#This Row],[confirmados]]-R162</f>
        <v>14363</v>
      </c>
      <c r="D162" s="12">
        <f>IF(ISNUMBER(C161),data[[#This Row],[activos_1]]-C161,0)</f>
        <v>-95</v>
      </c>
      <c r="E162" s="11">
        <f t="shared" si="16"/>
        <v>-62.5</v>
      </c>
      <c r="F162">
        <v>51681</v>
      </c>
      <c r="G162" s="13">
        <f>IF(ISNUMBER(F161),data[[#This Row],[confirmados]]-F161,0)</f>
        <v>112</v>
      </c>
      <c r="H162" s="8">
        <f t="shared" si="21"/>
        <v>178</v>
      </c>
      <c r="I162">
        <v>18816</v>
      </c>
      <c r="J162">
        <v>4475</v>
      </c>
      <c r="K162">
        <v>26457</v>
      </c>
      <c r="L162">
        <v>746</v>
      </c>
      <c r="M162">
        <v>901</v>
      </c>
      <c r="N162">
        <v>169</v>
      </c>
      <c r="O162">
        <v>117</v>
      </c>
      <c r="Q162">
        <v>112</v>
      </c>
      <c r="R162">
        <v>37318</v>
      </c>
      <c r="S162" s="13">
        <f>IF(ISNUMBER(R161),data[[#This Row],[recuperados]]-R161,0)</f>
        <v>207</v>
      </c>
      <c r="T162" s="8">
        <f t="shared" si="17"/>
        <v>240.5</v>
      </c>
      <c r="U162">
        <v>1739</v>
      </c>
      <c r="V162" s="9">
        <f>IF(ISNUMBER(U161),data[[#This Row],[obitos]]-U161,0)</f>
        <v>1</v>
      </c>
      <c r="W162" s="9">
        <f t="shared" si="18"/>
        <v>2.3333333333333335</v>
      </c>
      <c r="X162">
        <v>401</v>
      </c>
      <c r="Y162" s="25">
        <f>IF(ISNUMBER(X161),(data[[#This Row],[internados]]-X161)/X161,0)</f>
        <v>2.8205128205128206E-2</v>
      </c>
      <c r="Z162" s="77">
        <f t="shared" si="19"/>
        <v>-3.979070440843369E-4</v>
      </c>
      <c r="AA162" s="13">
        <f>IF(ISNUMBER(X161),IF(data[[#This Row],[internados]]-X161&lt;0,0,data[[#This Row],[internados]]-X161),0)</f>
        <v>11</v>
      </c>
      <c r="AB162" s="8">
        <f t="shared" si="22"/>
        <v>4.333333333333333</v>
      </c>
      <c r="AC162">
        <v>44</v>
      </c>
      <c r="AD162" s="78">
        <f>IF(ISNUMBER(AC161),IF(AC161=0,0,(data[[#This Row],[internados_uci]]-AC161)/AC161),0)</f>
        <v>4.7619047619047616E-2</v>
      </c>
      <c r="AE162" s="24">
        <f t="shared" si="20"/>
        <v>4.2589516426725718E-3</v>
      </c>
      <c r="AF162" s="13">
        <f>IF(ISNUMBER(AC161),IF(data[[#This Row],[internados_uci]]-AC161&lt;0,0,data[[#This Row],[internados_uci]]-AC161),0)</f>
        <v>2</v>
      </c>
      <c r="AG162" s="8">
        <f t="shared" si="23"/>
        <v>0.66666666666666663</v>
      </c>
      <c r="AH162">
        <v>1451</v>
      </c>
      <c r="AI162">
        <v>448517</v>
      </c>
      <c r="AJ162">
        <v>36946</v>
      </c>
      <c r="AK162">
        <v>395385</v>
      </c>
      <c r="AM162">
        <v>767</v>
      </c>
      <c r="AN162">
        <v>868</v>
      </c>
      <c r="AO162">
        <v>1003</v>
      </c>
      <c r="AP162">
        <v>1263</v>
      </c>
      <c r="AQ162">
        <v>1112</v>
      </c>
      <c r="AR162">
        <v>4236</v>
      </c>
      <c r="AS162">
        <v>3671</v>
      </c>
      <c r="AT162">
        <v>4433</v>
      </c>
      <c r="AU162">
        <v>4011</v>
      </c>
      <c r="AV162">
        <v>4726</v>
      </c>
      <c r="AW162">
        <v>3838</v>
      </c>
      <c r="AX162">
        <v>4444</v>
      </c>
      <c r="AY162">
        <v>3357</v>
      </c>
      <c r="AZ162">
        <v>2735</v>
      </c>
      <c r="BA162">
        <v>2442</v>
      </c>
      <c r="BB162">
        <v>1896</v>
      </c>
      <c r="BC162">
        <v>1690</v>
      </c>
      <c r="BD162">
        <v>3968</v>
      </c>
      <c r="BE162">
        <v>1910</v>
      </c>
      <c r="BF162">
        <v>0.35</v>
      </c>
      <c r="BG162">
        <v>0.27</v>
      </c>
      <c r="BH162">
        <v>0.1</v>
      </c>
      <c r="BI162">
        <v>0.2</v>
      </c>
      <c r="BJ162">
        <v>0.21</v>
      </c>
      <c r="BK162">
        <v>0.14000000000000001</v>
      </c>
      <c r="BL162">
        <v>28602</v>
      </c>
      <c r="BM162">
        <v>23079</v>
      </c>
      <c r="BN162">
        <v>829</v>
      </c>
      <c r="BO162">
        <v>252</v>
      </c>
      <c r="BP162">
        <v>606</v>
      </c>
      <c r="BQ162">
        <v>22</v>
      </c>
      <c r="BR162">
        <v>15</v>
      </c>
      <c r="BS162">
        <v>15</v>
      </c>
      <c r="BT162">
        <v>0</v>
      </c>
      <c r="CD162">
        <v>0</v>
      </c>
      <c r="CE162" s="6">
        <f>data[[#This Row],[obitos_0_9_f]]-CD161</f>
        <v>0</v>
      </c>
      <c r="CF162">
        <v>0</v>
      </c>
      <c r="CG162" s="6">
        <f>data[[#This Row],[obitos_0_9_m]]-CF161</f>
        <v>0</v>
      </c>
      <c r="CH162">
        <v>0</v>
      </c>
      <c r="CI162" s="6">
        <f>data[[#This Row],[obitos_10_19_f]]-CH161</f>
        <v>0</v>
      </c>
      <c r="CJ162">
        <v>0</v>
      </c>
      <c r="CK162" s="6">
        <f>data[[#This Row],[obitos_10_19_m]]-CJ161</f>
        <v>0</v>
      </c>
      <c r="CL162">
        <v>1</v>
      </c>
      <c r="CM162" s="6">
        <f>data[[#This Row],[obitos_20_29_f]]-CL161</f>
        <v>0</v>
      </c>
      <c r="CN162">
        <v>1</v>
      </c>
      <c r="CO162" s="6">
        <f>data[[#This Row],[obitos_20_29_m]]-CN161</f>
        <v>0</v>
      </c>
      <c r="CP162">
        <v>3</v>
      </c>
      <c r="CQ162" s="6">
        <f>data[[#This Row],[obitos_30_39_f]]-CP161</f>
        <v>0</v>
      </c>
      <c r="CR162">
        <v>1</v>
      </c>
      <c r="CS162" s="6">
        <f>data[[#This Row],[obitos_30_39_m]]-CR161</f>
        <v>0</v>
      </c>
      <c r="CT162">
        <v>10</v>
      </c>
      <c r="CU162" s="6">
        <f>data[[#This Row],[obitos_40_49_f]]-CT161</f>
        <v>0</v>
      </c>
      <c r="CV162">
        <v>10</v>
      </c>
      <c r="CW162" s="6">
        <f>data[[#This Row],[obitos_40_49_m]]-CV161</f>
        <v>0</v>
      </c>
      <c r="CX162">
        <v>17</v>
      </c>
      <c r="CY162" s="6">
        <f>data[[#This Row],[obitos_50_59_f]]-CX161</f>
        <v>0</v>
      </c>
      <c r="CZ162">
        <v>38</v>
      </c>
      <c r="DA162" s="6">
        <f>data[[#This Row],[obitos_50_59_m]]-CZ161</f>
        <v>0</v>
      </c>
      <c r="DB162">
        <v>48</v>
      </c>
      <c r="DC162" s="6">
        <f>data[[#This Row],[obitos_60_69_f]]-DB161</f>
        <v>0</v>
      </c>
      <c r="DD162">
        <v>107</v>
      </c>
      <c r="DE162" s="6">
        <f>data[[#This Row],[obitos_60_69_m]]-DD161</f>
        <v>0</v>
      </c>
      <c r="DF162">
        <v>131</v>
      </c>
      <c r="DG162" s="6">
        <f>data[[#This Row],[obitos_70_79_f]]-DF161</f>
        <v>1</v>
      </c>
      <c r="DH162">
        <v>207</v>
      </c>
      <c r="DI162" s="6">
        <f>data[[#This Row],[obitos_70_79_m]]-DH161</f>
        <v>0</v>
      </c>
      <c r="DJ162">
        <v>660</v>
      </c>
      <c r="DK162" s="6">
        <f>data[[#This Row],[obitos_80_plus_f]]-DJ161</f>
        <v>0</v>
      </c>
      <c r="DL162">
        <v>505</v>
      </c>
      <c r="DM162" s="6">
        <f>data[[#This Row],[obitos_80_plus_m]]-DL161</f>
        <v>0</v>
      </c>
      <c r="DN162">
        <v>870</v>
      </c>
      <c r="DO162">
        <v>869</v>
      </c>
      <c r="DP162">
        <v>45</v>
      </c>
      <c r="DQ162">
        <v>33</v>
      </c>
      <c r="DR162">
        <v>12624</v>
      </c>
    </row>
    <row r="163" spans="1:122" x14ac:dyDescent="0.25">
      <c r="A163" s="1">
        <v>44048</v>
      </c>
      <c r="B163" s="2">
        <v>44048</v>
      </c>
      <c r="C163" s="12">
        <f>data[[#This Row],[confirmados]]-R163</f>
        <v>14283</v>
      </c>
      <c r="D163" s="12">
        <f>IF(ISNUMBER(C162),data[[#This Row],[activos_1]]-C162,0)</f>
        <v>-80</v>
      </c>
      <c r="E163" s="11">
        <f t="shared" si="16"/>
        <v>-74.166666666666671</v>
      </c>
      <c r="F163">
        <v>51848</v>
      </c>
      <c r="G163" s="13">
        <f>IF(ISNUMBER(F162),data[[#This Row],[confirmados]]-F162,0)</f>
        <v>167</v>
      </c>
      <c r="H163" s="8">
        <f t="shared" si="21"/>
        <v>163.33333333333334</v>
      </c>
      <c r="I163">
        <v>18854</v>
      </c>
      <c r="J163">
        <v>4478</v>
      </c>
      <c r="K163">
        <v>26573</v>
      </c>
      <c r="L163">
        <v>753</v>
      </c>
      <c r="M163">
        <v>902</v>
      </c>
      <c r="N163">
        <v>170</v>
      </c>
      <c r="O163">
        <v>118</v>
      </c>
      <c r="Q163">
        <v>167</v>
      </c>
      <c r="R163">
        <v>37565</v>
      </c>
      <c r="S163" s="13">
        <f>IF(ISNUMBER(R162),data[[#This Row],[recuperados]]-R162,0)</f>
        <v>247</v>
      </c>
      <c r="T163" s="8">
        <f t="shared" si="17"/>
        <v>237.5</v>
      </c>
      <c r="U163">
        <v>1740</v>
      </c>
      <c r="V163" s="9">
        <f>IF(ISNUMBER(U162),data[[#This Row],[obitos]]-U162,0)</f>
        <v>1</v>
      </c>
      <c r="W163" s="9">
        <f t="shared" si="18"/>
        <v>2.1666666666666665</v>
      </c>
      <c r="X163">
        <v>384</v>
      </c>
      <c r="Y163" s="25">
        <f>IF(ISNUMBER(X162),(data[[#This Row],[internados]]-X162)/X162,0)</f>
        <v>-4.2394014962593519E-2</v>
      </c>
      <c r="Z163" s="77">
        <f t="shared" si="19"/>
        <v>-7.4635762045165907E-3</v>
      </c>
      <c r="AA163" s="13">
        <f>IF(ISNUMBER(X162),IF(data[[#This Row],[internados]]-X162&lt;0,0,data[[#This Row],[internados]]-X162),0)</f>
        <v>0</v>
      </c>
      <c r="AB163" s="8">
        <f t="shared" si="22"/>
        <v>4.333333333333333</v>
      </c>
      <c r="AC163">
        <v>41</v>
      </c>
      <c r="AD163" s="78">
        <f>IF(ISNUMBER(AC162),IF(AC162=0,0,(data[[#This Row],[internados_uci]]-AC162)/AC162),0)</f>
        <v>-6.8181818181818177E-2</v>
      </c>
      <c r="AE163" s="24">
        <f t="shared" si="20"/>
        <v>-3.228715728715728E-3</v>
      </c>
      <c r="AF163" s="13">
        <f>IF(ISNUMBER(AC162),IF(data[[#This Row],[internados_uci]]-AC162&lt;0,0,data[[#This Row],[internados_uci]]-AC162),0)</f>
        <v>0</v>
      </c>
      <c r="AG163" s="8">
        <f t="shared" si="23"/>
        <v>0.66666666666666663</v>
      </c>
      <c r="AH163">
        <v>1437</v>
      </c>
      <c r="AI163">
        <v>450524</v>
      </c>
      <c r="AJ163">
        <v>37369</v>
      </c>
      <c r="AK163">
        <v>397239</v>
      </c>
      <c r="AM163">
        <v>767</v>
      </c>
      <c r="AN163">
        <v>873</v>
      </c>
      <c r="AO163">
        <v>1010</v>
      </c>
      <c r="AP163">
        <v>1270</v>
      </c>
      <c r="AQ163">
        <v>1121</v>
      </c>
      <c r="AR163">
        <v>4244</v>
      </c>
      <c r="AS163">
        <v>3685</v>
      </c>
      <c r="AT163">
        <v>4445</v>
      </c>
      <c r="AU163">
        <v>4026</v>
      </c>
      <c r="AV163">
        <v>4737</v>
      </c>
      <c r="AW163">
        <v>3852</v>
      </c>
      <c r="AX163">
        <v>4457</v>
      </c>
      <c r="AY163">
        <v>3372</v>
      </c>
      <c r="AZ163">
        <v>2744</v>
      </c>
      <c r="BA163">
        <v>2453</v>
      </c>
      <c r="BB163">
        <v>1900</v>
      </c>
      <c r="BC163">
        <v>1696</v>
      </c>
      <c r="BD163">
        <v>3973</v>
      </c>
      <c r="BE163">
        <v>1912</v>
      </c>
      <c r="BF163">
        <v>0.35</v>
      </c>
      <c r="BG163">
        <v>0.27</v>
      </c>
      <c r="BH163">
        <v>0.1</v>
      </c>
      <c r="BI163">
        <v>0.2</v>
      </c>
      <c r="BJ163">
        <v>0.21</v>
      </c>
      <c r="BK163">
        <v>0.14000000000000001</v>
      </c>
      <c r="BL163">
        <v>28676</v>
      </c>
      <c r="BM163">
        <v>23172</v>
      </c>
      <c r="BN163">
        <v>829</v>
      </c>
      <c r="BO163">
        <v>252</v>
      </c>
      <c r="BP163">
        <v>607</v>
      </c>
      <c r="BQ163">
        <v>22</v>
      </c>
      <c r="BR163">
        <v>15</v>
      </c>
      <c r="BS163">
        <v>15</v>
      </c>
      <c r="BT163">
        <v>0</v>
      </c>
      <c r="CD163">
        <v>0</v>
      </c>
      <c r="CE163" s="6">
        <f>data[[#This Row],[obitos_0_9_f]]-CD162</f>
        <v>0</v>
      </c>
      <c r="CF163">
        <v>0</v>
      </c>
      <c r="CG163" s="6">
        <f>data[[#This Row],[obitos_0_9_m]]-CF162</f>
        <v>0</v>
      </c>
      <c r="CH163">
        <v>0</v>
      </c>
      <c r="CI163" s="6">
        <f>data[[#This Row],[obitos_10_19_f]]-CH162</f>
        <v>0</v>
      </c>
      <c r="CJ163">
        <v>0</v>
      </c>
      <c r="CK163" s="6">
        <f>data[[#This Row],[obitos_10_19_m]]-CJ162</f>
        <v>0</v>
      </c>
      <c r="CL163">
        <v>1</v>
      </c>
      <c r="CM163" s="6">
        <f>data[[#This Row],[obitos_20_29_f]]-CL162</f>
        <v>0</v>
      </c>
      <c r="CN163">
        <v>1</v>
      </c>
      <c r="CO163" s="6">
        <f>data[[#This Row],[obitos_20_29_m]]-CN162</f>
        <v>0</v>
      </c>
      <c r="CP163">
        <v>3</v>
      </c>
      <c r="CQ163" s="6">
        <f>data[[#This Row],[obitos_30_39_f]]-CP162</f>
        <v>0</v>
      </c>
      <c r="CR163">
        <v>1</v>
      </c>
      <c r="CS163" s="6">
        <f>data[[#This Row],[obitos_30_39_m]]-CR162</f>
        <v>0</v>
      </c>
      <c r="CT163">
        <v>10</v>
      </c>
      <c r="CU163" s="6">
        <f>data[[#This Row],[obitos_40_49_f]]-CT162</f>
        <v>0</v>
      </c>
      <c r="CV163">
        <v>10</v>
      </c>
      <c r="CW163" s="6">
        <f>data[[#This Row],[obitos_40_49_m]]-CV162</f>
        <v>0</v>
      </c>
      <c r="CX163">
        <v>17</v>
      </c>
      <c r="CY163" s="6">
        <f>data[[#This Row],[obitos_50_59_f]]-CX162</f>
        <v>0</v>
      </c>
      <c r="CZ163">
        <v>39</v>
      </c>
      <c r="DA163" s="6">
        <f>data[[#This Row],[obitos_50_59_m]]-CZ162</f>
        <v>1</v>
      </c>
      <c r="DB163">
        <v>48</v>
      </c>
      <c r="DC163" s="6">
        <f>data[[#This Row],[obitos_60_69_f]]-DB162</f>
        <v>0</v>
      </c>
      <c r="DD163">
        <v>107</v>
      </c>
      <c r="DE163" s="6">
        <f>data[[#This Row],[obitos_60_69_m]]-DD162</f>
        <v>0</v>
      </c>
      <c r="DF163">
        <v>131</v>
      </c>
      <c r="DG163" s="6">
        <f>data[[#This Row],[obitos_70_79_f]]-DF162</f>
        <v>0</v>
      </c>
      <c r="DH163">
        <v>207</v>
      </c>
      <c r="DI163" s="6">
        <f>data[[#This Row],[obitos_70_79_m]]-DH162</f>
        <v>0</v>
      </c>
      <c r="DJ163">
        <v>660</v>
      </c>
      <c r="DK163" s="6">
        <f>data[[#This Row],[obitos_80_plus_f]]-DJ162</f>
        <v>0</v>
      </c>
      <c r="DL163">
        <v>505</v>
      </c>
      <c r="DM163" s="6">
        <f>data[[#This Row],[obitos_80_plus_m]]-DL162</f>
        <v>0</v>
      </c>
      <c r="DN163">
        <v>870</v>
      </c>
      <c r="DO163">
        <v>870</v>
      </c>
      <c r="DP163">
        <v>45</v>
      </c>
      <c r="DQ163">
        <v>33</v>
      </c>
      <c r="DR163">
        <v>12543</v>
      </c>
    </row>
    <row r="164" spans="1:122" x14ac:dyDescent="0.25">
      <c r="A164" s="1">
        <v>44049</v>
      </c>
      <c r="B164" s="2">
        <v>44049</v>
      </c>
      <c r="C164" s="12">
        <f>data[[#This Row],[confirmados]]-R164</f>
        <v>14221</v>
      </c>
      <c r="D164" s="12">
        <f>IF(ISNUMBER(C163),data[[#This Row],[activos_1]]-C163,0)</f>
        <v>-62</v>
      </c>
      <c r="E164" s="11">
        <f t="shared" si="16"/>
        <v>-61.333333333333336</v>
      </c>
      <c r="F164">
        <v>52061</v>
      </c>
      <c r="G164" s="13">
        <f>IF(ISNUMBER(F163),data[[#This Row],[confirmados]]-F163,0)</f>
        <v>213</v>
      </c>
      <c r="H164" s="8">
        <f t="shared" si="21"/>
        <v>164.83333333333334</v>
      </c>
      <c r="I164">
        <v>18891</v>
      </c>
      <c r="J164">
        <v>4494</v>
      </c>
      <c r="K164">
        <v>26720</v>
      </c>
      <c r="L164">
        <v>762</v>
      </c>
      <c r="M164">
        <v>905</v>
      </c>
      <c r="N164">
        <v>170</v>
      </c>
      <c r="O164">
        <v>119</v>
      </c>
      <c r="Q164">
        <v>213</v>
      </c>
      <c r="R164">
        <v>37840</v>
      </c>
      <c r="S164" s="13">
        <f>IF(ISNUMBER(R163),data[[#This Row],[recuperados]]-R163,0)</f>
        <v>275</v>
      </c>
      <c r="T164" s="8">
        <f t="shared" si="17"/>
        <v>226.16666666666666</v>
      </c>
      <c r="U164">
        <v>1743</v>
      </c>
      <c r="V164" s="9">
        <f>IF(ISNUMBER(U163),data[[#This Row],[obitos]]-U163,0)</f>
        <v>3</v>
      </c>
      <c r="W164" s="9">
        <f t="shared" si="18"/>
        <v>1.3333333333333333</v>
      </c>
      <c r="X164">
        <v>369</v>
      </c>
      <c r="Y164" s="25">
        <f>IF(ISNUMBER(X163),(data[[#This Row],[internados]]-X163)/X163,0)</f>
        <v>-3.90625E-2</v>
      </c>
      <c r="Z164" s="77">
        <f t="shared" si="19"/>
        <v>-4.875564417916093E-3</v>
      </c>
      <c r="AA164" s="13">
        <f>IF(ISNUMBER(X163),IF(data[[#This Row],[internados]]-X163&lt;0,0,data[[#This Row],[internados]]-X163),0)</f>
        <v>0</v>
      </c>
      <c r="AB164" s="8">
        <f t="shared" si="22"/>
        <v>4.333333333333333</v>
      </c>
      <c r="AC164">
        <v>42</v>
      </c>
      <c r="AD164" s="78">
        <f>IF(ISNUMBER(AC163),IF(AC163=0,0,(data[[#This Row],[internados_uci]]-AC163)/AC163),0)</f>
        <v>2.4390243902439025E-2</v>
      </c>
      <c r="AE164" s="24">
        <f t="shared" si="20"/>
        <v>4.8045788899447432E-3</v>
      </c>
      <c r="AF164" s="13">
        <f>IF(ISNUMBER(AC163),IF(data[[#This Row],[internados_uci]]-AC163&lt;0,0,data[[#This Row],[internados_uci]]-AC163),0)</f>
        <v>1</v>
      </c>
      <c r="AG164" s="8">
        <f t="shared" si="23"/>
        <v>0.83333333333333337</v>
      </c>
      <c r="AH164">
        <v>1317</v>
      </c>
      <c r="AI164">
        <v>452453</v>
      </c>
      <c r="AJ164">
        <v>37783</v>
      </c>
      <c r="AK164">
        <v>399075</v>
      </c>
      <c r="AM164">
        <v>767</v>
      </c>
      <c r="AN164">
        <v>880</v>
      </c>
      <c r="AO164">
        <v>1013</v>
      </c>
      <c r="AP164">
        <v>1282</v>
      </c>
      <c r="AQ164">
        <v>1128</v>
      </c>
      <c r="AR164">
        <v>4264</v>
      </c>
      <c r="AS164">
        <v>3703</v>
      </c>
      <c r="AT164">
        <v>4467</v>
      </c>
      <c r="AU164">
        <v>4041</v>
      </c>
      <c r="AV164">
        <v>4753</v>
      </c>
      <c r="AW164">
        <v>3861</v>
      </c>
      <c r="AX164">
        <v>4473</v>
      </c>
      <c r="AY164">
        <v>3387</v>
      </c>
      <c r="AZ164">
        <v>2754</v>
      </c>
      <c r="BA164">
        <v>2460</v>
      </c>
      <c r="BB164">
        <v>1911</v>
      </c>
      <c r="BC164">
        <v>1701</v>
      </c>
      <c r="BD164">
        <v>3985</v>
      </c>
      <c r="BE164">
        <v>1920</v>
      </c>
      <c r="BF164">
        <v>0.35</v>
      </c>
      <c r="BG164">
        <v>0.27</v>
      </c>
      <c r="BH164">
        <v>0.09</v>
      </c>
      <c r="BI164">
        <v>0.2</v>
      </c>
      <c r="BJ164">
        <v>0.21</v>
      </c>
      <c r="BK164">
        <v>0.14000000000000001</v>
      </c>
      <c r="BL164">
        <v>28802</v>
      </c>
      <c r="BM164">
        <v>23259</v>
      </c>
      <c r="BN164">
        <v>831</v>
      </c>
      <c r="BO164">
        <v>252</v>
      </c>
      <c r="BP164">
        <v>608</v>
      </c>
      <c r="BQ164">
        <v>22</v>
      </c>
      <c r="BR164">
        <v>15</v>
      </c>
      <c r="BS164">
        <v>15</v>
      </c>
      <c r="BT164">
        <v>0</v>
      </c>
      <c r="CD164">
        <v>0</v>
      </c>
      <c r="CE164" s="6">
        <f>data[[#This Row],[obitos_0_9_f]]-CD163</f>
        <v>0</v>
      </c>
      <c r="CF164">
        <v>0</v>
      </c>
      <c r="CG164" s="6">
        <f>data[[#This Row],[obitos_0_9_m]]-CF163</f>
        <v>0</v>
      </c>
      <c r="CH164">
        <v>0</v>
      </c>
      <c r="CI164" s="6">
        <f>data[[#This Row],[obitos_10_19_f]]-CH163</f>
        <v>0</v>
      </c>
      <c r="CJ164">
        <v>0</v>
      </c>
      <c r="CK164" s="6">
        <f>data[[#This Row],[obitos_10_19_m]]-CJ163</f>
        <v>0</v>
      </c>
      <c r="CL164">
        <v>1</v>
      </c>
      <c r="CM164" s="6">
        <f>data[[#This Row],[obitos_20_29_f]]-CL163</f>
        <v>0</v>
      </c>
      <c r="CN164">
        <v>1</v>
      </c>
      <c r="CO164" s="6">
        <f>data[[#This Row],[obitos_20_29_m]]-CN163</f>
        <v>0</v>
      </c>
      <c r="CP164">
        <v>3</v>
      </c>
      <c r="CQ164" s="6">
        <f>data[[#This Row],[obitos_30_39_f]]-CP163</f>
        <v>0</v>
      </c>
      <c r="CR164">
        <v>1</v>
      </c>
      <c r="CS164" s="6">
        <f>data[[#This Row],[obitos_30_39_m]]-CR163</f>
        <v>0</v>
      </c>
      <c r="CT164">
        <v>10</v>
      </c>
      <c r="CU164" s="6">
        <f>data[[#This Row],[obitos_40_49_f]]-CT163</f>
        <v>0</v>
      </c>
      <c r="CV164">
        <v>10</v>
      </c>
      <c r="CW164" s="6">
        <f>data[[#This Row],[obitos_40_49_m]]-CV163</f>
        <v>0</v>
      </c>
      <c r="CX164">
        <v>17</v>
      </c>
      <c r="CY164" s="6">
        <f>data[[#This Row],[obitos_50_59_f]]-CX163</f>
        <v>0</v>
      </c>
      <c r="CZ164">
        <v>40</v>
      </c>
      <c r="DA164" s="6">
        <f>data[[#This Row],[obitos_50_59_m]]-CZ163</f>
        <v>1</v>
      </c>
      <c r="DB164">
        <v>48</v>
      </c>
      <c r="DC164" s="6">
        <f>data[[#This Row],[obitos_60_69_f]]-DB163</f>
        <v>0</v>
      </c>
      <c r="DD164">
        <v>107</v>
      </c>
      <c r="DE164" s="6">
        <f>data[[#This Row],[obitos_60_69_m]]-DD163</f>
        <v>0</v>
      </c>
      <c r="DF164">
        <v>131</v>
      </c>
      <c r="DG164" s="6">
        <f>data[[#This Row],[obitos_70_79_f]]-DF163</f>
        <v>0</v>
      </c>
      <c r="DH164">
        <v>208</v>
      </c>
      <c r="DI164" s="6">
        <f>data[[#This Row],[obitos_70_79_m]]-DH163</f>
        <v>1</v>
      </c>
      <c r="DJ164">
        <v>660</v>
      </c>
      <c r="DK164" s="6">
        <f>data[[#This Row],[obitos_80_plus_f]]-DJ163</f>
        <v>0</v>
      </c>
      <c r="DL164">
        <v>506</v>
      </c>
      <c r="DM164" s="6">
        <f>data[[#This Row],[obitos_80_plus_m]]-DL163</f>
        <v>1</v>
      </c>
      <c r="DN164">
        <v>870</v>
      </c>
      <c r="DO164">
        <v>873</v>
      </c>
      <c r="DP164">
        <v>45</v>
      </c>
      <c r="DQ164">
        <v>33</v>
      </c>
      <c r="DR164">
        <v>12478</v>
      </c>
    </row>
    <row r="165" spans="1:122" x14ac:dyDescent="0.25">
      <c r="A165" s="1">
        <v>44050</v>
      </c>
      <c r="B165" s="2">
        <v>44050</v>
      </c>
      <c r="C165" s="12">
        <f>data[[#This Row],[confirmados]]-R165</f>
        <v>14264</v>
      </c>
      <c r="D165" s="12">
        <f>IF(ISNUMBER(C164),data[[#This Row],[activos_1]]-C164,0)</f>
        <v>43</v>
      </c>
      <c r="E165" s="11">
        <f t="shared" si="16"/>
        <v>-43.833333333333336</v>
      </c>
      <c r="F165">
        <v>52351</v>
      </c>
      <c r="G165" s="13">
        <f>IF(ISNUMBER(F164),data[[#This Row],[confirmados]]-F164,0)</f>
        <v>290</v>
      </c>
      <c r="H165" s="8">
        <f t="shared" si="21"/>
        <v>173.5</v>
      </c>
      <c r="I165">
        <v>18952</v>
      </c>
      <c r="J165">
        <v>4508</v>
      </c>
      <c r="K165">
        <v>26928</v>
      </c>
      <c r="L165">
        <v>761</v>
      </c>
      <c r="M165">
        <v>911</v>
      </c>
      <c r="N165">
        <v>170</v>
      </c>
      <c r="O165">
        <v>121</v>
      </c>
      <c r="Q165">
        <v>290</v>
      </c>
      <c r="R165">
        <v>38087</v>
      </c>
      <c r="S165" s="13">
        <f>IF(ISNUMBER(R164),data[[#This Row],[recuperados]]-R164,0)</f>
        <v>247</v>
      </c>
      <c r="T165" s="8">
        <f t="shared" si="17"/>
        <v>217.33333333333334</v>
      </c>
      <c r="U165">
        <v>1746</v>
      </c>
      <c r="V165" s="9">
        <f>IF(ISNUMBER(U164),data[[#This Row],[obitos]]-U164,0)</f>
        <v>3</v>
      </c>
      <c r="W165" s="9">
        <f t="shared" si="18"/>
        <v>1.5</v>
      </c>
      <c r="X165">
        <v>356</v>
      </c>
      <c r="Y165" s="25">
        <f>IF(ISNUMBER(X164),(data[[#This Row],[internados]]-X164)/X164,0)</f>
        <v>-3.5230352303523033E-2</v>
      </c>
      <c r="Z165" s="77">
        <f t="shared" si="19"/>
        <v>-8.1226178858261004E-3</v>
      </c>
      <c r="AA165" s="13">
        <f>IF(ISNUMBER(X164),IF(data[[#This Row],[internados]]-X164&lt;0,0,data[[#This Row],[internados]]-X164),0)</f>
        <v>0</v>
      </c>
      <c r="AB165" s="8">
        <f t="shared" si="22"/>
        <v>4.333333333333333</v>
      </c>
      <c r="AC165">
        <v>36</v>
      </c>
      <c r="AD165" s="78">
        <f>IF(ISNUMBER(AC164),IF(AC164=0,0,(data[[#This Row],[internados_uci]]-AC164)/AC164),0)</f>
        <v>-0.14285714285714285</v>
      </c>
      <c r="AE165" s="24">
        <f t="shared" si="20"/>
        <v>-1.4939904269172558E-2</v>
      </c>
      <c r="AF165" s="13">
        <f>IF(ISNUMBER(AC164),IF(data[[#This Row],[internados_uci]]-AC164&lt;0,0,data[[#This Row],[internados_uci]]-AC164),0)</f>
        <v>0</v>
      </c>
      <c r="AG165" s="8">
        <f t="shared" si="23"/>
        <v>0.83333333333333337</v>
      </c>
      <c r="AH165">
        <v>1425</v>
      </c>
      <c r="AI165">
        <v>454380</v>
      </c>
      <c r="AJ165">
        <v>37729</v>
      </c>
      <c r="AK165">
        <v>400604</v>
      </c>
      <c r="AM165">
        <v>767</v>
      </c>
      <c r="AN165">
        <v>885</v>
      </c>
      <c r="AO165">
        <v>1016</v>
      </c>
      <c r="AP165">
        <v>1289</v>
      </c>
      <c r="AQ165">
        <v>1141</v>
      </c>
      <c r="AR165">
        <v>4290</v>
      </c>
      <c r="AS165">
        <v>3729</v>
      </c>
      <c r="AT165">
        <v>4499</v>
      </c>
      <c r="AU165">
        <v>4061</v>
      </c>
      <c r="AV165">
        <v>4772</v>
      </c>
      <c r="AW165">
        <v>3874</v>
      </c>
      <c r="AX165">
        <v>4495</v>
      </c>
      <c r="AY165">
        <v>3400</v>
      </c>
      <c r="AZ165">
        <v>2767</v>
      </c>
      <c r="BA165">
        <v>2469</v>
      </c>
      <c r="BB165">
        <v>1926</v>
      </c>
      <c r="BC165">
        <v>1712</v>
      </c>
      <c r="BD165">
        <v>4012</v>
      </c>
      <c r="BE165">
        <v>1936</v>
      </c>
      <c r="BF165">
        <v>0.34</v>
      </c>
      <c r="BG165">
        <v>0.27</v>
      </c>
      <c r="BH165">
        <v>0.09</v>
      </c>
      <c r="BI165">
        <v>0.2</v>
      </c>
      <c r="BJ165">
        <v>0.21</v>
      </c>
      <c r="BK165">
        <v>0.14000000000000001</v>
      </c>
      <c r="BL165">
        <v>28968</v>
      </c>
      <c r="BM165">
        <v>23383</v>
      </c>
      <c r="BN165">
        <v>831</v>
      </c>
      <c r="BO165">
        <v>252</v>
      </c>
      <c r="BP165">
        <v>611</v>
      </c>
      <c r="BQ165">
        <v>22</v>
      </c>
      <c r="BR165">
        <v>15</v>
      </c>
      <c r="BS165">
        <v>15</v>
      </c>
      <c r="BT165">
        <v>0</v>
      </c>
      <c r="CD165">
        <v>0</v>
      </c>
      <c r="CE165" s="6">
        <f>data[[#This Row],[obitos_0_9_f]]-CD164</f>
        <v>0</v>
      </c>
      <c r="CF165">
        <v>0</v>
      </c>
      <c r="CG165" s="6">
        <f>data[[#This Row],[obitos_0_9_m]]-CF164</f>
        <v>0</v>
      </c>
      <c r="CH165">
        <v>0</v>
      </c>
      <c r="CI165" s="6">
        <f>data[[#This Row],[obitos_10_19_f]]-CH164</f>
        <v>0</v>
      </c>
      <c r="CJ165">
        <v>0</v>
      </c>
      <c r="CK165" s="6">
        <f>data[[#This Row],[obitos_10_19_m]]-CJ164</f>
        <v>0</v>
      </c>
      <c r="CL165">
        <v>1</v>
      </c>
      <c r="CM165" s="6">
        <f>data[[#This Row],[obitos_20_29_f]]-CL164</f>
        <v>0</v>
      </c>
      <c r="CN165">
        <v>1</v>
      </c>
      <c r="CO165" s="6">
        <f>data[[#This Row],[obitos_20_29_m]]-CN164</f>
        <v>0</v>
      </c>
      <c r="CP165">
        <v>3</v>
      </c>
      <c r="CQ165" s="6">
        <f>data[[#This Row],[obitos_30_39_f]]-CP164</f>
        <v>0</v>
      </c>
      <c r="CR165">
        <v>1</v>
      </c>
      <c r="CS165" s="6">
        <f>data[[#This Row],[obitos_30_39_m]]-CR164</f>
        <v>0</v>
      </c>
      <c r="CT165">
        <v>10</v>
      </c>
      <c r="CU165" s="6">
        <f>data[[#This Row],[obitos_40_49_f]]-CT164</f>
        <v>0</v>
      </c>
      <c r="CV165">
        <v>10</v>
      </c>
      <c r="CW165" s="6">
        <f>data[[#This Row],[obitos_40_49_m]]-CV164</f>
        <v>0</v>
      </c>
      <c r="CX165">
        <v>17</v>
      </c>
      <c r="CY165" s="6">
        <f>data[[#This Row],[obitos_50_59_f]]-CX164</f>
        <v>0</v>
      </c>
      <c r="CZ165">
        <v>40</v>
      </c>
      <c r="DA165" s="6">
        <f>data[[#This Row],[obitos_50_59_m]]-CZ164</f>
        <v>0</v>
      </c>
      <c r="DB165">
        <v>48</v>
      </c>
      <c r="DC165" s="6">
        <f>data[[#This Row],[obitos_60_69_f]]-DB164</f>
        <v>0</v>
      </c>
      <c r="DD165">
        <v>107</v>
      </c>
      <c r="DE165" s="6">
        <f>data[[#This Row],[obitos_60_69_m]]-DD164</f>
        <v>0</v>
      </c>
      <c r="DF165">
        <v>133</v>
      </c>
      <c r="DG165" s="6">
        <f>data[[#This Row],[obitos_70_79_f]]-DF164</f>
        <v>2</v>
      </c>
      <c r="DH165">
        <v>208</v>
      </c>
      <c r="DI165" s="6">
        <f>data[[#This Row],[obitos_70_79_m]]-DH164</f>
        <v>0</v>
      </c>
      <c r="DJ165">
        <v>660</v>
      </c>
      <c r="DK165" s="6">
        <f>data[[#This Row],[obitos_80_plus_f]]-DJ164</f>
        <v>0</v>
      </c>
      <c r="DL165">
        <v>507</v>
      </c>
      <c r="DM165" s="6">
        <f>data[[#This Row],[obitos_80_plus_m]]-DL164</f>
        <v>1</v>
      </c>
      <c r="DN165">
        <v>872</v>
      </c>
      <c r="DO165">
        <v>874</v>
      </c>
      <c r="DP165">
        <v>45</v>
      </c>
      <c r="DQ165">
        <v>33</v>
      </c>
      <c r="DR165">
        <v>12518</v>
      </c>
    </row>
    <row r="166" spans="1:122" x14ac:dyDescent="0.25">
      <c r="A166" s="1">
        <v>44051</v>
      </c>
      <c r="B166" s="2">
        <v>44051</v>
      </c>
      <c r="C166" s="12">
        <f>data[[#This Row],[confirmados]]-R166</f>
        <v>14173</v>
      </c>
      <c r="D166" s="12">
        <f>IF(ISNUMBER(C165),data[[#This Row],[activos_1]]-C165,0)</f>
        <v>-91</v>
      </c>
      <c r="E166" s="11">
        <f t="shared" si="16"/>
        <v>-51</v>
      </c>
      <c r="F166">
        <v>52537</v>
      </c>
      <c r="G166" s="13">
        <f>IF(ISNUMBER(F165),data[[#This Row],[confirmados]]-F165,0)</f>
        <v>186</v>
      </c>
      <c r="H166" s="8">
        <f t="shared" si="21"/>
        <v>179</v>
      </c>
      <c r="I166">
        <v>19001</v>
      </c>
      <c r="J166">
        <v>4513</v>
      </c>
      <c r="K166">
        <v>27041</v>
      </c>
      <c r="L166">
        <v>762</v>
      </c>
      <c r="M166">
        <v>926</v>
      </c>
      <c r="N166">
        <v>172</v>
      </c>
      <c r="O166">
        <v>122</v>
      </c>
      <c r="Q166">
        <v>186</v>
      </c>
      <c r="R166">
        <v>38364</v>
      </c>
      <c r="S166" s="13">
        <f>IF(ISNUMBER(R165),data[[#This Row],[recuperados]]-R165,0)</f>
        <v>277</v>
      </c>
      <c r="T166" s="8">
        <f t="shared" si="17"/>
        <v>230</v>
      </c>
      <c r="U166">
        <v>1750</v>
      </c>
      <c r="V166" s="9">
        <f>IF(ISNUMBER(U165),data[[#This Row],[obitos]]-U165,0)</f>
        <v>4</v>
      </c>
      <c r="W166" s="9">
        <f t="shared" si="18"/>
        <v>2</v>
      </c>
      <c r="X166">
        <v>357</v>
      </c>
      <c r="Y166" s="25">
        <f>IF(ISNUMBER(X165),(data[[#This Row],[internados]]-X165)/X165,0)</f>
        <v>2.8089887640449437E-3</v>
      </c>
      <c r="Z166" s="77">
        <f t="shared" si="19"/>
        <v>-8.9877864251519442E-3</v>
      </c>
      <c r="AA166" s="13">
        <f>IF(ISNUMBER(X165),IF(data[[#This Row],[internados]]-X165&lt;0,0,data[[#This Row],[internados]]-X165),0)</f>
        <v>1</v>
      </c>
      <c r="AB166" s="8">
        <f t="shared" si="22"/>
        <v>4</v>
      </c>
      <c r="AC166">
        <v>33</v>
      </c>
      <c r="AD166" s="78">
        <f>IF(ISNUMBER(AC165),IF(AC165=0,0,(data[[#This Row],[internados_uci]]-AC165)/AC165),0)</f>
        <v>-8.3333333333333329E-2</v>
      </c>
      <c r="AE166" s="24">
        <f t="shared" si="20"/>
        <v>-3.2995459824728117E-2</v>
      </c>
      <c r="AF166" s="13">
        <f>IF(ISNUMBER(AC165),IF(data[[#This Row],[internados_uci]]-AC165&lt;0,0,data[[#This Row],[internados_uci]]-AC165),0)</f>
        <v>0</v>
      </c>
      <c r="AG166" s="8">
        <f t="shared" si="23"/>
        <v>0.66666666666666663</v>
      </c>
      <c r="AH166">
        <v>1475</v>
      </c>
      <c r="AI166">
        <v>456256</v>
      </c>
      <c r="AJ166">
        <v>37579</v>
      </c>
      <c r="AK166">
        <v>402244</v>
      </c>
      <c r="AM166">
        <v>767</v>
      </c>
      <c r="AN166">
        <v>895</v>
      </c>
      <c r="AO166">
        <v>1022</v>
      </c>
      <c r="AP166">
        <v>1306</v>
      </c>
      <c r="AQ166">
        <v>1145</v>
      </c>
      <c r="AR166">
        <v>4303</v>
      </c>
      <c r="AS166">
        <v>3746</v>
      </c>
      <c r="AT166">
        <v>4509</v>
      </c>
      <c r="AU166">
        <v>4078</v>
      </c>
      <c r="AV166">
        <v>4786</v>
      </c>
      <c r="AW166">
        <v>3893</v>
      </c>
      <c r="AX166">
        <v>4502</v>
      </c>
      <c r="AY166">
        <v>3412</v>
      </c>
      <c r="AZ166">
        <v>2778</v>
      </c>
      <c r="BA166">
        <v>2482</v>
      </c>
      <c r="BB166">
        <v>1929</v>
      </c>
      <c r="BC166">
        <v>1717</v>
      </c>
      <c r="BD166">
        <v>4015</v>
      </c>
      <c r="BE166">
        <v>1941</v>
      </c>
      <c r="BF166">
        <v>0.34</v>
      </c>
      <c r="BG166">
        <v>0.27</v>
      </c>
      <c r="BH166">
        <v>0.09</v>
      </c>
      <c r="BI166">
        <v>0.2</v>
      </c>
      <c r="BJ166">
        <v>0.21</v>
      </c>
      <c r="BK166">
        <v>0.14000000000000001</v>
      </c>
      <c r="BL166">
        <v>29056</v>
      </c>
      <c r="BM166">
        <v>23481</v>
      </c>
      <c r="BN166">
        <v>831</v>
      </c>
      <c r="BO166">
        <v>253</v>
      </c>
      <c r="BP166">
        <v>613</v>
      </c>
      <c r="BQ166">
        <v>22</v>
      </c>
      <c r="BR166">
        <v>16</v>
      </c>
      <c r="BS166">
        <v>15</v>
      </c>
      <c r="BT166">
        <v>0</v>
      </c>
      <c r="CD166">
        <v>0</v>
      </c>
      <c r="CE166" s="6">
        <f>data[[#This Row],[obitos_0_9_f]]-CD165</f>
        <v>0</v>
      </c>
      <c r="CF166">
        <v>0</v>
      </c>
      <c r="CG166" s="6">
        <f>data[[#This Row],[obitos_0_9_m]]-CF165</f>
        <v>0</v>
      </c>
      <c r="CH166">
        <v>0</v>
      </c>
      <c r="CI166" s="6">
        <f>data[[#This Row],[obitos_10_19_f]]-CH165</f>
        <v>0</v>
      </c>
      <c r="CJ166">
        <v>0</v>
      </c>
      <c r="CK166" s="6">
        <f>data[[#This Row],[obitos_10_19_m]]-CJ165</f>
        <v>0</v>
      </c>
      <c r="CL166">
        <v>1</v>
      </c>
      <c r="CM166" s="6">
        <f>data[[#This Row],[obitos_20_29_f]]-CL165</f>
        <v>0</v>
      </c>
      <c r="CN166">
        <v>1</v>
      </c>
      <c r="CO166" s="6">
        <f>data[[#This Row],[obitos_20_29_m]]-CN165</f>
        <v>0</v>
      </c>
      <c r="CP166">
        <v>3</v>
      </c>
      <c r="CQ166" s="6">
        <f>data[[#This Row],[obitos_30_39_f]]-CP165</f>
        <v>0</v>
      </c>
      <c r="CR166">
        <v>1</v>
      </c>
      <c r="CS166" s="6">
        <f>data[[#This Row],[obitos_30_39_m]]-CR165</f>
        <v>0</v>
      </c>
      <c r="CT166">
        <v>10</v>
      </c>
      <c r="CU166" s="6">
        <f>data[[#This Row],[obitos_40_49_f]]-CT165</f>
        <v>0</v>
      </c>
      <c r="CV166">
        <v>10</v>
      </c>
      <c r="CW166" s="6">
        <f>data[[#This Row],[obitos_40_49_m]]-CV165</f>
        <v>0</v>
      </c>
      <c r="CX166">
        <v>17</v>
      </c>
      <c r="CY166" s="6">
        <f>data[[#This Row],[obitos_50_59_f]]-CX165</f>
        <v>0</v>
      </c>
      <c r="CZ166">
        <v>40</v>
      </c>
      <c r="DA166" s="6">
        <f>data[[#This Row],[obitos_50_59_m]]-CZ165</f>
        <v>0</v>
      </c>
      <c r="DB166">
        <v>48</v>
      </c>
      <c r="DC166" s="6">
        <f>data[[#This Row],[obitos_60_69_f]]-DB165</f>
        <v>0</v>
      </c>
      <c r="DD166">
        <v>108</v>
      </c>
      <c r="DE166" s="6">
        <f>data[[#This Row],[obitos_60_69_m]]-DD165</f>
        <v>1</v>
      </c>
      <c r="DF166">
        <v>134</v>
      </c>
      <c r="DG166" s="6">
        <f>data[[#This Row],[obitos_70_79_f]]-DF165</f>
        <v>1</v>
      </c>
      <c r="DH166">
        <v>209</v>
      </c>
      <c r="DI166" s="6">
        <f>data[[#This Row],[obitos_70_79_m]]-DH165</f>
        <v>1</v>
      </c>
      <c r="DJ166">
        <v>660</v>
      </c>
      <c r="DK166" s="6">
        <f>data[[#This Row],[obitos_80_plus_f]]-DJ165</f>
        <v>0</v>
      </c>
      <c r="DL166">
        <v>508</v>
      </c>
      <c r="DM166" s="6">
        <f>data[[#This Row],[obitos_80_plus_m]]-DL165</f>
        <v>1</v>
      </c>
      <c r="DN166">
        <v>873</v>
      </c>
      <c r="DO166">
        <v>877</v>
      </c>
      <c r="DP166">
        <v>45</v>
      </c>
      <c r="DQ166">
        <v>33</v>
      </c>
      <c r="DR166">
        <v>12423</v>
      </c>
    </row>
    <row r="167" spans="1:122" x14ac:dyDescent="0.25">
      <c r="A167" s="1">
        <v>44052</v>
      </c>
      <c r="B167" s="2">
        <v>44052</v>
      </c>
      <c r="C167" s="12">
        <f>data[[#This Row],[confirmados]]-R167</f>
        <v>14157</v>
      </c>
      <c r="D167" s="12">
        <f>IF(ISNUMBER(C166),data[[#This Row],[activos_1]]-C166,0)</f>
        <v>-16</v>
      </c>
      <c r="E167" s="11">
        <f t="shared" si="16"/>
        <v>-50.166666666666664</v>
      </c>
      <c r="F167">
        <v>52668</v>
      </c>
      <c r="G167" s="13">
        <f>IF(ISNUMBER(F166),data[[#This Row],[confirmados]]-F166,0)</f>
        <v>131</v>
      </c>
      <c r="H167" s="8">
        <f t="shared" si="21"/>
        <v>183.16666666666666</v>
      </c>
      <c r="I167">
        <v>19049</v>
      </c>
      <c r="J167">
        <v>4514</v>
      </c>
      <c r="K167">
        <v>27110</v>
      </c>
      <c r="L167">
        <v>764</v>
      </c>
      <c r="M167">
        <v>929</v>
      </c>
      <c r="N167">
        <v>179</v>
      </c>
      <c r="O167">
        <v>123</v>
      </c>
      <c r="Q167">
        <v>131</v>
      </c>
      <c r="R167">
        <v>38511</v>
      </c>
      <c r="S167" s="13">
        <f>IF(ISNUMBER(R166),data[[#This Row],[recuperados]]-R166,0)</f>
        <v>147</v>
      </c>
      <c r="T167" s="8">
        <f t="shared" si="17"/>
        <v>233.33333333333334</v>
      </c>
      <c r="U167">
        <v>1756</v>
      </c>
      <c r="V167" s="9">
        <f>IF(ISNUMBER(U166),data[[#This Row],[obitos]]-U166,0)</f>
        <v>6</v>
      </c>
      <c r="W167" s="9">
        <f t="shared" si="18"/>
        <v>3</v>
      </c>
      <c r="X167">
        <v>366</v>
      </c>
      <c r="Y167" s="25">
        <f>IF(ISNUMBER(X166),(data[[#This Row],[internados]]-X166)/X166,0)</f>
        <v>2.5210084033613446E-2</v>
      </c>
      <c r="Z167" s="77">
        <f t="shared" si="19"/>
        <v>-1.0077111043888327E-2</v>
      </c>
      <c r="AA167" s="13">
        <f>IF(ISNUMBER(X166),IF(data[[#This Row],[internados]]-X166&lt;0,0,data[[#This Row],[internados]]-X166),0)</f>
        <v>9</v>
      </c>
      <c r="AB167" s="8">
        <f t="shared" si="22"/>
        <v>3.5</v>
      </c>
      <c r="AC167">
        <v>33</v>
      </c>
      <c r="AD167" s="78">
        <f>IF(ISNUMBER(AC166),IF(AC166=0,0,(data[[#This Row],[internados_uci]]-AC166)/AC166),0)</f>
        <v>0</v>
      </c>
      <c r="AE167" s="24">
        <f t="shared" si="20"/>
        <v>-3.7060500475134622E-2</v>
      </c>
      <c r="AF167" s="13">
        <f>IF(ISNUMBER(AC166),IF(data[[#This Row],[internados_uci]]-AC166&lt;0,0,data[[#This Row],[internados_uci]]-AC166),0)</f>
        <v>0</v>
      </c>
      <c r="AG167" s="8">
        <f t="shared" si="23"/>
        <v>0.5</v>
      </c>
      <c r="AH167">
        <v>1458</v>
      </c>
      <c r="AI167">
        <v>457462</v>
      </c>
      <c r="AJ167">
        <v>37496</v>
      </c>
      <c r="AK167">
        <v>403336</v>
      </c>
      <c r="AM167">
        <v>767</v>
      </c>
      <c r="AN167">
        <v>898</v>
      </c>
      <c r="AO167">
        <v>1024</v>
      </c>
      <c r="AP167">
        <v>1309</v>
      </c>
      <c r="AQ167">
        <v>1152</v>
      </c>
      <c r="AR167">
        <v>4316</v>
      </c>
      <c r="AS167">
        <v>3757</v>
      </c>
      <c r="AT167">
        <v>4521</v>
      </c>
      <c r="AU167">
        <v>4087</v>
      </c>
      <c r="AV167">
        <v>4800</v>
      </c>
      <c r="AW167">
        <v>3900</v>
      </c>
      <c r="AX167">
        <v>4514</v>
      </c>
      <c r="AY167">
        <v>3423</v>
      </c>
      <c r="AZ167">
        <v>2782</v>
      </c>
      <c r="BA167">
        <v>2490</v>
      </c>
      <c r="BB167">
        <v>1938</v>
      </c>
      <c r="BC167">
        <v>1723</v>
      </c>
      <c r="BD167">
        <v>4015</v>
      </c>
      <c r="BE167">
        <v>1941</v>
      </c>
      <c r="BF167">
        <v>0.34</v>
      </c>
      <c r="BG167">
        <v>0.27</v>
      </c>
      <c r="BH167">
        <v>0.09</v>
      </c>
      <c r="BI167">
        <v>0.2</v>
      </c>
      <c r="BJ167">
        <v>0.21</v>
      </c>
      <c r="BK167">
        <v>0.14000000000000001</v>
      </c>
      <c r="BL167">
        <v>29126</v>
      </c>
      <c r="BM167">
        <v>23542</v>
      </c>
      <c r="BN167">
        <v>832</v>
      </c>
      <c r="BO167">
        <v>253</v>
      </c>
      <c r="BP167">
        <v>617</v>
      </c>
      <c r="BQ167">
        <v>22</v>
      </c>
      <c r="BR167">
        <v>17</v>
      </c>
      <c r="BS167">
        <v>15</v>
      </c>
      <c r="BT167">
        <v>0</v>
      </c>
      <c r="CD167">
        <v>0</v>
      </c>
      <c r="CE167" s="6">
        <f>data[[#This Row],[obitos_0_9_f]]-CD166</f>
        <v>0</v>
      </c>
      <c r="CF167">
        <v>0</v>
      </c>
      <c r="CG167" s="6">
        <f>data[[#This Row],[obitos_0_9_m]]-CF166</f>
        <v>0</v>
      </c>
      <c r="CH167">
        <v>0</v>
      </c>
      <c r="CI167" s="6">
        <f>data[[#This Row],[obitos_10_19_f]]-CH166</f>
        <v>0</v>
      </c>
      <c r="CJ167">
        <v>0</v>
      </c>
      <c r="CK167" s="6">
        <f>data[[#This Row],[obitos_10_19_m]]-CJ166</f>
        <v>0</v>
      </c>
      <c r="CL167">
        <v>1</v>
      </c>
      <c r="CM167" s="6">
        <f>data[[#This Row],[obitos_20_29_f]]-CL166</f>
        <v>0</v>
      </c>
      <c r="CN167">
        <v>1</v>
      </c>
      <c r="CO167" s="6">
        <f>data[[#This Row],[obitos_20_29_m]]-CN166</f>
        <v>0</v>
      </c>
      <c r="CP167">
        <v>3</v>
      </c>
      <c r="CQ167" s="6">
        <f>data[[#This Row],[obitos_30_39_f]]-CP166</f>
        <v>0</v>
      </c>
      <c r="CR167">
        <v>1</v>
      </c>
      <c r="CS167" s="6">
        <f>data[[#This Row],[obitos_30_39_m]]-CR166</f>
        <v>0</v>
      </c>
      <c r="CT167">
        <v>10</v>
      </c>
      <c r="CU167" s="6">
        <f>data[[#This Row],[obitos_40_49_f]]-CT166</f>
        <v>0</v>
      </c>
      <c r="CV167">
        <v>10</v>
      </c>
      <c r="CW167" s="6">
        <f>data[[#This Row],[obitos_40_49_m]]-CV166</f>
        <v>0</v>
      </c>
      <c r="CX167">
        <v>17</v>
      </c>
      <c r="CY167" s="6">
        <f>data[[#This Row],[obitos_50_59_f]]-CX166</f>
        <v>0</v>
      </c>
      <c r="CZ167">
        <v>40</v>
      </c>
      <c r="DA167" s="6">
        <f>data[[#This Row],[obitos_50_59_m]]-CZ166</f>
        <v>0</v>
      </c>
      <c r="DB167">
        <v>48</v>
      </c>
      <c r="DC167" s="6">
        <f>data[[#This Row],[obitos_60_69_f]]-DB166</f>
        <v>0</v>
      </c>
      <c r="DD167">
        <v>108</v>
      </c>
      <c r="DE167" s="6">
        <f>data[[#This Row],[obitos_60_69_m]]-DD166</f>
        <v>0</v>
      </c>
      <c r="DF167">
        <v>134</v>
      </c>
      <c r="DG167" s="6">
        <f>data[[#This Row],[obitos_70_79_f]]-DF166</f>
        <v>0</v>
      </c>
      <c r="DH167">
        <v>211</v>
      </c>
      <c r="DI167" s="6">
        <f>data[[#This Row],[obitos_70_79_m]]-DH166</f>
        <v>2</v>
      </c>
      <c r="DJ167">
        <v>661</v>
      </c>
      <c r="DK167" s="6">
        <f>data[[#This Row],[obitos_80_plus_f]]-DJ166</f>
        <v>1</v>
      </c>
      <c r="DL167">
        <v>511</v>
      </c>
      <c r="DM167" s="6">
        <f>data[[#This Row],[obitos_80_plus_m]]-DL166</f>
        <v>3</v>
      </c>
      <c r="DN167">
        <v>874</v>
      </c>
      <c r="DO167">
        <v>882</v>
      </c>
      <c r="DP167">
        <v>45</v>
      </c>
      <c r="DQ167">
        <v>33</v>
      </c>
      <c r="DR167">
        <v>12401</v>
      </c>
    </row>
    <row r="168" spans="1:122" x14ac:dyDescent="0.25">
      <c r="A168" s="1">
        <v>44053</v>
      </c>
      <c r="B168" s="2">
        <v>44053</v>
      </c>
      <c r="C168" s="12">
        <f>data[[#This Row],[confirmados]]-R168</f>
        <v>14225</v>
      </c>
      <c r="D168" s="12">
        <f>IF(ISNUMBER(C167),data[[#This Row],[activos_1]]-C167,0)</f>
        <v>68</v>
      </c>
      <c r="E168" s="11">
        <f t="shared" si="16"/>
        <v>-23</v>
      </c>
      <c r="F168">
        <v>52825</v>
      </c>
      <c r="G168" s="13">
        <f>IF(ISNUMBER(F167),data[[#This Row],[confirmados]]-F167,0)</f>
        <v>157</v>
      </c>
      <c r="H168" s="8">
        <f t="shared" si="21"/>
        <v>190.66666666666666</v>
      </c>
      <c r="I168">
        <v>19094</v>
      </c>
      <c r="J168">
        <v>4520</v>
      </c>
      <c r="K168">
        <v>27209</v>
      </c>
      <c r="L168">
        <v>767</v>
      </c>
      <c r="M168">
        <v>931</v>
      </c>
      <c r="N168">
        <v>181</v>
      </c>
      <c r="O168">
        <v>123</v>
      </c>
      <c r="Q168">
        <v>157</v>
      </c>
      <c r="R168">
        <v>38600</v>
      </c>
      <c r="S168" s="13">
        <f>IF(ISNUMBER(R167),data[[#This Row],[recuperados]]-R167,0)</f>
        <v>89</v>
      </c>
      <c r="T168" s="8">
        <f t="shared" si="17"/>
        <v>213.66666666666666</v>
      </c>
      <c r="U168">
        <v>1759</v>
      </c>
      <c r="V168" s="9">
        <f>IF(ISNUMBER(U167),data[[#This Row],[obitos]]-U167,0)</f>
        <v>3</v>
      </c>
      <c r="W168" s="9">
        <f t="shared" si="18"/>
        <v>3.3333333333333335</v>
      </c>
      <c r="X168">
        <v>374</v>
      </c>
      <c r="Y168" s="25">
        <f>IF(ISNUMBER(X167),(data[[#This Row],[internados]]-X167)/X167,0)</f>
        <v>2.185792349726776E-2</v>
      </c>
      <c r="Z168" s="77">
        <f t="shared" si="19"/>
        <v>-1.11349784951984E-2</v>
      </c>
      <c r="AA168" s="13">
        <f>IF(ISNUMBER(X167),IF(data[[#This Row],[internados]]-X167&lt;0,0,data[[#This Row],[internados]]-X167),0)</f>
        <v>8</v>
      </c>
      <c r="AB168" s="8">
        <f t="shared" si="22"/>
        <v>3</v>
      </c>
      <c r="AC168">
        <v>29</v>
      </c>
      <c r="AD168" s="78">
        <f>IF(ISNUMBER(AC167),IF(AC167=0,0,(data[[#This Row],[internados_uci]]-AC167)/AC167),0)</f>
        <v>-0.12121212121212122</v>
      </c>
      <c r="AE168" s="24">
        <f t="shared" si="20"/>
        <v>-6.5199028613662766E-2</v>
      </c>
      <c r="AF168" s="13">
        <f>IF(ISNUMBER(AC167),IF(data[[#This Row],[internados_uci]]-AC167&lt;0,0,data[[#This Row],[internados_uci]]-AC167),0)</f>
        <v>0</v>
      </c>
      <c r="AG168" s="8">
        <f t="shared" si="23"/>
        <v>0.16666666666666666</v>
      </c>
      <c r="AH168">
        <v>1280</v>
      </c>
      <c r="AI168">
        <v>458607</v>
      </c>
      <c r="AJ168">
        <v>37810</v>
      </c>
      <c r="AK168">
        <v>404502</v>
      </c>
      <c r="AM168">
        <v>767</v>
      </c>
      <c r="AN168">
        <v>904</v>
      </c>
      <c r="AO168">
        <v>1030</v>
      </c>
      <c r="AP168">
        <v>1313</v>
      </c>
      <c r="AQ168">
        <v>1156</v>
      </c>
      <c r="AR168">
        <v>4335</v>
      </c>
      <c r="AS168">
        <v>3773</v>
      </c>
      <c r="AT168">
        <v>4534</v>
      </c>
      <c r="AU168">
        <v>4097</v>
      </c>
      <c r="AV168">
        <v>4818</v>
      </c>
      <c r="AW168">
        <v>3913</v>
      </c>
      <c r="AX168">
        <v>4524</v>
      </c>
      <c r="AY168">
        <v>3437</v>
      </c>
      <c r="AZ168">
        <v>2790</v>
      </c>
      <c r="BA168">
        <v>2495</v>
      </c>
      <c r="BB168">
        <v>1941</v>
      </c>
      <c r="BC168">
        <v>1726</v>
      </c>
      <c r="BD168">
        <v>4019</v>
      </c>
      <c r="BE168">
        <v>1942</v>
      </c>
      <c r="BF168">
        <v>0.34</v>
      </c>
      <c r="BG168">
        <v>0.27</v>
      </c>
      <c r="BH168">
        <v>0.09</v>
      </c>
      <c r="BI168">
        <v>0.2</v>
      </c>
      <c r="BJ168">
        <v>0.21</v>
      </c>
      <c r="BK168">
        <v>0.14000000000000001</v>
      </c>
      <c r="BL168">
        <v>29211</v>
      </c>
      <c r="BM168">
        <v>23614</v>
      </c>
      <c r="BN168">
        <v>832</v>
      </c>
      <c r="BO168">
        <v>253</v>
      </c>
      <c r="BP168">
        <v>620</v>
      </c>
      <c r="BQ168">
        <v>22</v>
      </c>
      <c r="BR168">
        <v>17</v>
      </c>
      <c r="BS168">
        <v>15</v>
      </c>
      <c r="BT168">
        <v>0</v>
      </c>
      <c r="CD168">
        <v>0</v>
      </c>
      <c r="CE168" s="6">
        <f>data[[#This Row],[obitos_0_9_f]]-CD167</f>
        <v>0</v>
      </c>
      <c r="CF168">
        <v>0</v>
      </c>
      <c r="CG168" s="6">
        <f>data[[#This Row],[obitos_0_9_m]]-CF167</f>
        <v>0</v>
      </c>
      <c r="CH168">
        <v>0</v>
      </c>
      <c r="CI168" s="6">
        <f>data[[#This Row],[obitos_10_19_f]]-CH167</f>
        <v>0</v>
      </c>
      <c r="CJ168">
        <v>0</v>
      </c>
      <c r="CK168" s="6">
        <f>data[[#This Row],[obitos_10_19_m]]-CJ167</f>
        <v>0</v>
      </c>
      <c r="CL168">
        <v>1</v>
      </c>
      <c r="CM168" s="6">
        <f>data[[#This Row],[obitos_20_29_f]]-CL167</f>
        <v>0</v>
      </c>
      <c r="CN168">
        <v>1</v>
      </c>
      <c r="CO168" s="6">
        <f>data[[#This Row],[obitos_20_29_m]]-CN167</f>
        <v>0</v>
      </c>
      <c r="CP168">
        <v>3</v>
      </c>
      <c r="CQ168" s="6">
        <f>data[[#This Row],[obitos_30_39_f]]-CP167</f>
        <v>0</v>
      </c>
      <c r="CR168">
        <v>1</v>
      </c>
      <c r="CS168" s="6">
        <f>data[[#This Row],[obitos_30_39_m]]-CR167</f>
        <v>0</v>
      </c>
      <c r="CT168">
        <v>10</v>
      </c>
      <c r="CU168" s="6">
        <f>data[[#This Row],[obitos_40_49_f]]-CT167</f>
        <v>0</v>
      </c>
      <c r="CV168">
        <v>10</v>
      </c>
      <c r="CW168" s="6">
        <f>data[[#This Row],[obitos_40_49_m]]-CV167</f>
        <v>0</v>
      </c>
      <c r="CX168">
        <v>17</v>
      </c>
      <c r="CY168" s="6">
        <f>data[[#This Row],[obitos_50_59_f]]-CX167</f>
        <v>0</v>
      </c>
      <c r="CZ168">
        <v>40</v>
      </c>
      <c r="DA168" s="6">
        <f>data[[#This Row],[obitos_50_59_m]]-CZ167</f>
        <v>0</v>
      </c>
      <c r="DB168">
        <v>48</v>
      </c>
      <c r="DC168" s="6">
        <f>data[[#This Row],[obitos_60_69_f]]-DB167</f>
        <v>0</v>
      </c>
      <c r="DD168">
        <v>109</v>
      </c>
      <c r="DE168" s="6">
        <f>data[[#This Row],[obitos_60_69_m]]-DD167</f>
        <v>1</v>
      </c>
      <c r="DF168">
        <v>134</v>
      </c>
      <c r="DG168" s="6">
        <f>data[[#This Row],[obitos_70_79_f]]-DF167</f>
        <v>0</v>
      </c>
      <c r="DH168">
        <v>211</v>
      </c>
      <c r="DI168" s="6">
        <f>data[[#This Row],[obitos_70_79_m]]-DH167</f>
        <v>0</v>
      </c>
      <c r="DJ168">
        <v>661</v>
      </c>
      <c r="DK168" s="6">
        <f>data[[#This Row],[obitos_80_plus_f]]-DJ167</f>
        <v>0</v>
      </c>
      <c r="DL168">
        <v>513</v>
      </c>
      <c r="DM168" s="6">
        <f>data[[#This Row],[obitos_80_plus_m]]-DL167</f>
        <v>2</v>
      </c>
      <c r="DN168">
        <v>874</v>
      </c>
      <c r="DO168">
        <v>885</v>
      </c>
      <c r="DP168">
        <v>45</v>
      </c>
      <c r="DQ168">
        <v>33</v>
      </c>
      <c r="DR168">
        <v>12466</v>
      </c>
    </row>
    <row r="169" spans="1:122" x14ac:dyDescent="0.25">
      <c r="A169" s="1">
        <v>44054</v>
      </c>
      <c r="B169" s="2">
        <v>44054</v>
      </c>
      <c r="C169" s="12">
        <f>data[[#This Row],[confirmados]]-R169</f>
        <v>14185</v>
      </c>
      <c r="D169" s="12">
        <f>IF(ISNUMBER(C168),data[[#This Row],[activos_1]]-C168,0)</f>
        <v>-40</v>
      </c>
      <c r="E169" s="11">
        <f t="shared" si="16"/>
        <v>-16.333333333333332</v>
      </c>
      <c r="F169">
        <v>52945</v>
      </c>
      <c r="G169" s="13">
        <f>IF(ISNUMBER(F168),data[[#This Row],[confirmados]]-F168,0)</f>
        <v>120</v>
      </c>
      <c r="H169" s="8">
        <f t="shared" si="21"/>
        <v>182.83333333333334</v>
      </c>
      <c r="I169">
        <v>19128</v>
      </c>
      <c r="J169">
        <v>4526</v>
      </c>
      <c r="K169">
        <v>27281</v>
      </c>
      <c r="L169">
        <v>770</v>
      </c>
      <c r="M169">
        <v>934</v>
      </c>
      <c r="N169">
        <v>183</v>
      </c>
      <c r="O169">
        <v>123</v>
      </c>
      <c r="Q169">
        <v>120</v>
      </c>
      <c r="R169">
        <v>38760</v>
      </c>
      <c r="S169" s="13">
        <f>IF(ISNUMBER(R168),data[[#This Row],[recuperados]]-R168,0)</f>
        <v>160</v>
      </c>
      <c r="T169" s="8">
        <f t="shared" si="17"/>
        <v>199.16666666666666</v>
      </c>
      <c r="U169">
        <v>1761</v>
      </c>
      <c r="V169" s="9">
        <f>IF(ISNUMBER(U168),data[[#This Row],[obitos]]-U168,0)</f>
        <v>2</v>
      </c>
      <c r="W169" s="9">
        <f t="shared" si="18"/>
        <v>3.5</v>
      </c>
      <c r="X169">
        <v>365</v>
      </c>
      <c r="Y169" s="25">
        <f>IF(ISNUMBER(X168),(data[[#This Row],[internados]]-X168)/X168,0)</f>
        <v>-2.4064171122994651E-2</v>
      </c>
      <c r="Z169" s="77">
        <f t="shared" si="19"/>
        <v>-8.0800045219319213E-3</v>
      </c>
      <c r="AA169" s="13">
        <f>IF(ISNUMBER(X168),IF(data[[#This Row],[internados]]-X168&lt;0,0,data[[#This Row],[internados]]-X168),0)</f>
        <v>0</v>
      </c>
      <c r="AB169" s="8">
        <f t="shared" si="22"/>
        <v>3</v>
      </c>
      <c r="AC169">
        <v>35</v>
      </c>
      <c r="AD169" s="78">
        <f>IF(ISNUMBER(AC168),IF(AC168=0,0,(data[[#This Row],[internados_uci]]-AC168)/AC168),0)</f>
        <v>0.20689655172413793</v>
      </c>
      <c r="AE169" s="24">
        <f t="shared" si="20"/>
        <v>-1.9352633629336743E-2</v>
      </c>
      <c r="AF169" s="13">
        <f>IF(ISNUMBER(AC168),IF(data[[#This Row],[internados_uci]]-AC168&lt;0,0,data[[#This Row],[internados_uci]]-AC168),0)</f>
        <v>6</v>
      </c>
      <c r="AG169" s="8">
        <f t="shared" si="23"/>
        <v>1.1666666666666667</v>
      </c>
      <c r="AH169">
        <v>1368</v>
      </c>
      <c r="AI169">
        <v>460663</v>
      </c>
      <c r="AJ169">
        <v>37767</v>
      </c>
      <c r="AK169">
        <v>406350</v>
      </c>
      <c r="AM169">
        <v>767</v>
      </c>
      <c r="AN169">
        <v>906</v>
      </c>
      <c r="AO169">
        <v>1033</v>
      </c>
      <c r="AP169">
        <v>1315</v>
      </c>
      <c r="AQ169">
        <v>1159</v>
      </c>
      <c r="AR169">
        <v>4343</v>
      </c>
      <c r="AS169">
        <v>3789</v>
      </c>
      <c r="AT169">
        <v>4546</v>
      </c>
      <c r="AU169">
        <v>4114</v>
      </c>
      <c r="AV169">
        <v>4824</v>
      </c>
      <c r="AW169">
        <v>3924</v>
      </c>
      <c r="AX169">
        <v>4527</v>
      </c>
      <c r="AY169">
        <v>3444</v>
      </c>
      <c r="AZ169">
        <v>2796</v>
      </c>
      <c r="BA169">
        <v>2497</v>
      </c>
      <c r="BB169">
        <v>1941</v>
      </c>
      <c r="BC169">
        <v>1731</v>
      </c>
      <c r="BD169">
        <v>4029</v>
      </c>
      <c r="BE169">
        <v>1948</v>
      </c>
      <c r="BF169">
        <v>0.34</v>
      </c>
      <c r="BG169">
        <v>0.27</v>
      </c>
      <c r="BH169">
        <v>0.09</v>
      </c>
      <c r="BI169">
        <v>0.2</v>
      </c>
      <c r="BJ169">
        <v>0.21</v>
      </c>
      <c r="BK169">
        <v>0.14000000000000001</v>
      </c>
      <c r="BL169">
        <v>29260</v>
      </c>
      <c r="BM169">
        <v>23685</v>
      </c>
      <c r="BN169">
        <v>834</v>
      </c>
      <c r="BO169">
        <v>253</v>
      </c>
      <c r="BP169">
        <v>620</v>
      </c>
      <c r="BQ169">
        <v>22</v>
      </c>
      <c r="BR169">
        <v>17</v>
      </c>
      <c r="BS169">
        <v>15</v>
      </c>
      <c r="BT169">
        <v>0</v>
      </c>
      <c r="CD169">
        <v>0</v>
      </c>
      <c r="CE169" s="6">
        <f>data[[#This Row],[obitos_0_9_f]]-CD168</f>
        <v>0</v>
      </c>
      <c r="CF169">
        <v>0</v>
      </c>
      <c r="CG169" s="6">
        <f>data[[#This Row],[obitos_0_9_m]]-CF168</f>
        <v>0</v>
      </c>
      <c r="CH169">
        <v>0</v>
      </c>
      <c r="CI169" s="6">
        <f>data[[#This Row],[obitos_10_19_f]]-CH168</f>
        <v>0</v>
      </c>
      <c r="CJ169">
        <v>0</v>
      </c>
      <c r="CK169" s="6">
        <f>data[[#This Row],[obitos_10_19_m]]-CJ168</f>
        <v>0</v>
      </c>
      <c r="CL169">
        <v>1</v>
      </c>
      <c r="CM169" s="6">
        <f>data[[#This Row],[obitos_20_29_f]]-CL168</f>
        <v>0</v>
      </c>
      <c r="CN169">
        <v>1</v>
      </c>
      <c r="CO169" s="6">
        <f>data[[#This Row],[obitos_20_29_m]]-CN168</f>
        <v>0</v>
      </c>
      <c r="CP169">
        <v>3</v>
      </c>
      <c r="CQ169" s="6">
        <f>data[[#This Row],[obitos_30_39_f]]-CP168</f>
        <v>0</v>
      </c>
      <c r="CR169">
        <v>1</v>
      </c>
      <c r="CS169" s="6">
        <f>data[[#This Row],[obitos_30_39_m]]-CR168</f>
        <v>0</v>
      </c>
      <c r="CT169">
        <v>10</v>
      </c>
      <c r="CU169" s="6">
        <f>data[[#This Row],[obitos_40_49_f]]-CT168</f>
        <v>0</v>
      </c>
      <c r="CV169">
        <v>10</v>
      </c>
      <c r="CW169" s="6">
        <f>data[[#This Row],[obitos_40_49_m]]-CV168</f>
        <v>0</v>
      </c>
      <c r="CX169">
        <v>17</v>
      </c>
      <c r="CY169" s="6">
        <f>data[[#This Row],[obitos_50_59_f]]-CX168</f>
        <v>0</v>
      </c>
      <c r="CZ169">
        <v>40</v>
      </c>
      <c r="DA169" s="6">
        <f>data[[#This Row],[obitos_50_59_m]]-CZ168</f>
        <v>0</v>
      </c>
      <c r="DB169">
        <v>48</v>
      </c>
      <c r="DC169" s="6">
        <f>data[[#This Row],[obitos_60_69_f]]-DB168</f>
        <v>0</v>
      </c>
      <c r="DD169">
        <v>109</v>
      </c>
      <c r="DE169" s="6">
        <f>data[[#This Row],[obitos_60_69_m]]-DD168</f>
        <v>0</v>
      </c>
      <c r="DF169">
        <v>134</v>
      </c>
      <c r="DG169" s="6">
        <f>data[[#This Row],[obitos_70_79_f]]-DF168</f>
        <v>0</v>
      </c>
      <c r="DH169">
        <v>211</v>
      </c>
      <c r="DI169" s="6">
        <f>data[[#This Row],[obitos_70_79_m]]-DH168</f>
        <v>0</v>
      </c>
      <c r="DJ169">
        <v>661</v>
      </c>
      <c r="DK169" s="6">
        <f>data[[#This Row],[obitos_80_plus_f]]-DJ168</f>
        <v>0</v>
      </c>
      <c r="DL169">
        <v>515</v>
      </c>
      <c r="DM169" s="6">
        <f>data[[#This Row],[obitos_80_plus_m]]-DL168</f>
        <v>2</v>
      </c>
      <c r="DN169">
        <v>874</v>
      </c>
      <c r="DO169">
        <v>887</v>
      </c>
      <c r="DP169">
        <v>46</v>
      </c>
      <c r="DQ169">
        <v>33</v>
      </c>
      <c r="DR169">
        <v>12424</v>
      </c>
    </row>
    <row r="170" spans="1:122" x14ac:dyDescent="0.25">
      <c r="A170" s="1">
        <v>44055</v>
      </c>
      <c r="B170" s="2">
        <v>44055</v>
      </c>
      <c r="C170" s="12">
        <f>data[[#This Row],[confirmados]]-R170</f>
        <v>14283</v>
      </c>
      <c r="D170" s="12">
        <f>IF(ISNUMBER(C169),data[[#This Row],[activos_1]]-C169,0)</f>
        <v>98</v>
      </c>
      <c r="E170" s="11">
        <f t="shared" si="16"/>
        <v>10.333333333333334</v>
      </c>
      <c r="F170">
        <v>53223</v>
      </c>
      <c r="G170" s="13">
        <f>IF(ISNUMBER(F169),data[[#This Row],[confirmados]]-F169,0)</f>
        <v>278</v>
      </c>
      <c r="H170" s="8">
        <f t="shared" si="21"/>
        <v>193.66666666666666</v>
      </c>
      <c r="I170">
        <v>19217</v>
      </c>
      <c r="J170">
        <v>4538</v>
      </c>
      <c r="K170">
        <v>27441</v>
      </c>
      <c r="L170">
        <v>780</v>
      </c>
      <c r="M170">
        <v>938</v>
      </c>
      <c r="N170">
        <v>184</v>
      </c>
      <c r="O170">
        <v>125</v>
      </c>
      <c r="Q170">
        <v>278</v>
      </c>
      <c r="R170">
        <v>38940</v>
      </c>
      <c r="S170" s="13">
        <f>IF(ISNUMBER(R169),data[[#This Row],[recuperados]]-R169,0)</f>
        <v>180</v>
      </c>
      <c r="T170" s="8">
        <f t="shared" si="17"/>
        <v>183.33333333333334</v>
      </c>
      <c r="U170">
        <v>1764</v>
      </c>
      <c r="V170" s="9">
        <f>IF(ISNUMBER(U169),data[[#This Row],[obitos]]-U169,0)</f>
        <v>3</v>
      </c>
      <c r="W170" s="9">
        <f t="shared" si="18"/>
        <v>3.5</v>
      </c>
      <c r="X170">
        <v>367</v>
      </c>
      <c r="Y170" s="25">
        <f>IF(ISNUMBER(X169),(data[[#This Row],[internados]]-X169)/X169,0)</f>
        <v>5.4794520547945206E-3</v>
      </c>
      <c r="Z170" s="77">
        <f t="shared" si="19"/>
        <v>-6.5634584613283569E-4</v>
      </c>
      <c r="AA170" s="13">
        <f>IF(ISNUMBER(X169),IF(data[[#This Row],[internados]]-X169&lt;0,0,data[[#This Row],[internados]]-X169),0)</f>
        <v>2</v>
      </c>
      <c r="AB170" s="8">
        <f t="shared" si="22"/>
        <v>3.3333333333333335</v>
      </c>
      <c r="AC170">
        <v>40</v>
      </c>
      <c r="AD170" s="78">
        <f>IF(ISNUMBER(AC169),IF(AC169=0,0,(data[[#This Row],[internados_uci]]-AC169)/AC169),0)</f>
        <v>0.14285714285714285</v>
      </c>
      <c r="AE170" s="24">
        <f t="shared" si="20"/>
        <v>3.9184952978056631E-4</v>
      </c>
      <c r="AF170" s="13">
        <f>IF(ISNUMBER(AC169),IF(data[[#This Row],[internados_uci]]-AC169&lt;0,0,data[[#This Row],[internados_uci]]-AC169),0)</f>
        <v>5</v>
      </c>
      <c r="AG170" s="8">
        <f t="shared" si="23"/>
        <v>1.8333333333333333</v>
      </c>
      <c r="AH170">
        <v>1292</v>
      </c>
      <c r="AI170">
        <v>462450</v>
      </c>
      <c r="AJ170">
        <v>36377</v>
      </c>
      <c r="AK170">
        <v>407935</v>
      </c>
      <c r="AM170">
        <v>767</v>
      </c>
      <c r="AN170">
        <v>915</v>
      </c>
      <c r="AO170">
        <v>1040</v>
      </c>
      <c r="AP170">
        <v>1326</v>
      </c>
      <c r="AQ170">
        <v>1166</v>
      </c>
      <c r="AR170">
        <v>4377</v>
      </c>
      <c r="AS170">
        <v>3811</v>
      </c>
      <c r="AT170">
        <v>4570</v>
      </c>
      <c r="AU170">
        <v>4140</v>
      </c>
      <c r="AV170">
        <v>4839</v>
      </c>
      <c r="AW170">
        <v>3946</v>
      </c>
      <c r="AX170">
        <v>4545</v>
      </c>
      <c r="AY170">
        <v>3459</v>
      </c>
      <c r="AZ170">
        <v>2808</v>
      </c>
      <c r="BA170">
        <v>2510</v>
      </c>
      <c r="BB170">
        <v>1946</v>
      </c>
      <c r="BC170">
        <v>1743</v>
      </c>
      <c r="BD170">
        <v>4047</v>
      </c>
      <c r="BE170">
        <v>1959</v>
      </c>
      <c r="BF170">
        <v>0.34</v>
      </c>
      <c r="BG170">
        <v>0.27</v>
      </c>
      <c r="BH170">
        <v>0.09</v>
      </c>
      <c r="BI170">
        <v>0.2</v>
      </c>
      <c r="BJ170">
        <v>0.21</v>
      </c>
      <c r="BK170">
        <v>0.14000000000000001</v>
      </c>
      <c r="BL170">
        <v>29406</v>
      </c>
      <c r="BM170">
        <v>23817</v>
      </c>
      <c r="BN170">
        <v>836</v>
      </c>
      <c r="BO170">
        <v>253</v>
      </c>
      <c r="BP170">
        <v>621</v>
      </c>
      <c r="BQ170">
        <v>22</v>
      </c>
      <c r="BR170">
        <v>17</v>
      </c>
      <c r="BS170">
        <v>15</v>
      </c>
      <c r="BT170">
        <v>0</v>
      </c>
      <c r="CD170">
        <v>0</v>
      </c>
      <c r="CE170" s="6">
        <f>data[[#This Row],[obitos_0_9_f]]-CD169</f>
        <v>0</v>
      </c>
      <c r="CF170">
        <v>0</v>
      </c>
      <c r="CG170" s="6">
        <f>data[[#This Row],[obitos_0_9_m]]-CF169</f>
        <v>0</v>
      </c>
      <c r="CH170">
        <v>0</v>
      </c>
      <c r="CI170" s="6">
        <f>data[[#This Row],[obitos_10_19_f]]-CH169</f>
        <v>0</v>
      </c>
      <c r="CJ170">
        <v>0</v>
      </c>
      <c r="CK170" s="6">
        <f>data[[#This Row],[obitos_10_19_m]]-CJ169</f>
        <v>0</v>
      </c>
      <c r="CL170">
        <v>1</v>
      </c>
      <c r="CM170" s="6">
        <f>data[[#This Row],[obitos_20_29_f]]-CL169</f>
        <v>0</v>
      </c>
      <c r="CN170">
        <v>1</v>
      </c>
      <c r="CO170" s="6">
        <f>data[[#This Row],[obitos_20_29_m]]-CN169</f>
        <v>0</v>
      </c>
      <c r="CP170">
        <v>3</v>
      </c>
      <c r="CQ170" s="6">
        <f>data[[#This Row],[obitos_30_39_f]]-CP169</f>
        <v>0</v>
      </c>
      <c r="CR170">
        <v>1</v>
      </c>
      <c r="CS170" s="6">
        <f>data[[#This Row],[obitos_30_39_m]]-CR169</f>
        <v>0</v>
      </c>
      <c r="CT170">
        <v>10</v>
      </c>
      <c r="CU170" s="6">
        <f>data[[#This Row],[obitos_40_49_f]]-CT169</f>
        <v>0</v>
      </c>
      <c r="CV170">
        <v>10</v>
      </c>
      <c r="CW170" s="6">
        <f>data[[#This Row],[obitos_40_49_m]]-CV169</f>
        <v>0</v>
      </c>
      <c r="CX170">
        <v>17</v>
      </c>
      <c r="CY170" s="6">
        <f>data[[#This Row],[obitos_50_59_f]]-CX169</f>
        <v>0</v>
      </c>
      <c r="CZ170">
        <v>40</v>
      </c>
      <c r="DA170" s="6">
        <f>data[[#This Row],[obitos_50_59_m]]-CZ169</f>
        <v>0</v>
      </c>
      <c r="DB170">
        <v>48</v>
      </c>
      <c r="DC170" s="6">
        <f>data[[#This Row],[obitos_60_69_f]]-DB169</f>
        <v>0</v>
      </c>
      <c r="DD170">
        <v>109</v>
      </c>
      <c r="DE170" s="6">
        <f>data[[#This Row],[obitos_60_69_m]]-DD169</f>
        <v>0</v>
      </c>
      <c r="DF170">
        <v>134</v>
      </c>
      <c r="DG170" s="6">
        <f>data[[#This Row],[obitos_70_79_f]]-DF169</f>
        <v>0</v>
      </c>
      <c r="DH170">
        <v>211</v>
      </c>
      <c r="DI170" s="6">
        <f>data[[#This Row],[obitos_70_79_m]]-DH169</f>
        <v>0</v>
      </c>
      <c r="DJ170">
        <v>664</v>
      </c>
      <c r="DK170" s="6">
        <f>data[[#This Row],[obitos_80_plus_f]]-DJ169</f>
        <v>3</v>
      </c>
      <c r="DL170">
        <v>515</v>
      </c>
      <c r="DM170" s="6">
        <f>data[[#This Row],[obitos_80_plus_m]]-DL169</f>
        <v>0</v>
      </c>
      <c r="DN170">
        <v>877</v>
      </c>
      <c r="DO170">
        <v>887</v>
      </c>
      <c r="DP170">
        <v>43</v>
      </c>
      <c r="DQ170">
        <v>33</v>
      </c>
      <c r="DR170">
        <v>12519</v>
      </c>
    </row>
    <row r="171" spans="1:122" x14ac:dyDescent="0.25">
      <c r="A171" s="1">
        <v>44056</v>
      </c>
      <c r="B171" s="2">
        <v>44056</v>
      </c>
      <c r="C171" s="12">
        <f>data[[#This Row],[confirmados]]-R171</f>
        <v>14371</v>
      </c>
      <c r="D171" s="12">
        <f>IF(ISNUMBER(C170),data[[#This Row],[activos_1]]-C170,0)</f>
        <v>88</v>
      </c>
      <c r="E171" s="11">
        <f t="shared" si="16"/>
        <v>17.833333333333332</v>
      </c>
      <c r="F171">
        <v>53548</v>
      </c>
      <c r="G171" s="13">
        <f>IF(ISNUMBER(F170),data[[#This Row],[confirmados]]-F170,0)</f>
        <v>325</v>
      </c>
      <c r="H171" s="8">
        <f t="shared" si="21"/>
        <v>199.5</v>
      </c>
      <c r="I171">
        <v>19301</v>
      </c>
      <c r="J171">
        <v>4560</v>
      </c>
      <c r="K171">
        <v>27645</v>
      </c>
      <c r="L171">
        <v>786</v>
      </c>
      <c r="M171">
        <v>946</v>
      </c>
      <c r="N171">
        <v>184</v>
      </c>
      <c r="O171">
        <v>126</v>
      </c>
      <c r="Q171">
        <v>325</v>
      </c>
      <c r="R171">
        <v>39177</v>
      </c>
      <c r="S171" s="13">
        <f>IF(ISNUMBER(R170),data[[#This Row],[recuperados]]-R170,0)</f>
        <v>237</v>
      </c>
      <c r="T171" s="8">
        <f t="shared" si="17"/>
        <v>181.66666666666666</v>
      </c>
      <c r="U171">
        <v>1770</v>
      </c>
      <c r="V171" s="9">
        <f>IF(ISNUMBER(U170),data[[#This Row],[obitos]]-U170,0)</f>
        <v>6</v>
      </c>
      <c r="W171" s="9">
        <f t="shared" si="18"/>
        <v>4</v>
      </c>
      <c r="X171">
        <v>358</v>
      </c>
      <c r="Y171" s="25">
        <f>IF(ISNUMBER(X170),(data[[#This Row],[internados]]-X170)/X170,0)</f>
        <v>-2.4523160762942781E-2</v>
      </c>
      <c r="Z171" s="77">
        <f t="shared" si="19"/>
        <v>1.1281860772972055E-3</v>
      </c>
      <c r="AA171" s="13">
        <f>IF(ISNUMBER(X170),IF(data[[#This Row],[internados]]-X170&lt;0,0,data[[#This Row],[internados]]-X170),0)</f>
        <v>0</v>
      </c>
      <c r="AB171" s="8">
        <f t="shared" si="22"/>
        <v>3.3333333333333335</v>
      </c>
      <c r="AC171">
        <v>39</v>
      </c>
      <c r="AD171" s="78">
        <f>IF(ISNUMBER(AC170),IF(AC170=0,0,(data[[#This Row],[internados_uci]]-AC170)/AC170),0)</f>
        <v>-2.5000000000000001E-2</v>
      </c>
      <c r="AE171" s="24">
        <f t="shared" si="20"/>
        <v>2.0034706672637709E-2</v>
      </c>
      <c r="AF171" s="13">
        <f>IF(ISNUMBER(AC170),IF(data[[#This Row],[internados_uci]]-AC170&lt;0,0,data[[#This Row],[internados_uci]]-AC170),0)</f>
        <v>0</v>
      </c>
      <c r="AG171" s="8">
        <f t="shared" si="23"/>
        <v>1.8333333333333333</v>
      </c>
      <c r="AH171">
        <v>1248</v>
      </c>
      <c r="AI171">
        <v>464365</v>
      </c>
      <c r="AJ171">
        <v>36530</v>
      </c>
      <c r="AK171">
        <v>409569</v>
      </c>
      <c r="AM171">
        <v>767</v>
      </c>
      <c r="AN171">
        <v>917</v>
      </c>
      <c r="AO171">
        <v>1044</v>
      </c>
      <c r="AP171">
        <v>1341</v>
      </c>
      <c r="AQ171">
        <v>1174</v>
      </c>
      <c r="AR171">
        <v>4404</v>
      </c>
      <c r="AS171">
        <v>3836</v>
      </c>
      <c r="AT171">
        <v>4590</v>
      </c>
      <c r="AU171">
        <v>4170</v>
      </c>
      <c r="AV171">
        <v>4860</v>
      </c>
      <c r="AW171">
        <v>3971</v>
      </c>
      <c r="AX171">
        <v>4572</v>
      </c>
      <c r="AY171">
        <v>3480</v>
      </c>
      <c r="AZ171">
        <v>2824</v>
      </c>
      <c r="BA171">
        <v>2524</v>
      </c>
      <c r="BB171">
        <v>1958</v>
      </c>
      <c r="BC171">
        <v>1754</v>
      </c>
      <c r="BD171">
        <v>4081</v>
      </c>
      <c r="BE171">
        <v>1972</v>
      </c>
      <c r="BF171">
        <v>0.34</v>
      </c>
      <c r="BG171">
        <v>0.27</v>
      </c>
      <c r="BH171">
        <v>0.09</v>
      </c>
      <c r="BI171">
        <v>0.2</v>
      </c>
      <c r="BJ171">
        <v>0.21</v>
      </c>
      <c r="BK171">
        <v>0.14000000000000001</v>
      </c>
      <c r="BL171">
        <v>29580</v>
      </c>
      <c r="BM171">
        <v>23968</v>
      </c>
      <c r="BN171">
        <v>838</v>
      </c>
      <c r="BO171">
        <v>253</v>
      </c>
      <c r="BP171">
        <v>625</v>
      </c>
      <c r="BQ171">
        <v>22</v>
      </c>
      <c r="BR171">
        <v>17</v>
      </c>
      <c r="BS171">
        <v>15</v>
      </c>
      <c r="BT171">
        <v>0</v>
      </c>
      <c r="CD171">
        <v>0</v>
      </c>
      <c r="CE171" s="6">
        <f>data[[#This Row],[obitos_0_9_f]]-CD170</f>
        <v>0</v>
      </c>
      <c r="CF171">
        <v>0</v>
      </c>
      <c r="CG171" s="6">
        <f>data[[#This Row],[obitos_0_9_m]]-CF170</f>
        <v>0</v>
      </c>
      <c r="CH171">
        <v>0</v>
      </c>
      <c r="CI171" s="6">
        <f>data[[#This Row],[obitos_10_19_f]]-CH170</f>
        <v>0</v>
      </c>
      <c r="CJ171">
        <v>0</v>
      </c>
      <c r="CK171" s="6">
        <f>data[[#This Row],[obitos_10_19_m]]-CJ170</f>
        <v>0</v>
      </c>
      <c r="CL171">
        <v>1</v>
      </c>
      <c r="CM171" s="6">
        <f>data[[#This Row],[obitos_20_29_f]]-CL170</f>
        <v>0</v>
      </c>
      <c r="CN171">
        <v>1</v>
      </c>
      <c r="CO171" s="6">
        <f>data[[#This Row],[obitos_20_29_m]]-CN170</f>
        <v>0</v>
      </c>
      <c r="CP171">
        <v>3</v>
      </c>
      <c r="CQ171" s="6">
        <f>data[[#This Row],[obitos_30_39_f]]-CP170</f>
        <v>0</v>
      </c>
      <c r="CR171">
        <v>1</v>
      </c>
      <c r="CS171" s="6">
        <f>data[[#This Row],[obitos_30_39_m]]-CR170</f>
        <v>0</v>
      </c>
      <c r="CT171">
        <v>10</v>
      </c>
      <c r="CU171" s="6">
        <f>data[[#This Row],[obitos_40_49_f]]-CT170</f>
        <v>0</v>
      </c>
      <c r="CV171">
        <v>10</v>
      </c>
      <c r="CW171" s="6">
        <f>data[[#This Row],[obitos_40_49_m]]-CV170</f>
        <v>0</v>
      </c>
      <c r="CX171">
        <v>17</v>
      </c>
      <c r="CY171" s="6">
        <f>data[[#This Row],[obitos_50_59_f]]-CX170</f>
        <v>0</v>
      </c>
      <c r="CZ171">
        <v>40</v>
      </c>
      <c r="DA171" s="6">
        <f>data[[#This Row],[obitos_50_59_m]]-CZ170</f>
        <v>0</v>
      </c>
      <c r="DB171">
        <v>48</v>
      </c>
      <c r="DC171" s="6">
        <f>data[[#This Row],[obitos_60_69_f]]-DB170</f>
        <v>0</v>
      </c>
      <c r="DD171">
        <v>109</v>
      </c>
      <c r="DE171" s="6">
        <f>data[[#This Row],[obitos_60_69_m]]-DD170</f>
        <v>0</v>
      </c>
      <c r="DF171">
        <v>135</v>
      </c>
      <c r="DG171" s="6">
        <f>data[[#This Row],[obitos_70_79_f]]-DF170</f>
        <v>1</v>
      </c>
      <c r="DH171">
        <v>212</v>
      </c>
      <c r="DI171" s="6">
        <f>data[[#This Row],[obitos_70_79_m]]-DH170</f>
        <v>1</v>
      </c>
      <c r="DJ171">
        <v>666</v>
      </c>
      <c r="DK171" s="6">
        <f>data[[#This Row],[obitos_80_plus_f]]-DJ170</f>
        <v>2</v>
      </c>
      <c r="DL171">
        <v>517</v>
      </c>
      <c r="DM171" s="6">
        <f>data[[#This Row],[obitos_80_plus_m]]-DL170</f>
        <v>2</v>
      </c>
      <c r="DN171">
        <v>880</v>
      </c>
      <c r="DO171">
        <v>890</v>
      </c>
      <c r="DP171">
        <v>43</v>
      </c>
      <c r="DQ171">
        <v>33</v>
      </c>
      <c r="DR171">
        <v>12601</v>
      </c>
    </row>
    <row r="172" spans="1:122" x14ac:dyDescent="0.25">
      <c r="A172" s="1">
        <v>44057</v>
      </c>
      <c r="B172" s="2">
        <v>44057</v>
      </c>
      <c r="C172" s="12">
        <f>data[[#This Row],[confirmados]]-R172</f>
        <v>14409</v>
      </c>
      <c r="D172" s="12">
        <f>IF(ISNUMBER(C171),data[[#This Row],[activos_1]]-C171,0)</f>
        <v>38</v>
      </c>
      <c r="E172" s="11">
        <f t="shared" si="16"/>
        <v>39.333333333333336</v>
      </c>
      <c r="F172">
        <v>53783</v>
      </c>
      <c r="G172" s="13">
        <f>IF(ISNUMBER(F171),data[[#This Row],[confirmados]]-F171,0)</f>
        <v>235</v>
      </c>
      <c r="H172" s="8">
        <f t="shared" si="21"/>
        <v>207.66666666666666</v>
      </c>
      <c r="I172">
        <v>19353</v>
      </c>
      <c r="J172">
        <v>4568</v>
      </c>
      <c r="K172">
        <v>27794</v>
      </c>
      <c r="L172">
        <v>799</v>
      </c>
      <c r="M172">
        <v>957</v>
      </c>
      <c r="N172">
        <v>184</v>
      </c>
      <c r="O172">
        <v>128</v>
      </c>
      <c r="Q172">
        <v>235</v>
      </c>
      <c r="R172">
        <v>39374</v>
      </c>
      <c r="S172" s="13">
        <f>IF(ISNUMBER(R171),data[[#This Row],[recuperados]]-R171,0)</f>
        <v>197</v>
      </c>
      <c r="T172" s="8">
        <f t="shared" si="17"/>
        <v>168.33333333333334</v>
      </c>
      <c r="U172">
        <v>1772</v>
      </c>
      <c r="V172" s="9">
        <f>IF(ISNUMBER(U171),data[[#This Row],[obitos]]-U171,0)</f>
        <v>2</v>
      </c>
      <c r="W172" s="9">
        <f t="shared" si="18"/>
        <v>3.6666666666666665</v>
      </c>
      <c r="X172">
        <v>348</v>
      </c>
      <c r="Y172" s="25">
        <f>IF(ISNUMBER(X171),(data[[#This Row],[internados]]-X171)/X171,0)</f>
        <v>-2.7932960893854747E-2</v>
      </c>
      <c r="Z172" s="77">
        <f t="shared" si="19"/>
        <v>-3.9954721990194085E-3</v>
      </c>
      <c r="AA172" s="13">
        <f>IF(ISNUMBER(X171),IF(data[[#This Row],[internados]]-X171&lt;0,0,data[[#This Row],[internados]]-X171),0)</f>
        <v>0</v>
      </c>
      <c r="AB172" s="8">
        <f t="shared" si="22"/>
        <v>3.1666666666666665</v>
      </c>
      <c r="AC172">
        <v>41</v>
      </c>
      <c r="AD172" s="78">
        <f>IF(ISNUMBER(AC171),IF(AC171=0,0,(data[[#This Row],[internados_uci]]-AC171)/AC171),0)</f>
        <v>5.128205128205128E-2</v>
      </c>
      <c r="AE172" s="24">
        <f t="shared" si="20"/>
        <v>4.2470604108535141E-2</v>
      </c>
      <c r="AF172" s="13">
        <f>IF(ISNUMBER(AC171),IF(data[[#This Row],[internados_uci]]-AC171&lt;0,0,data[[#This Row],[internados_uci]]-AC171),0)</f>
        <v>2</v>
      </c>
      <c r="AG172" s="8">
        <f t="shared" si="23"/>
        <v>2.1666666666666665</v>
      </c>
      <c r="AH172">
        <v>1298</v>
      </c>
      <c r="AI172">
        <v>466096</v>
      </c>
      <c r="AJ172">
        <v>36345</v>
      </c>
      <c r="AK172">
        <v>411015</v>
      </c>
      <c r="AM172">
        <v>767</v>
      </c>
      <c r="AN172">
        <v>927</v>
      </c>
      <c r="AO172">
        <v>1059</v>
      </c>
      <c r="AP172">
        <v>1346</v>
      </c>
      <c r="AQ172">
        <v>1187</v>
      </c>
      <c r="AR172">
        <v>4434</v>
      </c>
      <c r="AS172">
        <v>3873</v>
      </c>
      <c r="AT172">
        <v>4616</v>
      </c>
      <c r="AU172">
        <v>4187</v>
      </c>
      <c r="AV172">
        <v>4878</v>
      </c>
      <c r="AW172">
        <v>3987</v>
      </c>
      <c r="AX172">
        <v>4583</v>
      </c>
      <c r="AY172">
        <v>3490</v>
      </c>
      <c r="AZ172">
        <v>2830</v>
      </c>
      <c r="BA172">
        <v>2534</v>
      </c>
      <c r="BB172">
        <v>1961</v>
      </c>
      <c r="BC172">
        <v>1757</v>
      </c>
      <c r="BD172">
        <v>4083</v>
      </c>
      <c r="BE172">
        <v>1976</v>
      </c>
      <c r="BF172">
        <v>0.34</v>
      </c>
      <c r="BG172">
        <v>0.27</v>
      </c>
      <c r="BH172">
        <v>0.09</v>
      </c>
      <c r="BI172">
        <v>0.2</v>
      </c>
      <c r="BJ172">
        <v>0.21</v>
      </c>
      <c r="BK172">
        <v>0.14000000000000001</v>
      </c>
      <c r="BL172">
        <v>29690</v>
      </c>
      <c r="BM172">
        <v>24093</v>
      </c>
      <c r="BN172">
        <v>838</v>
      </c>
      <c r="BO172">
        <v>253</v>
      </c>
      <c r="BP172">
        <v>627</v>
      </c>
      <c r="BQ172">
        <v>22</v>
      </c>
      <c r="BR172">
        <v>17</v>
      </c>
      <c r="BS172">
        <v>15</v>
      </c>
      <c r="BT172">
        <v>0</v>
      </c>
      <c r="CD172">
        <v>0</v>
      </c>
      <c r="CE172" s="6">
        <f>data[[#This Row],[obitos_0_9_f]]-CD171</f>
        <v>0</v>
      </c>
      <c r="CF172">
        <v>0</v>
      </c>
      <c r="CG172" s="6">
        <f>data[[#This Row],[obitos_0_9_m]]-CF171</f>
        <v>0</v>
      </c>
      <c r="CH172">
        <v>0</v>
      </c>
      <c r="CI172" s="6">
        <f>data[[#This Row],[obitos_10_19_f]]-CH171</f>
        <v>0</v>
      </c>
      <c r="CJ172">
        <v>0</v>
      </c>
      <c r="CK172" s="6">
        <f>data[[#This Row],[obitos_10_19_m]]-CJ171</f>
        <v>0</v>
      </c>
      <c r="CL172">
        <v>1</v>
      </c>
      <c r="CM172" s="6">
        <f>data[[#This Row],[obitos_20_29_f]]-CL171</f>
        <v>0</v>
      </c>
      <c r="CN172">
        <v>1</v>
      </c>
      <c r="CO172" s="6">
        <f>data[[#This Row],[obitos_20_29_m]]-CN171</f>
        <v>0</v>
      </c>
      <c r="CP172">
        <v>3</v>
      </c>
      <c r="CQ172" s="6">
        <f>data[[#This Row],[obitos_30_39_f]]-CP171</f>
        <v>0</v>
      </c>
      <c r="CR172">
        <v>1</v>
      </c>
      <c r="CS172" s="6">
        <f>data[[#This Row],[obitos_30_39_m]]-CR171</f>
        <v>0</v>
      </c>
      <c r="CT172">
        <v>10</v>
      </c>
      <c r="CU172" s="6">
        <f>data[[#This Row],[obitos_40_49_f]]-CT171</f>
        <v>0</v>
      </c>
      <c r="CV172">
        <v>10</v>
      </c>
      <c r="CW172" s="6">
        <f>data[[#This Row],[obitos_40_49_m]]-CV171</f>
        <v>0</v>
      </c>
      <c r="CX172">
        <v>17</v>
      </c>
      <c r="CY172" s="6">
        <f>data[[#This Row],[obitos_50_59_f]]-CX171</f>
        <v>0</v>
      </c>
      <c r="CZ172">
        <v>40</v>
      </c>
      <c r="DA172" s="6">
        <f>data[[#This Row],[obitos_50_59_m]]-CZ171</f>
        <v>0</v>
      </c>
      <c r="DB172">
        <v>49</v>
      </c>
      <c r="DC172" s="6">
        <f>data[[#This Row],[obitos_60_69_f]]-DB171</f>
        <v>1</v>
      </c>
      <c r="DD172">
        <v>109</v>
      </c>
      <c r="DE172" s="6">
        <f>data[[#This Row],[obitos_60_69_m]]-DD171</f>
        <v>0</v>
      </c>
      <c r="DF172">
        <v>135</v>
      </c>
      <c r="DG172" s="6">
        <f>data[[#This Row],[obitos_70_79_f]]-DF171</f>
        <v>0</v>
      </c>
      <c r="DH172">
        <v>212</v>
      </c>
      <c r="DI172" s="6">
        <f>data[[#This Row],[obitos_70_79_m]]-DH171</f>
        <v>0</v>
      </c>
      <c r="DJ172">
        <v>666</v>
      </c>
      <c r="DK172" s="6">
        <f>data[[#This Row],[obitos_80_plus_f]]-DJ171</f>
        <v>0</v>
      </c>
      <c r="DL172">
        <v>518</v>
      </c>
      <c r="DM172" s="6">
        <f>data[[#This Row],[obitos_80_plus_m]]-DL171</f>
        <v>1</v>
      </c>
      <c r="DN172">
        <v>881</v>
      </c>
      <c r="DO172">
        <v>891</v>
      </c>
      <c r="DP172">
        <v>43</v>
      </c>
      <c r="DQ172">
        <v>32</v>
      </c>
      <c r="DR172">
        <v>12637</v>
      </c>
    </row>
    <row r="173" spans="1:122" x14ac:dyDescent="0.25">
      <c r="A173" s="1">
        <v>44058</v>
      </c>
      <c r="B173" s="2">
        <v>44058</v>
      </c>
      <c r="C173" s="12">
        <f>data[[#This Row],[confirmados]]-R173</f>
        <v>14396</v>
      </c>
      <c r="D173" s="12">
        <f>IF(ISNUMBER(C172),data[[#This Row],[activos_1]]-C172,0)</f>
        <v>-13</v>
      </c>
      <c r="E173" s="11">
        <f t="shared" si="16"/>
        <v>39.833333333333336</v>
      </c>
      <c r="F173">
        <v>53981</v>
      </c>
      <c r="G173" s="13">
        <f>IF(ISNUMBER(F172),data[[#This Row],[confirmados]]-F172,0)</f>
        <v>198</v>
      </c>
      <c r="H173" s="8">
        <f t="shared" si="21"/>
        <v>218.83333333333334</v>
      </c>
      <c r="I173">
        <v>19419</v>
      </c>
      <c r="J173">
        <v>4584</v>
      </c>
      <c r="K173">
        <v>27888</v>
      </c>
      <c r="L173">
        <v>812</v>
      </c>
      <c r="M173">
        <v>965</v>
      </c>
      <c r="N173">
        <v>184</v>
      </c>
      <c r="O173">
        <v>129</v>
      </c>
      <c r="Q173">
        <v>198</v>
      </c>
      <c r="R173">
        <v>39585</v>
      </c>
      <c r="S173" s="13">
        <f>IF(ISNUMBER(R172),data[[#This Row],[recuperados]]-R172,0)</f>
        <v>211</v>
      </c>
      <c r="T173" s="8">
        <f t="shared" si="17"/>
        <v>179</v>
      </c>
      <c r="U173">
        <v>1775</v>
      </c>
      <c r="V173" s="9">
        <f>IF(ISNUMBER(U172),data[[#This Row],[obitos]]-U172,0)</f>
        <v>3</v>
      </c>
      <c r="W173" s="9">
        <f t="shared" si="18"/>
        <v>3.1666666666666665</v>
      </c>
      <c r="X173">
        <v>320</v>
      </c>
      <c r="Y173" s="25">
        <f>IF(ISNUMBER(X172),(data[[#This Row],[internados]]-X172)/X172,0)</f>
        <v>-8.0459770114942528E-2</v>
      </c>
      <c r="Z173" s="77">
        <f t="shared" si="19"/>
        <v>-2.1607114557112072E-2</v>
      </c>
      <c r="AA173" s="13">
        <f>IF(ISNUMBER(X172),IF(data[[#This Row],[internados]]-X172&lt;0,0,data[[#This Row],[internados]]-X172),0)</f>
        <v>0</v>
      </c>
      <c r="AB173" s="8">
        <f t="shared" si="22"/>
        <v>1.6666666666666667</v>
      </c>
      <c r="AC173">
        <v>37</v>
      </c>
      <c r="AD173" s="78">
        <f>IF(ISNUMBER(AC172),IF(AC172=0,0,(data[[#This Row],[internados_uci]]-AC172)/AC172),0)</f>
        <v>-9.7560975609756101E-2</v>
      </c>
      <c r="AE173" s="24">
        <f t="shared" si="20"/>
        <v>2.6210441506909123E-2</v>
      </c>
      <c r="AF173" s="13">
        <f>IF(ISNUMBER(AC172),IF(data[[#This Row],[internados_uci]]-AC172&lt;0,0,data[[#This Row],[internados_uci]]-AC172),0)</f>
        <v>0</v>
      </c>
      <c r="AG173" s="8">
        <f t="shared" si="23"/>
        <v>2.1666666666666665</v>
      </c>
      <c r="AH173">
        <v>1263</v>
      </c>
      <c r="AI173">
        <v>467868</v>
      </c>
      <c r="AJ173">
        <v>36268</v>
      </c>
      <c r="AK173">
        <v>412624</v>
      </c>
      <c r="AM173">
        <v>767</v>
      </c>
      <c r="AN173">
        <v>929</v>
      </c>
      <c r="AO173">
        <v>1069</v>
      </c>
      <c r="AP173">
        <v>1354</v>
      </c>
      <c r="AQ173">
        <v>1195</v>
      </c>
      <c r="AR173">
        <v>4457</v>
      </c>
      <c r="AS173">
        <v>3888</v>
      </c>
      <c r="AT173">
        <v>4632</v>
      </c>
      <c r="AU173">
        <v>4200</v>
      </c>
      <c r="AV173">
        <v>4897</v>
      </c>
      <c r="AW173">
        <v>4017</v>
      </c>
      <c r="AX173">
        <v>4594</v>
      </c>
      <c r="AY173">
        <v>3503</v>
      </c>
      <c r="AZ173">
        <v>2836</v>
      </c>
      <c r="BA173">
        <v>2542</v>
      </c>
      <c r="BB173">
        <v>1966</v>
      </c>
      <c r="BC173">
        <v>1759</v>
      </c>
      <c r="BD173">
        <v>4088</v>
      </c>
      <c r="BE173">
        <v>1979</v>
      </c>
      <c r="BF173">
        <v>0.34</v>
      </c>
      <c r="BG173">
        <v>0.27</v>
      </c>
      <c r="BH173">
        <v>0.09</v>
      </c>
      <c r="BI173">
        <v>0.2</v>
      </c>
      <c r="BJ173">
        <v>0.21</v>
      </c>
      <c r="BK173">
        <v>0.14000000000000001</v>
      </c>
      <c r="BL173">
        <v>29785</v>
      </c>
      <c r="BM173">
        <v>24196</v>
      </c>
      <c r="BN173">
        <v>839</v>
      </c>
      <c r="BO173">
        <v>253</v>
      </c>
      <c r="BP173">
        <v>629</v>
      </c>
      <c r="BQ173">
        <v>22</v>
      </c>
      <c r="BR173">
        <v>17</v>
      </c>
      <c r="BS173">
        <v>15</v>
      </c>
      <c r="BT173">
        <v>0</v>
      </c>
      <c r="CD173">
        <v>0</v>
      </c>
      <c r="CE173" s="6">
        <f>data[[#This Row],[obitos_0_9_f]]-CD172</f>
        <v>0</v>
      </c>
      <c r="CF173">
        <v>0</v>
      </c>
      <c r="CG173" s="6">
        <f>data[[#This Row],[obitos_0_9_m]]-CF172</f>
        <v>0</v>
      </c>
      <c r="CH173">
        <v>0</v>
      </c>
      <c r="CI173" s="6">
        <f>data[[#This Row],[obitos_10_19_f]]-CH172</f>
        <v>0</v>
      </c>
      <c r="CJ173">
        <v>0</v>
      </c>
      <c r="CK173" s="6">
        <f>data[[#This Row],[obitos_10_19_m]]-CJ172</f>
        <v>0</v>
      </c>
      <c r="CL173">
        <v>1</v>
      </c>
      <c r="CM173" s="6">
        <f>data[[#This Row],[obitos_20_29_f]]-CL172</f>
        <v>0</v>
      </c>
      <c r="CN173">
        <v>1</v>
      </c>
      <c r="CO173" s="6">
        <f>data[[#This Row],[obitos_20_29_m]]-CN172</f>
        <v>0</v>
      </c>
      <c r="CP173">
        <v>3</v>
      </c>
      <c r="CQ173" s="6">
        <f>data[[#This Row],[obitos_30_39_f]]-CP172</f>
        <v>0</v>
      </c>
      <c r="CR173">
        <v>1</v>
      </c>
      <c r="CS173" s="6">
        <f>data[[#This Row],[obitos_30_39_m]]-CR172</f>
        <v>0</v>
      </c>
      <c r="CT173">
        <v>10</v>
      </c>
      <c r="CU173" s="6">
        <f>data[[#This Row],[obitos_40_49_f]]-CT172</f>
        <v>0</v>
      </c>
      <c r="CV173">
        <v>10</v>
      </c>
      <c r="CW173" s="6">
        <f>data[[#This Row],[obitos_40_49_m]]-CV172</f>
        <v>0</v>
      </c>
      <c r="CX173">
        <v>17</v>
      </c>
      <c r="CY173" s="6">
        <f>data[[#This Row],[obitos_50_59_f]]-CX172</f>
        <v>0</v>
      </c>
      <c r="CZ173">
        <v>40</v>
      </c>
      <c r="DA173" s="6">
        <f>data[[#This Row],[obitos_50_59_m]]-CZ172</f>
        <v>0</v>
      </c>
      <c r="DB173">
        <v>49</v>
      </c>
      <c r="DC173" s="6">
        <f>data[[#This Row],[obitos_60_69_f]]-DB172</f>
        <v>0</v>
      </c>
      <c r="DD173">
        <v>109</v>
      </c>
      <c r="DE173" s="6">
        <f>data[[#This Row],[obitos_60_69_m]]-DD172</f>
        <v>0</v>
      </c>
      <c r="DF173">
        <v>135</v>
      </c>
      <c r="DG173" s="6">
        <f>data[[#This Row],[obitos_70_79_f]]-DF172</f>
        <v>0</v>
      </c>
      <c r="DH173">
        <v>212</v>
      </c>
      <c r="DI173" s="6">
        <f>data[[#This Row],[obitos_70_79_m]]-DH172</f>
        <v>0</v>
      </c>
      <c r="DJ173">
        <v>668</v>
      </c>
      <c r="DK173" s="6">
        <f>data[[#This Row],[obitos_80_plus_f]]-DJ172</f>
        <v>2</v>
      </c>
      <c r="DL173">
        <v>519</v>
      </c>
      <c r="DM173" s="6">
        <f>data[[#This Row],[obitos_80_plus_m]]-DL172</f>
        <v>1</v>
      </c>
      <c r="DN173">
        <v>883</v>
      </c>
      <c r="DO173">
        <v>892</v>
      </c>
      <c r="DP173">
        <v>44</v>
      </c>
      <c r="DQ173">
        <v>32</v>
      </c>
      <c r="DR173">
        <v>12621</v>
      </c>
    </row>
    <row r="174" spans="1:122" x14ac:dyDescent="0.25">
      <c r="A174" s="1">
        <v>44059</v>
      </c>
      <c r="B174" s="2">
        <v>44059</v>
      </c>
      <c r="C174" s="12">
        <f>data[[#This Row],[confirmados]]-R174</f>
        <v>14405</v>
      </c>
      <c r="D174" s="12">
        <f>IF(ISNUMBER(C173),data[[#This Row],[activos_1]]-C173,0)</f>
        <v>9</v>
      </c>
      <c r="E174" s="11">
        <f t="shared" si="16"/>
        <v>30</v>
      </c>
      <c r="F174">
        <v>54102</v>
      </c>
      <c r="G174" s="13">
        <f>IF(ISNUMBER(F173),data[[#This Row],[confirmados]]-F173,0)</f>
        <v>121</v>
      </c>
      <c r="H174" s="8">
        <f t="shared" si="21"/>
        <v>212.83333333333334</v>
      </c>
      <c r="I174">
        <v>19473</v>
      </c>
      <c r="J174">
        <v>4585</v>
      </c>
      <c r="K174">
        <v>27931</v>
      </c>
      <c r="L174">
        <v>823</v>
      </c>
      <c r="M174">
        <v>975</v>
      </c>
      <c r="N174">
        <v>185</v>
      </c>
      <c r="O174">
        <v>130</v>
      </c>
      <c r="Q174">
        <v>121</v>
      </c>
      <c r="R174">
        <v>39697</v>
      </c>
      <c r="S174" s="13">
        <f>IF(ISNUMBER(R173),data[[#This Row],[recuperados]]-R173,0)</f>
        <v>112</v>
      </c>
      <c r="T174" s="8">
        <f t="shared" si="17"/>
        <v>182.83333333333334</v>
      </c>
      <c r="U174">
        <v>1778</v>
      </c>
      <c r="V174" s="9">
        <f>IF(ISNUMBER(U173),data[[#This Row],[obitos]]-U173,0)</f>
        <v>3</v>
      </c>
      <c r="W174" s="9">
        <f t="shared" si="18"/>
        <v>3.1666666666666665</v>
      </c>
      <c r="X174">
        <v>325</v>
      </c>
      <c r="Y174" s="25">
        <f>IF(ISNUMBER(X173),(data[[#This Row],[internados]]-X173)/X173,0)</f>
        <v>1.5625E-2</v>
      </c>
      <c r="Z174" s="77">
        <f t="shared" si="19"/>
        <v>-2.2645935139990036E-2</v>
      </c>
      <c r="AA174" s="13">
        <f>IF(ISNUMBER(X173),IF(data[[#This Row],[internados]]-X173&lt;0,0,data[[#This Row],[internados]]-X173),0)</f>
        <v>5</v>
      </c>
      <c r="AB174" s="8">
        <f t="shared" si="22"/>
        <v>1.1666666666666667</v>
      </c>
      <c r="AC174">
        <v>39</v>
      </c>
      <c r="AD174" s="78">
        <f>IF(ISNUMBER(AC173),IF(AC173=0,0,(data[[#This Row],[internados_uci]]-AC173)/AC173),0)</f>
        <v>5.4054054054054057E-2</v>
      </c>
      <c r="AE174" s="24">
        <f t="shared" si="20"/>
        <v>5.5421470717938327E-2</v>
      </c>
      <c r="AF174" s="13">
        <f>IF(ISNUMBER(AC173),IF(data[[#This Row],[internados_uci]]-AC173&lt;0,0,data[[#This Row],[internados_uci]]-AC173),0)</f>
        <v>2</v>
      </c>
      <c r="AG174" s="8">
        <f t="shared" si="23"/>
        <v>2.5</v>
      </c>
      <c r="AH174">
        <v>1226</v>
      </c>
      <c r="AI174">
        <v>468937</v>
      </c>
      <c r="AJ174">
        <v>35742</v>
      </c>
      <c r="AK174">
        <v>413609</v>
      </c>
      <c r="AM174">
        <v>767</v>
      </c>
      <c r="AN174">
        <v>932</v>
      </c>
      <c r="AO174">
        <v>1073</v>
      </c>
      <c r="AP174">
        <v>1357</v>
      </c>
      <c r="AQ174">
        <v>1199</v>
      </c>
      <c r="AR174">
        <v>4467</v>
      </c>
      <c r="AS174">
        <v>3897</v>
      </c>
      <c r="AT174">
        <v>4640</v>
      </c>
      <c r="AU174">
        <v>4214</v>
      </c>
      <c r="AV174">
        <v>4904</v>
      </c>
      <c r="AW174">
        <v>4028</v>
      </c>
      <c r="AX174">
        <v>4601</v>
      </c>
      <c r="AY174">
        <v>3515</v>
      </c>
      <c r="AZ174">
        <v>2842</v>
      </c>
      <c r="BA174">
        <v>2550</v>
      </c>
      <c r="BB174">
        <v>1972</v>
      </c>
      <c r="BC174">
        <v>1761</v>
      </c>
      <c r="BD174">
        <v>4092</v>
      </c>
      <c r="BE174">
        <v>1982</v>
      </c>
      <c r="BF174">
        <v>0.34</v>
      </c>
      <c r="BG174">
        <v>0.27</v>
      </c>
      <c r="BH174">
        <v>0.09</v>
      </c>
      <c r="BI174">
        <v>0.2</v>
      </c>
      <c r="BJ174">
        <v>0.2</v>
      </c>
      <c r="BK174">
        <v>0.14000000000000001</v>
      </c>
      <c r="BL174">
        <v>29839</v>
      </c>
      <c r="BM174">
        <v>24263</v>
      </c>
      <c r="BN174">
        <v>840</v>
      </c>
      <c r="BO174">
        <v>253</v>
      </c>
      <c r="BP174">
        <v>631</v>
      </c>
      <c r="BQ174">
        <v>22</v>
      </c>
      <c r="BR174">
        <v>17</v>
      </c>
      <c r="BS174">
        <v>15</v>
      </c>
      <c r="BT174">
        <v>0</v>
      </c>
      <c r="CD174">
        <v>0</v>
      </c>
      <c r="CE174" s="6">
        <f>data[[#This Row],[obitos_0_9_f]]-CD173</f>
        <v>0</v>
      </c>
      <c r="CF174">
        <v>0</v>
      </c>
      <c r="CG174" s="6">
        <f>data[[#This Row],[obitos_0_9_m]]-CF173</f>
        <v>0</v>
      </c>
      <c r="CH174">
        <v>0</v>
      </c>
      <c r="CI174" s="6">
        <f>data[[#This Row],[obitos_10_19_f]]-CH173</f>
        <v>0</v>
      </c>
      <c r="CJ174">
        <v>0</v>
      </c>
      <c r="CK174" s="6">
        <f>data[[#This Row],[obitos_10_19_m]]-CJ173</f>
        <v>0</v>
      </c>
      <c r="CL174">
        <v>1</v>
      </c>
      <c r="CM174" s="6">
        <f>data[[#This Row],[obitos_20_29_f]]-CL173</f>
        <v>0</v>
      </c>
      <c r="CN174">
        <v>1</v>
      </c>
      <c r="CO174" s="6">
        <f>data[[#This Row],[obitos_20_29_m]]-CN173</f>
        <v>0</v>
      </c>
      <c r="CP174">
        <v>3</v>
      </c>
      <c r="CQ174" s="6">
        <f>data[[#This Row],[obitos_30_39_f]]-CP173</f>
        <v>0</v>
      </c>
      <c r="CR174">
        <v>1</v>
      </c>
      <c r="CS174" s="6">
        <f>data[[#This Row],[obitos_30_39_m]]-CR173</f>
        <v>0</v>
      </c>
      <c r="CT174">
        <v>10</v>
      </c>
      <c r="CU174" s="6">
        <f>data[[#This Row],[obitos_40_49_f]]-CT173</f>
        <v>0</v>
      </c>
      <c r="CV174">
        <v>11</v>
      </c>
      <c r="CW174" s="6">
        <f>data[[#This Row],[obitos_40_49_m]]-CV173</f>
        <v>1</v>
      </c>
      <c r="CX174">
        <v>17</v>
      </c>
      <c r="CY174" s="6">
        <f>data[[#This Row],[obitos_50_59_f]]-CX173</f>
        <v>0</v>
      </c>
      <c r="CZ174">
        <v>40</v>
      </c>
      <c r="DA174" s="6">
        <f>data[[#This Row],[obitos_50_59_m]]-CZ173</f>
        <v>0</v>
      </c>
      <c r="DB174">
        <v>49</v>
      </c>
      <c r="DC174" s="6">
        <f>data[[#This Row],[obitos_60_69_f]]-DB173</f>
        <v>0</v>
      </c>
      <c r="DD174">
        <v>110</v>
      </c>
      <c r="DE174" s="6">
        <f>data[[#This Row],[obitos_60_69_m]]-DD173</f>
        <v>1</v>
      </c>
      <c r="DF174">
        <v>135</v>
      </c>
      <c r="DG174" s="6">
        <f>data[[#This Row],[obitos_70_79_f]]-DF173</f>
        <v>0</v>
      </c>
      <c r="DH174">
        <v>212</v>
      </c>
      <c r="DI174" s="6">
        <f>data[[#This Row],[obitos_70_79_m]]-DH173</f>
        <v>0</v>
      </c>
      <c r="DJ174">
        <v>668</v>
      </c>
      <c r="DK174" s="6">
        <f>data[[#This Row],[obitos_80_plus_f]]-DJ173</f>
        <v>0</v>
      </c>
      <c r="DL174">
        <v>520</v>
      </c>
      <c r="DM174" s="6">
        <f>data[[#This Row],[obitos_80_plus_m]]-DL173</f>
        <v>1</v>
      </c>
      <c r="DN174">
        <v>883</v>
      </c>
      <c r="DO174">
        <v>895</v>
      </c>
      <c r="DP174">
        <v>44</v>
      </c>
      <c r="DQ174">
        <v>32</v>
      </c>
      <c r="DR174">
        <v>12627</v>
      </c>
    </row>
    <row r="175" spans="1:122" x14ac:dyDescent="0.25">
      <c r="A175" s="1">
        <v>44060</v>
      </c>
      <c r="B175" s="2">
        <v>44060</v>
      </c>
      <c r="C175" s="12">
        <f>data[[#This Row],[confirmados]]-R175</f>
        <v>14434</v>
      </c>
      <c r="D175" s="12">
        <f>IF(ISNUMBER(C174),data[[#This Row],[activos_1]]-C174,0)</f>
        <v>29</v>
      </c>
      <c r="E175" s="11">
        <f t="shared" si="16"/>
        <v>41.5</v>
      </c>
      <c r="F175">
        <v>54234</v>
      </c>
      <c r="G175" s="13">
        <f>IF(ISNUMBER(F174),data[[#This Row],[confirmados]]-F174,0)</f>
        <v>132</v>
      </c>
      <c r="H175" s="8">
        <f t="shared" si="21"/>
        <v>214.83333333333334</v>
      </c>
      <c r="I175">
        <v>19514</v>
      </c>
      <c r="J175">
        <v>4591</v>
      </c>
      <c r="K175">
        <v>27997</v>
      </c>
      <c r="L175">
        <v>836</v>
      </c>
      <c r="M175">
        <v>980</v>
      </c>
      <c r="N175">
        <v>186</v>
      </c>
      <c r="O175">
        <v>130</v>
      </c>
      <c r="Q175">
        <v>132</v>
      </c>
      <c r="R175">
        <v>39800</v>
      </c>
      <c r="S175" s="13">
        <f>IF(ISNUMBER(R174),data[[#This Row],[recuperados]]-R174,0)</f>
        <v>103</v>
      </c>
      <c r="T175" s="8">
        <f t="shared" si="17"/>
        <v>173.33333333333334</v>
      </c>
      <c r="U175">
        <v>1779</v>
      </c>
      <c r="V175" s="9">
        <f>IF(ISNUMBER(U174),data[[#This Row],[obitos]]-U174,0)</f>
        <v>1</v>
      </c>
      <c r="W175" s="9">
        <f t="shared" si="18"/>
        <v>3</v>
      </c>
      <c r="X175">
        <v>336</v>
      </c>
      <c r="Y175" s="25">
        <f>IF(ISNUMBER(X174),(data[[#This Row],[internados]]-X174)/X174,0)</f>
        <v>3.3846153846153845E-2</v>
      </c>
      <c r="Z175" s="77">
        <f t="shared" si="19"/>
        <v>-1.2994214311798617E-2</v>
      </c>
      <c r="AA175" s="13">
        <f>IF(ISNUMBER(X174),IF(data[[#This Row],[internados]]-X174&lt;0,0,data[[#This Row],[internados]]-X174),0)</f>
        <v>11</v>
      </c>
      <c r="AB175" s="8">
        <f t="shared" si="22"/>
        <v>3</v>
      </c>
      <c r="AC175">
        <v>39</v>
      </c>
      <c r="AD175" s="78">
        <f>IF(ISNUMBER(AC174),IF(AC174=0,0,(data[[#This Row],[internados_uci]]-AC174)/AC174),0)</f>
        <v>0</v>
      </c>
      <c r="AE175" s="24">
        <f t="shared" si="20"/>
        <v>2.0938712097248683E-2</v>
      </c>
      <c r="AF175" s="13">
        <f>IF(ISNUMBER(AC174),IF(data[[#This Row],[internados_uci]]-AC174&lt;0,0,data[[#This Row],[internados_uci]]-AC174),0)</f>
        <v>0</v>
      </c>
      <c r="AG175" s="8">
        <f t="shared" si="23"/>
        <v>1.5</v>
      </c>
      <c r="AJ175">
        <v>35568</v>
      </c>
      <c r="AN175">
        <v>935</v>
      </c>
      <c r="AO175">
        <v>1077</v>
      </c>
      <c r="AP175">
        <v>1360</v>
      </c>
      <c r="AQ175">
        <v>1205</v>
      </c>
      <c r="AR175">
        <v>4477</v>
      </c>
      <c r="AS175">
        <v>3906</v>
      </c>
      <c r="AT175">
        <v>4651</v>
      </c>
      <c r="AU175">
        <v>4225</v>
      </c>
      <c r="AV175">
        <v>4911</v>
      </c>
      <c r="AW175">
        <v>4045</v>
      </c>
      <c r="AX175">
        <v>4604</v>
      </c>
      <c r="AY175">
        <v>3528</v>
      </c>
      <c r="AZ175">
        <v>2854</v>
      </c>
      <c r="BA175">
        <v>2553</v>
      </c>
      <c r="BB175">
        <v>1976</v>
      </c>
      <c r="BC175">
        <v>1766</v>
      </c>
      <c r="BD175">
        <v>4099</v>
      </c>
      <c r="BE175">
        <v>1986</v>
      </c>
      <c r="BL175">
        <v>29899</v>
      </c>
      <c r="BM175">
        <v>24335</v>
      </c>
      <c r="BN175">
        <v>840</v>
      </c>
      <c r="BO175">
        <v>253</v>
      </c>
      <c r="BP175">
        <v>632</v>
      </c>
      <c r="BQ175">
        <v>22</v>
      </c>
      <c r="BR175">
        <v>17</v>
      </c>
      <c r="BS175">
        <v>15</v>
      </c>
      <c r="BT175">
        <v>0</v>
      </c>
      <c r="CD175">
        <v>0</v>
      </c>
      <c r="CE175" s="6">
        <f>data[[#This Row],[obitos_0_9_f]]-CD174</f>
        <v>0</v>
      </c>
      <c r="CF175">
        <v>0</v>
      </c>
      <c r="CG175" s="6">
        <f>data[[#This Row],[obitos_0_9_m]]-CF174</f>
        <v>0</v>
      </c>
      <c r="CH175">
        <v>0</v>
      </c>
      <c r="CI175" s="6">
        <f>data[[#This Row],[obitos_10_19_f]]-CH174</f>
        <v>0</v>
      </c>
      <c r="CJ175">
        <v>0</v>
      </c>
      <c r="CK175" s="6">
        <f>data[[#This Row],[obitos_10_19_m]]-CJ174</f>
        <v>0</v>
      </c>
      <c r="CL175">
        <v>1</v>
      </c>
      <c r="CM175" s="6">
        <f>data[[#This Row],[obitos_20_29_f]]-CL174</f>
        <v>0</v>
      </c>
      <c r="CN175">
        <v>1</v>
      </c>
      <c r="CO175" s="6">
        <f>data[[#This Row],[obitos_20_29_m]]-CN174</f>
        <v>0</v>
      </c>
      <c r="CP175">
        <v>3</v>
      </c>
      <c r="CQ175" s="6">
        <f>data[[#This Row],[obitos_30_39_f]]-CP174</f>
        <v>0</v>
      </c>
      <c r="CR175">
        <v>1</v>
      </c>
      <c r="CS175" s="6">
        <f>data[[#This Row],[obitos_30_39_m]]-CR174</f>
        <v>0</v>
      </c>
      <c r="CT175">
        <v>10</v>
      </c>
      <c r="CU175" s="6">
        <f>data[[#This Row],[obitos_40_49_f]]-CT174</f>
        <v>0</v>
      </c>
      <c r="CV175">
        <v>11</v>
      </c>
      <c r="CW175" s="6">
        <f>data[[#This Row],[obitos_40_49_m]]-CV174</f>
        <v>0</v>
      </c>
      <c r="CX175">
        <v>17</v>
      </c>
      <c r="CY175" s="6">
        <f>data[[#This Row],[obitos_50_59_f]]-CX174</f>
        <v>0</v>
      </c>
      <c r="CZ175">
        <v>40</v>
      </c>
      <c r="DA175" s="6">
        <f>data[[#This Row],[obitos_50_59_m]]-CZ174</f>
        <v>0</v>
      </c>
      <c r="DB175">
        <v>49</v>
      </c>
      <c r="DC175" s="6">
        <f>data[[#This Row],[obitos_60_69_f]]-DB174</f>
        <v>0</v>
      </c>
      <c r="DD175">
        <v>110</v>
      </c>
      <c r="DE175" s="6">
        <f>data[[#This Row],[obitos_60_69_m]]-DD174</f>
        <v>0</v>
      </c>
      <c r="DF175">
        <v>135</v>
      </c>
      <c r="DG175" s="6">
        <f>data[[#This Row],[obitos_70_79_f]]-DF174</f>
        <v>0</v>
      </c>
      <c r="DH175">
        <v>212</v>
      </c>
      <c r="DI175" s="6">
        <f>data[[#This Row],[obitos_70_79_m]]-DH174</f>
        <v>0</v>
      </c>
      <c r="DJ175">
        <v>668</v>
      </c>
      <c r="DK175" s="6">
        <f>data[[#This Row],[obitos_80_plus_f]]-DJ174</f>
        <v>0</v>
      </c>
      <c r="DL175">
        <v>521</v>
      </c>
      <c r="DM175" s="6">
        <f>data[[#This Row],[obitos_80_plus_m]]-DL174</f>
        <v>1</v>
      </c>
      <c r="DN175">
        <v>883</v>
      </c>
      <c r="DO175">
        <v>896</v>
      </c>
      <c r="DR175">
        <v>12655</v>
      </c>
    </row>
    <row r="176" spans="1:122" x14ac:dyDescent="0.25">
      <c r="A176" s="1">
        <v>44061</v>
      </c>
      <c r="B176" s="2">
        <v>44061</v>
      </c>
      <c r="C176" s="12">
        <f>data[[#This Row],[confirmados]]-R176</f>
        <v>14512</v>
      </c>
      <c r="D176" s="12">
        <f>IF(ISNUMBER(C175),data[[#This Row],[activos_1]]-C175,0)</f>
        <v>78</v>
      </c>
      <c r="E176" s="11">
        <f t="shared" si="16"/>
        <v>38.166666666666664</v>
      </c>
      <c r="F176">
        <v>54448</v>
      </c>
      <c r="G176" s="13">
        <f>IF(ISNUMBER(F175),data[[#This Row],[confirmados]]-F175,0)</f>
        <v>214</v>
      </c>
      <c r="H176" s="8">
        <f t="shared" si="21"/>
        <v>204.16666666666666</v>
      </c>
      <c r="I176">
        <v>19572</v>
      </c>
      <c r="J176">
        <v>4603</v>
      </c>
      <c r="K176">
        <v>28125</v>
      </c>
      <c r="L176">
        <v>844</v>
      </c>
      <c r="M176">
        <v>983</v>
      </c>
      <c r="N176">
        <v>187</v>
      </c>
      <c r="O176">
        <v>134</v>
      </c>
      <c r="Q176">
        <v>214</v>
      </c>
      <c r="R176">
        <v>39936</v>
      </c>
      <c r="S176" s="13">
        <f>IF(ISNUMBER(R175),data[[#This Row],[recuperados]]-R175,0)</f>
        <v>136</v>
      </c>
      <c r="T176" s="8">
        <f t="shared" si="17"/>
        <v>166</v>
      </c>
      <c r="U176">
        <v>1784</v>
      </c>
      <c r="V176" s="9">
        <f>IF(ISNUMBER(U175),data[[#This Row],[obitos]]-U175,0)</f>
        <v>5</v>
      </c>
      <c r="W176" s="9">
        <f t="shared" si="18"/>
        <v>3.3333333333333335</v>
      </c>
      <c r="X176">
        <v>336</v>
      </c>
      <c r="Y176" s="25">
        <f>IF(ISNUMBER(X175),(data[[#This Row],[internados]]-X175)/X175,0)</f>
        <v>0</v>
      </c>
      <c r="Z176" s="77">
        <f t="shared" si="19"/>
        <v>-1.3907456320931037E-2</v>
      </c>
      <c r="AA176" s="13">
        <f>IF(ISNUMBER(X175),IF(data[[#This Row],[internados]]-X175&lt;0,0,data[[#This Row],[internados]]-X175),0)</f>
        <v>0</v>
      </c>
      <c r="AB176" s="8">
        <f t="shared" si="22"/>
        <v>2.6666666666666665</v>
      </c>
      <c r="AC176">
        <v>38</v>
      </c>
      <c r="AD176" s="78">
        <f>IF(ISNUMBER(AC175),IF(AC175=0,0,(data[[#This Row],[internados_uci]]-AC175)/AC175),0)</f>
        <v>-2.564102564102564E-2</v>
      </c>
      <c r="AE176" s="24">
        <f t="shared" si="20"/>
        <v>-7.1443159857794017E-3</v>
      </c>
      <c r="AF176" s="13">
        <f>IF(ISNUMBER(AC175),IF(data[[#This Row],[internados_uci]]-AC175&lt;0,0,data[[#This Row],[internados_uci]]-AC175),0)</f>
        <v>0</v>
      </c>
      <c r="AG176" s="8">
        <f t="shared" si="23"/>
        <v>0.66666666666666663</v>
      </c>
      <c r="AJ176">
        <v>35107</v>
      </c>
      <c r="AN176">
        <v>937</v>
      </c>
      <c r="AO176">
        <v>1080</v>
      </c>
      <c r="AP176">
        <v>1367</v>
      </c>
      <c r="AQ176">
        <v>1209</v>
      </c>
      <c r="AR176">
        <v>4491</v>
      </c>
      <c r="AS176">
        <v>3923</v>
      </c>
      <c r="AT176">
        <v>4666</v>
      </c>
      <c r="AU176">
        <v>4243</v>
      </c>
      <c r="AV176">
        <v>4927</v>
      </c>
      <c r="AW176">
        <v>4061</v>
      </c>
      <c r="AX176">
        <v>4621</v>
      </c>
      <c r="AY176">
        <v>3546</v>
      </c>
      <c r="AZ176">
        <v>2863</v>
      </c>
      <c r="BA176">
        <v>2562</v>
      </c>
      <c r="BB176">
        <v>1982</v>
      </c>
      <c r="BC176">
        <v>1771</v>
      </c>
      <c r="BD176">
        <v>4130</v>
      </c>
      <c r="BE176">
        <v>1993</v>
      </c>
      <c r="BL176">
        <v>30016</v>
      </c>
      <c r="BM176">
        <v>24432</v>
      </c>
      <c r="BN176">
        <v>840</v>
      </c>
      <c r="BO176">
        <v>253</v>
      </c>
      <c r="BP176">
        <v>637</v>
      </c>
      <c r="BQ176">
        <v>22</v>
      </c>
      <c r="BR176">
        <v>17</v>
      </c>
      <c r="BS176">
        <v>15</v>
      </c>
      <c r="BT176">
        <v>0</v>
      </c>
      <c r="CD176">
        <v>0</v>
      </c>
      <c r="CE176" s="6">
        <f>data[[#This Row],[obitos_0_9_f]]-CD175</f>
        <v>0</v>
      </c>
      <c r="CF176">
        <v>0</v>
      </c>
      <c r="CG176" s="6">
        <f>data[[#This Row],[obitos_0_9_m]]-CF175</f>
        <v>0</v>
      </c>
      <c r="CH176">
        <v>0</v>
      </c>
      <c r="CI176" s="6">
        <f>data[[#This Row],[obitos_10_19_f]]-CH175</f>
        <v>0</v>
      </c>
      <c r="CJ176">
        <v>0</v>
      </c>
      <c r="CK176" s="6">
        <f>data[[#This Row],[obitos_10_19_m]]-CJ175</f>
        <v>0</v>
      </c>
      <c r="CL176">
        <v>1</v>
      </c>
      <c r="CM176" s="6">
        <f>data[[#This Row],[obitos_20_29_f]]-CL175</f>
        <v>0</v>
      </c>
      <c r="CN176">
        <v>1</v>
      </c>
      <c r="CO176" s="6">
        <f>data[[#This Row],[obitos_20_29_m]]-CN175</f>
        <v>0</v>
      </c>
      <c r="CP176">
        <v>3</v>
      </c>
      <c r="CQ176" s="6">
        <f>data[[#This Row],[obitos_30_39_f]]-CP175</f>
        <v>0</v>
      </c>
      <c r="CR176">
        <v>1</v>
      </c>
      <c r="CS176" s="6">
        <f>data[[#This Row],[obitos_30_39_m]]-CR175</f>
        <v>0</v>
      </c>
      <c r="CT176">
        <v>10</v>
      </c>
      <c r="CU176" s="6">
        <f>data[[#This Row],[obitos_40_49_f]]-CT175</f>
        <v>0</v>
      </c>
      <c r="CV176">
        <v>11</v>
      </c>
      <c r="CW176" s="6">
        <f>data[[#This Row],[obitos_40_49_m]]-CV175</f>
        <v>0</v>
      </c>
      <c r="CX176">
        <v>17</v>
      </c>
      <c r="CY176" s="6">
        <f>data[[#This Row],[obitos_50_59_f]]-CX175</f>
        <v>0</v>
      </c>
      <c r="CZ176">
        <v>40</v>
      </c>
      <c r="DA176" s="6">
        <f>data[[#This Row],[obitos_50_59_m]]-CZ175</f>
        <v>0</v>
      </c>
      <c r="DB176">
        <v>49</v>
      </c>
      <c r="DC176" s="6">
        <f>data[[#This Row],[obitos_60_69_f]]-DB175</f>
        <v>0</v>
      </c>
      <c r="DD176">
        <v>110</v>
      </c>
      <c r="DE176" s="6">
        <f>data[[#This Row],[obitos_60_69_m]]-DD175</f>
        <v>0</v>
      </c>
      <c r="DF176">
        <v>136</v>
      </c>
      <c r="DG176" s="6">
        <f>data[[#This Row],[obitos_70_79_f]]-DF175</f>
        <v>1</v>
      </c>
      <c r="DH176">
        <v>212</v>
      </c>
      <c r="DI176" s="6">
        <f>data[[#This Row],[obitos_70_79_m]]-DH175</f>
        <v>0</v>
      </c>
      <c r="DJ176">
        <v>672</v>
      </c>
      <c r="DK176" s="6">
        <f>data[[#This Row],[obitos_80_plus_f]]-DJ175</f>
        <v>4</v>
      </c>
      <c r="DL176">
        <v>521</v>
      </c>
      <c r="DM176" s="6">
        <f>data[[#This Row],[obitos_80_plus_m]]-DL175</f>
        <v>0</v>
      </c>
      <c r="DN176">
        <v>888</v>
      </c>
      <c r="DO176">
        <v>896</v>
      </c>
      <c r="DR176">
        <v>12728</v>
      </c>
    </row>
    <row r="177" spans="1:122" x14ac:dyDescent="0.25">
      <c r="A177" s="1">
        <v>44062</v>
      </c>
      <c r="B177" s="2">
        <v>44062</v>
      </c>
      <c r="C177" s="12">
        <f>data[[#This Row],[confirmados]]-R177</f>
        <v>14572</v>
      </c>
      <c r="D177" s="12">
        <f>IF(ISNUMBER(C176),data[[#This Row],[activos_1]]-C176,0)</f>
        <v>60</v>
      </c>
      <c r="E177" s="11">
        <f t="shared" si="16"/>
        <v>33.5</v>
      </c>
      <c r="F177">
        <v>54701</v>
      </c>
      <c r="G177" s="13">
        <f>IF(ISNUMBER(F176),data[[#This Row],[confirmados]]-F176,0)</f>
        <v>253</v>
      </c>
      <c r="H177" s="8">
        <f t="shared" si="21"/>
        <v>192.16666666666666</v>
      </c>
      <c r="I177">
        <v>19637</v>
      </c>
      <c r="J177">
        <v>4620</v>
      </c>
      <c r="K177">
        <v>28284</v>
      </c>
      <c r="L177">
        <v>851</v>
      </c>
      <c r="M177">
        <v>987</v>
      </c>
      <c r="N177">
        <v>187</v>
      </c>
      <c r="O177">
        <v>135</v>
      </c>
      <c r="Q177">
        <v>253</v>
      </c>
      <c r="R177">
        <v>40129</v>
      </c>
      <c r="S177" s="13">
        <f>IF(ISNUMBER(R176),data[[#This Row],[recuperados]]-R176,0)</f>
        <v>193</v>
      </c>
      <c r="T177" s="8">
        <f t="shared" si="17"/>
        <v>158.66666666666666</v>
      </c>
      <c r="U177">
        <v>1786</v>
      </c>
      <c r="V177" s="9">
        <f>IF(ISNUMBER(U176),data[[#This Row],[obitos]]-U176,0)</f>
        <v>2</v>
      </c>
      <c r="W177" s="9">
        <f t="shared" si="18"/>
        <v>2.6666666666666665</v>
      </c>
      <c r="X177">
        <v>329</v>
      </c>
      <c r="Y177" s="25">
        <f>IF(ISNUMBER(X176),(data[[#This Row],[internados]]-X176)/X176,0)</f>
        <v>-2.0833333333333332E-2</v>
      </c>
      <c r="Z177" s="77">
        <f t="shared" si="19"/>
        <v>-1.3292485082662793E-2</v>
      </c>
      <c r="AA177" s="13">
        <f>IF(ISNUMBER(X176),IF(data[[#This Row],[internados]]-X176&lt;0,0,data[[#This Row],[internados]]-X176),0)</f>
        <v>0</v>
      </c>
      <c r="AB177" s="8">
        <f t="shared" si="22"/>
        <v>2.6666666666666665</v>
      </c>
      <c r="AC177">
        <v>35</v>
      </c>
      <c r="AD177" s="78">
        <f>IF(ISNUMBER(AC176),IF(AC176=0,0,(data[[#This Row],[internados_uci]]-AC176)/AC176),0)</f>
        <v>-7.8947368421052627E-2</v>
      </c>
      <c r="AE177" s="24">
        <f t="shared" si="20"/>
        <v>-1.613554405595484E-2</v>
      </c>
      <c r="AF177" s="13">
        <f>IF(ISNUMBER(AC176),IF(data[[#This Row],[internados_uci]]-AC176&lt;0,0,data[[#This Row],[internados_uci]]-AC176),0)</f>
        <v>0</v>
      </c>
      <c r="AG177" s="8">
        <f t="shared" si="23"/>
        <v>0.66666666666666663</v>
      </c>
      <c r="AJ177">
        <v>34772</v>
      </c>
      <c r="AN177">
        <v>944</v>
      </c>
      <c r="AO177">
        <v>1080</v>
      </c>
      <c r="AP177">
        <v>1379</v>
      </c>
      <c r="AQ177">
        <v>1214</v>
      </c>
      <c r="AR177">
        <v>4516</v>
      </c>
      <c r="AS177">
        <v>3944</v>
      </c>
      <c r="AT177">
        <v>4688</v>
      </c>
      <c r="AU177">
        <v>4270</v>
      </c>
      <c r="AV177">
        <v>4948</v>
      </c>
      <c r="AW177">
        <v>4087</v>
      </c>
      <c r="AX177">
        <v>4640</v>
      </c>
      <c r="AY177">
        <v>3557</v>
      </c>
      <c r="AZ177">
        <v>2873</v>
      </c>
      <c r="BA177">
        <v>2574</v>
      </c>
      <c r="BB177">
        <v>1991</v>
      </c>
      <c r="BC177">
        <v>1779</v>
      </c>
      <c r="BD177">
        <v>4141</v>
      </c>
      <c r="BE177">
        <v>2000</v>
      </c>
      <c r="BL177">
        <v>30152</v>
      </c>
      <c r="BM177">
        <v>24549</v>
      </c>
      <c r="BN177">
        <v>840</v>
      </c>
      <c r="BO177">
        <v>253</v>
      </c>
      <c r="BP177">
        <v>639</v>
      </c>
      <c r="BQ177">
        <v>22</v>
      </c>
      <c r="BR177">
        <v>17</v>
      </c>
      <c r="BS177">
        <v>15</v>
      </c>
      <c r="BT177">
        <v>0</v>
      </c>
      <c r="CD177">
        <v>1</v>
      </c>
      <c r="CE177" s="6">
        <f>data[[#This Row],[obitos_0_9_f]]-CD176</f>
        <v>1</v>
      </c>
      <c r="CF177">
        <v>0</v>
      </c>
      <c r="CG177" s="6">
        <f>data[[#This Row],[obitos_0_9_m]]-CF176</f>
        <v>0</v>
      </c>
      <c r="CH177">
        <v>0</v>
      </c>
      <c r="CI177" s="6">
        <f>data[[#This Row],[obitos_10_19_f]]-CH176</f>
        <v>0</v>
      </c>
      <c r="CJ177">
        <v>0</v>
      </c>
      <c r="CK177" s="6">
        <f>data[[#This Row],[obitos_10_19_m]]-CJ176</f>
        <v>0</v>
      </c>
      <c r="CL177">
        <v>1</v>
      </c>
      <c r="CM177" s="6">
        <f>data[[#This Row],[obitos_20_29_f]]-CL176</f>
        <v>0</v>
      </c>
      <c r="CN177">
        <v>1</v>
      </c>
      <c r="CO177" s="6">
        <f>data[[#This Row],[obitos_20_29_m]]-CN176</f>
        <v>0</v>
      </c>
      <c r="CP177">
        <v>3</v>
      </c>
      <c r="CQ177" s="6">
        <f>data[[#This Row],[obitos_30_39_f]]-CP176</f>
        <v>0</v>
      </c>
      <c r="CR177">
        <v>1</v>
      </c>
      <c r="CS177" s="6">
        <f>data[[#This Row],[obitos_30_39_m]]-CR176</f>
        <v>0</v>
      </c>
      <c r="CT177">
        <v>10</v>
      </c>
      <c r="CU177" s="6">
        <f>data[[#This Row],[obitos_40_49_f]]-CT176</f>
        <v>0</v>
      </c>
      <c r="CV177">
        <v>11</v>
      </c>
      <c r="CW177" s="6">
        <f>data[[#This Row],[obitos_40_49_m]]-CV176</f>
        <v>0</v>
      </c>
      <c r="CX177">
        <v>17</v>
      </c>
      <c r="CY177" s="6">
        <f>data[[#This Row],[obitos_50_59_f]]-CX176</f>
        <v>0</v>
      </c>
      <c r="CZ177">
        <v>40</v>
      </c>
      <c r="DA177" s="6">
        <f>data[[#This Row],[obitos_50_59_m]]-CZ176</f>
        <v>0</v>
      </c>
      <c r="DB177">
        <v>49</v>
      </c>
      <c r="DC177" s="6">
        <f>data[[#This Row],[obitos_60_69_f]]-DB176</f>
        <v>0</v>
      </c>
      <c r="DD177">
        <v>110</v>
      </c>
      <c r="DE177" s="6">
        <f>data[[#This Row],[obitos_60_69_m]]-DD176</f>
        <v>0</v>
      </c>
      <c r="DF177">
        <v>136</v>
      </c>
      <c r="DG177" s="6">
        <f>data[[#This Row],[obitos_70_79_f]]-DF176</f>
        <v>0</v>
      </c>
      <c r="DH177">
        <v>212</v>
      </c>
      <c r="DI177" s="6">
        <f>data[[#This Row],[obitos_70_79_m]]-DH176</f>
        <v>0</v>
      </c>
      <c r="DJ177">
        <v>672</v>
      </c>
      <c r="DK177" s="6">
        <f>data[[#This Row],[obitos_80_plus_f]]-DJ176</f>
        <v>0</v>
      </c>
      <c r="DL177">
        <v>522</v>
      </c>
      <c r="DM177" s="6">
        <f>data[[#This Row],[obitos_80_plus_m]]-DL176</f>
        <v>1</v>
      </c>
      <c r="DN177">
        <v>889</v>
      </c>
      <c r="DO177">
        <v>897</v>
      </c>
      <c r="DR177">
        <v>12786</v>
      </c>
    </row>
    <row r="178" spans="1:122" x14ac:dyDescent="0.25">
      <c r="A178" s="1">
        <v>44063</v>
      </c>
      <c r="B178" s="2">
        <v>44063</v>
      </c>
      <c r="C178" s="12">
        <f>data[[#This Row],[confirmados]]-R178</f>
        <v>14728</v>
      </c>
      <c r="D178" s="12">
        <f>IF(ISNUMBER(C177),data[[#This Row],[activos_1]]-C177,0)</f>
        <v>156</v>
      </c>
      <c r="E178" s="11">
        <f t="shared" si="16"/>
        <v>53.166666666666664</v>
      </c>
      <c r="F178">
        <v>54992</v>
      </c>
      <c r="G178" s="13">
        <f>IF(ISNUMBER(F177),data[[#This Row],[confirmados]]-F177,0)</f>
        <v>291</v>
      </c>
      <c r="H178" s="8">
        <f t="shared" si="21"/>
        <v>201.5</v>
      </c>
      <c r="I178">
        <v>19730</v>
      </c>
      <c r="J178">
        <v>4626</v>
      </c>
      <c r="K178">
        <v>28454</v>
      </c>
      <c r="L178">
        <v>863</v>
      </c>
      <c r="M178">
        <v>996</v>
      </c>
      <c r="N178">
        <v>188</v>
      </c>
      <c r="O178">
        <v>135</v>
      </c>
      <c r="Q178">
        <v>291</v>
      </c>
      <c r="R178">
        <v>40264</v>
      </c>
      <c r="S178" s="13">
        <f>IF(ISNUMBER(R177),data[[#This Row],[recuperados]]-R177,0)</f>
        <v>135</v>
      </c>
      <c r="T178" s="8">
        <f t="shared" si="17"/>
        <v>148.33333333333334</v>
      </c>
      <c r="U178">
        <v>1788</v>
      </c>
      <c r="V178" s="9">
        <f>IF(ISNUMBER(U177),data[[#This Row],[obitos]]-U177,0)</f>
        <v>2</v>
      </c>
      <c r="W178" s="9">
        <f t="shared" si="18"/>
        <v>2.6666666666666665</v>
      </c>
      <c r="X178">
        <v>334</v>
      </c>
      <c r="Y178" s="25">
        <f>IF(ISNUMBER(X177),(data[[#This Row],[internados]]-X177)/X177,0)</f>
        <v>1.5197568389057751E-2</v>
      </c>
      <c r="Z178" s="77">
        <f t="shared" si="19"/>
        <v>-6.1040635355107094E-3</v>
      </c>
      <c r="AA178" s="13">
        <f>IF(ISNUMBER(X177),IF(data[[#This Row],[internados]]-X177&lt;0,0,data[[#This Row],[internados]]-X177),0)</f>
        <v>5</v>
      </c>
      <c r="AB178" s="8">
        <f t="shared" si="22"/>
        <v>3.5</v>
      </c>
      <c r="AC178">
        <v>39</v>
      </c>
      <c r="AD178" s="78">
        <f>IF(ISNUMBER(AC177),IF(AC177=0,0,(data[[#This Row],[internados_uci]]-AC177)/AC177),0)</f>
        <v>0.11428571428571428</v>
      </c>
      <c r="AE178" s="24">
        <f t="shared" si="20"/>
        <v>-5.6349335553443373E-3</v>
      </c>
      <c r="AF178" s="13">
        <f>IF(ISNUMBER(AC177),IF(data[[#This Row],[internados_uci]]-AC177&lt;0,0,data[[#This Row],[internados_uci]]-AC177),0)</f>
        <v>4</v>
      </c>
      <c r="AG178" s="8">
        <f t="shared" si="23"/>
        <v>1</v>
      </c>
      <c r="AJ178">
        <v>34422</v>
      </c>
      <c r="AN178">
        <v>947</v>
      </c>
      <c r="AO178">
        <v>1085</v>
      </c>
      <c r="AP178">
        <v>1382</v>
      </c>
      <c r="AQ178">
        <v>1227</v>
      </c>
      <c r="AR178">
        <v>4546</v>
      </c>
      <c r="AS178">
        <v>3969</v>
      </c>
      <c r="AT178">
        <v>4718</v>
      </c>
      <c r="AU178">
        <v>4297</v>
      </c>
      <c r="AV178">
        <v>4966</v>
      </c>
      <c r="AW178">
        <v>4116</v>
      </c>
      <c r="AX178">
        <v>4659</v>
      </c>
      <c r="AY178">
        <v>3574</v>
      </c>
      <c r="AZ178">
        <v>2895</v>
      </c>
      <c r="BA178">
        <v>2593</v>
      </c>
      <c r="BB178">
        <v>1994</v>
      </c>
      <c r="BC178">
        <v>1793</v>
      </c>
      <c r="BD178">
        <v>4150</v>
      </c>
      <c r="BE178">
        <v>2005</v>
      </c>
      <c r="BL178">
        <v>30289</v>
      </c>
      <c r="BM178">
        <v>24703</v>
      </c>
      <c r="BN178">
        <v>841</v>
      </c>
      <c r="BO178">
        <v>253</v>
      </c>
      <c r="BP178">
        <v>640</v>
      </c>
      <c r="BQ178">
        <v>22</v>
      </c>
      <c r="BR178">
        <v>17</v>
      </c>
      <c r="BS178">
        <v>15</v>
      </c>
      <c r="BT178">
        <v>0</v>
      </c>
      <c r="CD178">
        <v>1</v>
      </c>
      <c r="CE178" s="6">
        <f>data[[#This Row],[obitos_0_9_f]]-CD177</f>
        <v>0</v>
      </c>
      <c r="CF178">
        <v>0</v>
      </c>
      <c r="CG178" s="6">
        <f>data[[#This Row],[obitos_0_9_m]]-CF177</f>
        <v>0</v>
      </c>
      <c r="CH178">
        <v>0</v>
      </c>
      <c r="CI178" s="6">
        <f>data[[#This Row],[obitos_10_19_f]]-CH177</f>
        <v>0</v>
      </c>
      <c r="CJ178">
        <v>0</v>
      </c>
      <c r="CK178" s="6">
        <f>data[[#This Row],[obitos_10_19_m]]-CJ177</f>
        <v>0</v>
      </c>
      <c r="CL178">
        <v>1</v>
      </c>
      <c r="CM178" s="6">
        <f>data[[#This Row],[obitos_20_29_f]]-CL177</f>
        <v>0</v>
      </c>
      <c r="CN178">
        <v>1</v>
      </c>
      <c r="CO178" s="6">
        <f>data[[#This Row],[obitos_20_29_m]]-CN177</f>
        <v>0</v>
      </c>
      <c r="CP178">
        <v>3</v>
      </c>
      <c r="CQ178" s="6">
        <f>data[[#This Row],[obitos_30_39_f]]-CP177</f>
        <v>0</v>
      </c>
      <c r="CR178">
        <v>1</v>
      </c>
      <c r="CS178" s="6">
        <f>data[[#This Row],[obitos_30_39_m]]-CR177</f>
        <v>0</v>
      </c>
      <c r="CT178">
        <v>10</v>
      </c>
      <c r="CU178" s="6">
        <f>data[[#This Row],[obitos_40_49_f]]-CT177</f>
        <v>0</v>
      </c>
      <c r="CV178">
        <v>11</v>
      </c>
      <c r="CW178" s="6">
        <f>data[[#This Row],[obitos_40_49_m]]-CV177</f>
        <v>0</v>
      </c>
      <c r="CX178">
        <v>17</v>
      </c>
      <c r="CY178" s="6">
        <f>data[[#This Row],[obitos_50_59_f]]-CX177</f>
        <v>0</v>
      </c>
      <c r="CZ178">
        <v>40</v>
      </c>
      <c r="DA178" s="6">
        <f>data[[#This Row],[obitos_50_59_m]]-CZ177</f>
        <v>0</v>
      </c>
      <c r="DB178">
        <v>49</v>
      </c>
      <c r="DC178" s="6">
        <f>data[[#This Row],[obitos_60_69_f]]-DB177</f>
        <v>0</v>
      </c>
      <c r="DD178">
        <v>110</v>
      </c>
      <c r="DE178" s="6">
        <f>data[[#This Row],[obitos_60_69_m]]-DD177</f>
        <v>0</v>
      </c>
      <c r="DF178">
        <v>136</v>
      </c>
      <c r="DG178" s="6">
        <f>data[[#This Row],[obitos_70_79_f]]-DF177</f>
        <v>0</v>
      </c>
      <c r="DH178">
        <v>213</v>
      </c>
      <c r="DI178" s="6">
        <f>data[[#This Row],[obitos_70_79_m]]-DH177</f>
        <v>1</v>
      </c>
      <c r="DJ178">
        <v>672</v>
      </c>
      <c r="DK178" s="6">
        <f>data[[#This Row],[obitos_80_plus_f]]-DJ177</f>
        <v>0</v>
      </c>
      <c r="DL178">
        <v>523</v>
      </c>
      <c r="DM178" s="6">
        <f>data[[#This Row],[obitos_80_plus_m]]-DL177</f>
        <v>1</v>
      </c>
      <c r="DN178">
        <v>889</v>
      </c>
      <c r="DO178">
        <v>899</v>
      </c>
      <c r="DR178">
        <v>12940</v>
      </c>
    </row>
    <row r="179" spans="1:122" x14ac:dyDescent="0.25">
      <c r="A179" s="1">
        <v>44064</v>
      </c>
      <c r="B179" s="2">
        <v>44064</v>
      </c>
      <c r="C179" s="12">
        <f>data[[#This Row],[confirmados]]-R179</f>
        <v>14738</v>
      </c>
      <c r="D179" s="12">
        <f>IF(ISNUMBER(C178),data[[#This Row],[activos_1]]-C178,0)</f>
        <v>10</v>
      </c>
      <c r="E179" s="11">
        <f t="shared" si="16"/>
        <v>57</v>
      </c>
      <c r="F179">
        <v>55211</v>
      </c>
      <c r="G179" s="13">
        <f>IF(ISNUMBER(F178),data[[#This Row],[confirmados]]-F178,0)</f>
        <v>219</v>
      </c>
      <c r="H179" s="8">
        <f t="shared" si="21"/>
        <v>205</v>
      </c>
      <c r="I179">
        <v>19793</v>
      </c>
      <c r="J179">
        <v>4634</v>
      </c>
      <c r="K179">
        <v>28579</v>
      </c>
      <c r="L179">
        <v>868</v>
      </c>
      <c r="M179">
        <v>1007</v>
      </c>
      <c r="N179">
        <v>192</v>
      </c>
      <c r="O179">
        <v>138</v>
      </c>
      <c r="Q179">
        <v>219</v>
      </c>
      <c r="R179">
        <v>40473</v>
      </c>
      <c r="S179" s="13">
        <f>IF(ISNUMBER(R178),data[[#This Row],[recuperados]]-R178,0)</f>
        <v>209</v>
      </c>
      <c r="T179" s="8">
        <f t="shared" si="17"/>
        <v>148</v>
      </c>
      <c r="U179">
        <v>1792</v>
      </c>
      <c r="V179" s="9">
        <f>IF(ISNUMBER(U178),data[[#This Row],[obitos]]-U178,0)</f>
        <v>4</v>
      </c>
      <c r="W179" s="9">
        <f t="shared" si="18"/>
        <v>2.8333333333333335</v>
      </c>
      <c r="X179">
        <v>321</v>
      </c>
      <c r="Y179" s="25">
        <f>IF(ISNUMBER(X178),(data[[#This Row],[internados]]-X178)/X178,0)</f>
        <v>-3.8922155688622756E-2</v>
      </c>
      <c r="Z179" s="77">
        <f t="shared" si="19"/>
        <v>8.1887220220925108E-4</v>
      </c>
      <c r="AA179" s="13">
        <f>IF(ISNUMBER(X178),IF(data[[#This Row],[internados]]-X178&lt;0,0,data[[#This Row],[internados]]-X178),0)</f>
        <v>0</v>
      </c>
      <c r="AB179" s="8">
        <f t="shared" si="22"/>
        <v>3.5</v>
      </c>
      <c r="AC179">
        <v>41</v>
      </c>
      <c r="AD179" s="78">
        <f>IF(ISNUMBER(AC178),IF(AC178=0,0,(data[[#This Row],[internados_uci]]-AC178)/AC178),0)</f>
        <v>5.128205128205128E-2</v>
      </c>
      <c r="AE179" s="24">
        <f t="shared" si="20"/>
        <v>1.9172237593290224E-2</v>
      </c>
      <c r="AF179" s="13">
        <f>IF(ISNUMBER(AC178),IF(data[[#This Row],[internados_uci]]-AC178&lt;0,0,data[[#This Row],[internados_uci]]-AC178),0)</f>
        <v>2</v>
      </c>
      <c r="AG179" s="8">
        <f t="shared" si="23"/>
        <v>1.3333333333333333</v>
      </c>
      <c r="AJ179">
        <v>34233</v>
      </c>
      <c r="AN179">
        <v>954</v>
      </c>
      <c r="AO179">
        <v>1089</v>
      </c>
      <c r="AP179">
        <v>1385</v>
      </c>
      <c r="AQ179">
        <v>1236</v>
      </c>
      <c r="AR179">
        <v>4566</v>
      </c>
      <c r="AS179">
        <v>3996</v>
      </c>
      <c r="AT179">
        <v>4740</v>
      </c>
      <c r="AU179">
        <v>4313</v>
      </c>
      <c r="AV179">
        <v>4978</v>
      </c>
      <c r="AW179">
        <v>4143</v>
      </c>
      <c r="AX179">
        <v>4673</v>
      </c>
      <c r="AY179">
        <v>3583</v>
      </c>
      <c r="AZ179">
        <v>2909</v>
      </c>
      <c r="BA179">
        <v>2600</v>
      </c>
      <c r="BB179">
        <v>2002</v>
      </c>
      <c r="BC179">
        <v>1803</v>
      </c>
      <c r="BD179">
        <v>4156</v>
      </c>
      <c r="BE179">
        <v>2009</v>
      </c>
      <c r="BL179">
        <v>30395</v>
      </c>
      <c r="BM179">
        <v>24816</v>
      </c>
      <c r="BN179">
        <v>842</v>
      </c>
      <c r="BO179">
        <v>253</v>
      </c>
      <c r="BP179">
        <v>643</v>
      </c>
      <c r="BQ179">
        <v>22</v>
      </c>
      <c r="BR179">
        <v>17</v>
      </c>
      <c r="BS179">
        <v>15</v>
      </c>
      <c r="BT179">
        <v>0</v>
      </c>
      <c r="CD179">
        <v>1</v>
      </c>
      <c r="CE179" s="6">
        <f>data[[#This Row],[obitos_0_9_f]]-CD178</f>
        <v>0</v>
      </c>
      <c r="CF179">
        <v>0</v>
      </c>
      <c r="CG179" s="6">
        <f>data[[#This Row],[obitos_0_9_m]]-CF178</f>
        <v>0</v>
      </c>
      <c r="CH179">
        <v>0</v>
      </c>
      <c r="CI179" s="6">
        <f>data[[#This Row],[obitos_10_19_f]]-CH178</f>
        <v>0</v>
      </c>
      <c r="CJ179">
        <v>0</v>
      </c>
      <c r="CK179" s="6">
        <f>data[[#This Row],[obitos_10_19_m]]-CJ178</f>
        <v>0</v>
      </c>
      <c r="CL179">
        <v>1</v>
      </c>
      <c r="CM179" s="6">
        <f>data[[#This Row],[obitos_20_29_f]]-CL178</f>
        <v>0</v>
      </c>
      <c r="CN179">
        <v>1</v>
      </c>
      <c r="CO179" s="6">
        <f>data[[#This Row],[obitos_20_29_m]]-CN178</f>
        <v>0</v>
      </c>
      <c r="CP179">
        <v>3</v>
      </c>
      <c r="CQ179" s="6">
        <f>data[[#This Row],[obitos_30_39_f]]-CP178</f>
        <v>0</v>
      </c>
      <c r="CR179">
        <v>1</v>
      </c>
      <c r="CS179" s="6">
        <f>data[[#This Row],[obitos_30_39_m]]-CR178</f>
        <v>0</v>
      </c>
      <c r="CT179">
        <v>10</v>
      </c>
      <c r="CU179" s="6">
        <f>data[[#This Row],[obitos_40_49_f]]-CT178</f>
        <v>0</v>
      </c>
      <c r="CV179">
        <v>11</v>
      </c>
      <c r="CW179" s="6">
        <f>data[[#This Row],[obitos_40_49_m]]-CV178</f>
        <v>0</v>
      </c>
      <c r="CX179">
        <v>17</v>
      </c>
      <c r="CY179" s="6">
        <f>data[[#This Row],[obitos_50_59_f]]-CX178</f>
        <v>0</v>
      </c>
      <c r="CZ179">
        <v>41</v>
      </c>
      <c r="DA179" s="6">
        <f>data[[#This Row],[obitos_50_59_m]]-CZ178</f>
        <v>1</v>
      </c>
      <c r="DB179">
        <v>49</v>
      </c>
      <c r="DC179" s="6">
        <f>data[[#This Row],[obitos_60_69_f]]-DB178</f>
        <v>0</v>
      </c>
      <c r="DD179">
        <v>110</v>
      </c>
      <c r="DE179" s="6">
        <f>data[[#This Row],[obitos_60_69_m]]-DD178</f>
        <v>0</v>
      </c>
      <c r="DF179">
        <v>136</v>
      </c>
      <c r="DG179" s="6">
        <f>data[[#This Row],[obitos_70_79_f]]-DF178</f>
        <v>0</v>
      </c>
      <c r="DH179">
        <v>213</v>
      </c>
      <c r="DI179" s="6">
        <f>data[[#This Row],[obitos_70_79_m]]-DH178</f>
        <v>0</v>
      </c>
      <c r="DJ179">
        <v>674</v>
      </c>
      <c r="DK179" s="6">
        <f>data[[#This Row],[obitos_80_plus_f]]-DJ178</f>
        <v>2</v>
      </c>
      <c r="DL179">
        <v>524</v>
      </c>
      <c r="DM179" s="6">
        <f>data[[#This Row],[obitos_80_plus_m]]-DL178</f>
        <v>1</v>
      </c>
      <c r="DN179">
        <v>891</v>
      </c>
      <c r="DO179">
        <v>901</v>
      </c>
      <c r="DR179">
        <v>12946</v>
      </c>
    </row>
    <row r="180" spans="1:122" x14ac:dyDescent="0.25">
      <c r="A180" s="1">
        <v>44065</v>
      </c>
      <c r="B180" s="2">
        <v>44065</v>
      </c>
      <c r="C180" s="12">
        <f>data[[#This Row],[confirmados]]-R180</f>
        <v>14800</v>
      </c>
      <c r="D180" s="12">
        <f>IF(ISNUMBER(C179),data[[#This Row],[activos_1]]-C179,0)</f>
        <v>62</v>
      </c>
      <c r="E180" s="11">
        <f t="shared" si="16"/>
        <v>65.833333333333329</v>
      </c>
      <c r="F180">
        <v>55452</v>
      </c>
      <c r="G180" s="13">
        <f>IF(ISNUMBER(F179),data[[#This Row],[confirmados]]-F179,0)</f>
        <v>241</v>
      </c>
      <c r="H180" s="8">
        <f t="shared" si="21"/>
        <v>225</v>
      </c>
      <c r="I180">
        <v>19860</v>
      </c>
      <c r="J180">
        <v>4648</v>
      </c>
      <c r="K180">
        <v>28706</v>
      </c>
      <c r="L180">
        <v>885</v>
      </c>
      <c r="M180">
        <v>1014</v>
      </c>
      <c r="N180">
        <v>199</v>
      </c>
      <c r="O180">
        <v>140</v>
      </c>
      <c r="Q180">
        <v>241</v>
      </c>
      <c r="R180">
        <v>40652</v>
      </c>
      <c r="S180" s="13">
        <f>IF(ISNUMBER(R179),data[[#This Row],[recuperados]]-R179,0)</f>
        <v>179</v>
      </c>
      <c r="T180" s="8">
        <f t="shared" si="17"/>
        <v>159.16666666666666</v>
      </c>
      <c r="U180">
        <v>1794</v>
      </c>
      <c r="V180" s="9">
        <f>IF(ISNUMBER(U179),data[[#This Row],[obitos]]-U179,0)</f>
        <v>2</v>
      </c>
      <c r="W180" s="9">
        <f t="shared" si="18"/>
        <v>2.6666666666666665</v>
      </c>
      <c r="X180">
        <v>316</v>
      </c>
      <c r="Y180" s="25">
        <f>IF(ISNUMBER(X179),(data[[#This Row],[internados]]-X179)/X179,0)</f>
        <v>-1.5576323987538941E-2</v>
      </c>
      <c r="Z180" s="77">
        <f t="shared" si="19"/>
        <v>-4.3813484623805724E-3</v>
      </c>
      <c r="AA180" s="13">
        <f>IF(ISNUMBER(X179),IF(data[[#This Row],[internados]]-X179&lt;0,0,data[[#This Row],[internados]]-X179),0)</f>
        <v>0</v>
      </c>
      <c r="AB180" s="8">
        <f t="shared" si="22"/>
        <v>2.6666666666666665</v>
      </c>
      <c r="AC180">
        <v>42</v>
      </c>
      <c r="AD180" s="78">
        <f>IF(ISNUMBER(AC179),IF(AC179=0,0,(data[[#This Row],[internados_uci]]-AC179)/AC179),0)</f>
        <v>2.4390243902439025E-2</v>
      </c>
      <c r="AE180" s="24">
        <f t="shared" si="20"/>
        <v>1.4228269234687721E-2</v>
      </c>
      <c r="AF180" s="13">
        <f>IF(ISNUMBER(AC179),IF(data[[#This Row],[internados_uci]]-AC179&lt;0,0,data[[#This Row],[internados_uci]]-AC179),0)</f>
        <v>1</v>
      </c>
      <c r="AG180" s="8">
        <f t="shared" si="23"/>
        <v>1.1666666666666667</v>
      </c>
      <c r="AJ180">
        <v>34182</v>
      </c>
      <c r="AN180">
        <v>960</v>
      </c>
      <c r="AO180">
        <v>1095</v>
      </c>
      <c r="AP180">
        <v>1393</v>
      </c>
      <c r="AQ180">
        <v>1240</v>
      </c>
      <c r="AR180">
        <v>4593</v>
      </c>
      <c r="AS180">
        <v>4017</v>
      </c>
      <c r="AT180">
        <v>4755</v>
      </c>
      <c r="AU180">
        <v>4340</v>
      </c>
      <c r="AV180">
        <v>4993</v>
      </c>
      <c r="AW180">
        <v>4163</v>
      </c>
      <c r="AX180">
        <v>4689</v>
      </c>
      <c r="AY180">
        <v>3600</v>
      </c>
      <c r="AZ180">
        <v>2920</v>
      </c>
      <c r="BA180">
        <v>2614</v>
      </c>
      <c r="BB180">
        <v>2011</v>
      </c>
      <c r="BC180">
        <v>1806</v>
      </c>
      <c r="BD180">
        <v>4167</v>
      </c>
      <c r="BE180">
        <v>2019</v>
      </c>
      <c r="BL180">
        <v>30513</v>
      </c>
      <c r="BM180">
        <v>24939</v>
      </c>
      <c r="BN180">
        <v>842</v>
      </c>
      <c r="BO180">
        <v>253</v>
      </c>
      <c r="BP180">
        <v>645</v>
      </c>
      <c r="BQ180">
        <v>22</v>
      </c>
      <c r="BR180">
        <v>17</v>
      </c>
      <c r="BS180">
        <v>15</v>
      </c>
      <c r="BT180">
        <v>0</v>
      </c>
      <c r="CD180">
        <v>1</v>
      </c>
      <c r="CE180" s="6">
        <f>data[[#This Row],[obitos_0_9_f]]-CD179</f>
        <v>0</v>
      </c>
      <c r="CF180">
        <v>0</v>
      </c>
      <c r="CG180" s="6">
        <f>data[[#This Row],[obitos_0_9_m]]-CF179</f>
        <v>0</v>
      </c>
      <c r="CH180">
        <v>0</v>
      </c>
      <c r="CI180" s="6">
        <f>data[[#This Row],[obitos_10_19_f]]-CH179</f>
        <v>0</v>
      </c>
      <c r="CJ180">
        <v>0</v>
      </c>
      <c r="CK180" s="6">
        <f>data[[#This Row],[obitos_10_19_m]]-CJ179</f>
        <v>0</v>
      </c>
      <c r="CL180">
        <v>1</v>
      </c>
      <c r="CM180" s="6">
        <f>data[[#This Row],[obitos_20_29_f]]-CL179</f>
        <v>0</v>
      </c>
      <c r="CN180">
        <v>1</v>
      </c>
      <c r="CO180" s="6">
        <f>data[[#This Row],[obitos_20_29_m]]-CN179</f>
        <v>0</v>
      </c>
      <c r="CP180">
        <v>3</v>
      </c>
      <c r="CQ180" s="6">
        <f>data[[#This Row],[obitos_30_39_f]]-CP179</f>
        <v>0</v>
      </c>
      <c r="CR180">
        <v>1</v>
      </c>
      <c r="CS180" s="6">
        <f>data[[#This Row],[obitos_30_39_m]]-CR179</f>
        <v>0</v>
      </c>
      <c r="CT180">
        <v>10</v>
      </c>
      <c r="CU180" s="6">
        <f>data[[#This Row],[obitos_40_49_f]]-CT179</f>
        <v>0</v>
      </c>
      <c r="CV180">
        <v>11</v>
      </c>
      <c r="CW180" s="6">
        <f>data[[#This Row],[obitos_40_49_m]]-CV179</f>
        <v>0</v>
      </c>
      <c r="CX180">
        <v>17</v>
      </c>
      <c r="CY180" s="6">
        <f>data[[#This Row],[obitos_50_59_f]]-CX179</f>
        <v>0</v>
      </c>
      <c r="CZ180">
        <v>41</v>
      </c>
      <c r="DA180" s="6">
        <f>data[[#This Row],[obitos_50_59_m]]-CZ179</f>
        <v>0</v>
      </c>
      <c r="DB180">
        <v>49</v>
      </c>
      <c r="DC180" s="6">
        <f>data[[#This Row],[obitos_60_69_f]]-DB179</f>
        <v>0</v>
      </c>
      <c r="DD180">
        <v>110</v>
      </c>
      <c r="DE180" s="6">
        <f>data[[#This Row],[obitos_60_69_m]]-DD179</f>
        <v>0</v>
      </c>
      <c r="DF180">
        <v>136</v>
      </c>
      <c r="DG180" s="6">
        <f>data[[#This Row],[obitos_70_79_f]]-DF179</f>
        <v>0</v>
      </c>
      <c r="DH180">
        <v>214</v>
      </c>
      <c r="DI180" s="6">
        <f>data[[#This Row],[obitos_70_79_m]]-DH179</f>
        <v>1</v>
      </c>
      <c r="DJ180">
        <v>674</v>
      </c>
      <c r="DK180" s="6">
        <f>data[[#This Row],[obitos_80_plus_f]]-DJ179</f>
        <v>0</v>
      </c>
      <c r="DL180">
        <v>525</v>
      </c>
      <c r="DM180" s="6">
        <f>data[[#This Row],[obitos_80_plus_m]]-DL179</f>
        <v>1</v>
      </c>
      <c r="DN180">
        <v>891</v>
      </c>
      <c r="DO180">
        <v>903</v>
      </c>
      <c r="DR180">
        <v>13006</v>
      </c>
    </row>
    <row r="181" spans="1:122" x14ac:dyDescent="0.25">
      <c r="A181" s="1">
        <v>44066</v>
      </c>
      <c r="B181" s="2">
        <v>44066</v>
      </c>
      <c r="C181" s="12">
        <f>data[[#This Row],[confirmados]]-R181</f>
        <v>14823</v>
      </c>
      <c r="D181" s="12">
        <f>IF(ISNUMBER(C180),data[[#This Row],[activos_1]]-C180,0)</f>
        <v>23</v>
      </c>
      <c r="E181" s="11">
        <f t="shared" si="16"/>
        <v>64.833333333333329</v>
      </c>
      <c r="F181">
        <v>55597</v>
      </c>
      <c r="G181" s="13">
        <f>IF(ISNUMBER(F180),data[[#This Row],[confirmados]]-F180,0)</f>
        <v>145</v>
      </c>
      <c r="H181" s="8">
        <f t="shared" si="21"/>
        <v>227.16666666666666</v>
      </c>
      <c r="I181">
        <v>19929</v>
      </c>
      <c r="J181">
        <v>4661</v>
      </c>
      <c r="K181">
        <v>28753</v>
      </c>
      <c r="L181">
        <v>887</v>
      </c>
      <c r="M181">
        <v>1028</v>
      </c>
      <c r="N181">
        <v>199</v>
      </c>
      <c r="O181">
        <v>140</v>
      </c>
      <c r="Q181">
        <v>145</v>
      </c>
      <c r="R181">
        <v>40774</v>
      </c>
      <c r="S181" s="13">
        <f>IF(ISNUMBER(R180),data[[#This Row],[recuperados]]-R180,0)</f>
        <v>122</v>
      </c>
      <c r="T181" s="8">
        <f t="shared" si="17"/>
        <v>162.33333333333334</v>
      </c>
      <c r="U181">
        <v>1796</v>
      </c>
      <c r="V181" s="9">
        <f>IF(ISNUMBER(U180),data[[#This Row],[obitos]]-U180,0)</f>
        <v>2</v>
      </c>
      <c r="W181" s="9">
        <f t="shared" si="18"/>
        <v>2.8333333333333335</v>
      </c>
      <c r="X181">
        <v>317</v>
      </c>
      <c r="Y181" s="25">
        <f>IF(ISNUMBER(X180),(data[[#This Row],[internados]]-X180)/X180,0)</f>
        <v>3.1645569620253164E-3</v>
      </c>
      <c r="Z181" s="77">
        <f t="shared" si="19"/>
        <v>-9.4949479430686597E-3</v>
      </c>
      <c r="AA181" s="13">
        <f>IF(ISNUMBER(X180),IF(data[[#This Row],[internados]]-X180&lt;0,0,data[[#This Row],[internados]]-X180),0)</f>
        <v>1</v>
      </c>
      <c r="AB181" s="8">
        <f t="shared" si="22"/>
        <v>1</v>
      </c>
      <c r="AC181">
        <v>47</v>
      </c>
      <c r="AD181" s="78">
        <f>IF(ISNUMBER(AC180),IF(AC180=0,0,(data[[#This Row],[internados_uci]]-AC180)/AC180),0)</f>
        <v>0.11904761904761904</v>
      </c>
      <c r="AE181" s="24">
        <f t="shared" si="20"/>
        <v>3.4069539075957563E-2</v>
      </c>
      <c r="AF181" s="13">
        <f>IF(ISNUMBER(AC180),IF(data[[#This Row],[internados_uci]]-AC180&lt;0,0,data[[#This Row],[internados_uci]]-AC180),0)</f>
        <v>5</v>
      </c>
      <c r="AG181" s="8">
        <f t="shared" si="23"/>
        <v>2</v>
      </c>
      <c r="AJ181">
        <v>34413</v>
      </c>
      <c r="AN181">
        <v>967</v>
      </c>
      <c r="AO181">
        <v>1098</v>
      </c>
      <c r="AP181">
        <v>1395</v>
      </c>
      <c r="AQ181">
        <v>1248</v>
      </c>
      <c r="AR181">
        <v>4616</v>
      </c>
      <c r="AS181">
        <v>4030</v>
      </c>
      <c r="AT181">
        <v>4772</v>
      </c>
      <c r="AU181">
        <v>4352</v>
      </c>
      <c r="AV181">
        <v>5000</v>
      </c>
      <c r="AW181">
        <v>4178</v>
      </c>
      <c r="AX181">
        <v>4699</v>
      </c>
      <c r="AY181">
        <v>3608</v>
      </c>
      <c r="AZ181">
        <v>2922</v>
      </c>
      <c r="BA181">
        <v>2621</v>
      </c>
      <c r="BB181">
        <v>2015</v>
      </c>
      <c r="BC181">
        <v>1809</v>
      </c>
      <c r="BD181">
        <v>4172</v>
      </c>
      <c r="BE181">
        <v>2018</v>
      </c>
      <c r="BL181">
        <v>30590</v>
      </c>
      <c r="BM181">
        <v>25007</v>
      </c>
      <c r="BN181">
        <v>843</v>
      </c>
      <c r="BO181">
        <v>253</v>
      </c>
      <c r="BP181">
        <v>646</v>
      </c>
      <c r="BQ181">
        <v>22</v>
      </c>
      <c r="BR181">
        <v>17</v>
      </c>
      <c r="BS181">
        <v>15</v>
      </c>
      <c r="BT181">
        <v>0</v>
      </c>
      <c r="CD181">
        <v>1</v>
      </c>
      <c r="CE181" s="6">
        <f>data[[#This Row],[obitos_0_9_f]]-CD180</f>
        <v>0</v>
      </c>
      <c r="CF181">
        <v>0</v>
      </c>
      <c r="CG181" s="6">
        <f>data[[#This Row],[obitos_0_9_m]]-CF180</f>
        <v>0</v>
      </c>
      <c r="CH181">
        <v>0</v>
      </c>
      <c r="CI181" s="6">
        <f>data[[#This Row],[obitos_10_19_f]]-CH180</f>
        <v>0</v>
      </c>
      <c r="CJ181">
        <v>0</v>
      </c>
      <c r="CK181" s="6">
        <f>data[[#This Row],[obitos_10_19_m]]-CJ180</f>
        <v>0</v>
      </c>
      <c r="CL181">
        <v>1</v>
      </c>
      <c r="CM181" s="6">
        <f>data[[#This Row],[obitos_20_29_f]]-CL180</f>
        <v>0</v>
      </c>
      <c r="CN181">
        <v>1</v>
      </c>
      <c r="CO181" s="6">
        <f>data[[#This Row],[obitos_20_29_m]]-CN180</f>
        <v>0</v>
      </c>
      <c r="CP181">
        <v>3</v>
      </c>
      <c r="CQ181" s="6">
        <f>data[[#This Row],[obitos_30_39_f]]-CP180</f>
        <v>0</v>
      </c>
      <c r="CR181">
        <v>1</v>
      </c>
      <c r="CS181" s="6">
        <f>data[[#This Row],[obitos_30_39_m]]-CR180</f>
        <v>0</v>
      </c>
      <c r="CT181">
        <v>10</v>
      </c>
      <c r="CU181" s="6">
        <f>data[[#This Row],[obitos_40_49_f]]-CT180</f>
        <v>0</v>
      </c>
      <c r="CV181">
        <v>11</v>
      </c>
      <c r="CW181" s="6">
        <f>data[[#This Row],[obitos_40_49_m]]-CV180</f>
        <v>0</v>
      </c>
      <c r="CX181">
        <v>17</v>
      </c>
      <c r="CY181" s="6">
        <f>data[[#This Row],[obitos_50_59_f]]-CX180</f>
        <v>0</v>
      </c>
      <c r="CZ181">
        <v>41</v>
      </c>
      <c r="DA181" s="6">
        <f>data[[#This Row],[obitos_50_59_m]]-CZ180</f>
        <v>0</v>
      </c>
      <c r="DB181">
        <v>49</v>
      </c>
      <c r="DC181" s="6">
        <f>data[[#This Row],[obitos_60_69_f]]-DB180</f>
        <v>0</v>
      </c>
      <c r="DD181">
        <v>110</v>
      </c>
      <c r="DE181" s="6">
        <f>data[[#This Row],[obitos_60_69_m]]-DD180</f>
        <v>0</v>
      </c>
      <c r="DF181">
        <v>136</v>
      </c>
      <c r="DG181" s="6">
        <f>data[[#This Row],[obitos_70_79_f]]-DF180</f>
        <v>0</v>
      </c>
      <c r="DH181">
        <v>214</v>
      </c>
      <c r="DI181" s="6">
        <f>data[[#This Row],[obitos_70_79_m]]-DH180</f>
        <v>0</v>
      </c>
      <c r="DJ181">
        <v>675</v>
      </c>
      <c r="DK181" s="6">
        <f>data[[#This Row],[obitos_80_plus_f]]-DJ180</f>
        <v>1</v>
      </c>
      <c r="DL181">
        <v>526</v>
      </c>
      <c r="DM181" s="6">
        <f>data[[#This Row],[obitos_80_plus_m]]-DL180</f>
        <v>1</v>
      </c>
      <c r="DN181">
        <v>892</v>
      </c>
      <c r="DO181">
        <v>904</v>
      </c>
      <c r="DR181">
        <v>13027</v>
      </c>
    </row>
    <row r="182" spans="1:122" x14ac:dyDescent="0.25">
      <c r="A182" s="1">
        <v>44067</v>
      </c>
      <c r="B182" s="2">
        <v>44067</v>
      </c>
      <c r="C182" s="12">
        <f>data[[#This Row],[confirmados]]-R182</f>
        <v>14840</v>
      </c>
      <c r="D182" s="12">
        <f>IF(ISNUMBER(C181),data[[#This Row],[activos_1]]-C181,0)</f>
        <v>17</v>
      </c>
      <c r="E182" s="11">
        <f t="shared" si="16"/>
        <v>54.666666666666664</v>
      </c>
      <c r="F182">
        <v>55720</v>
      </c>
      <c r="G182" s="13">
        <f>IF(ISNUMBER(F181),data[[#This Row],[confirmados]]-F181,0)</f>
        <v>123</v>
      </c>
      <c r="H182" s="8">
        <f t="shared" si="21"/>
        <v>212</v>
      </c>
      <c r="I182">
        <v>19972</v>
      </c>
      <c r="J182">
        <v>4669</v>
      </c>
      <c r="K182">
        <v>28816</v>
      </c>
      <c r="L182">
        <v>887</v>
      </c>
      <c r="M182">
        <v>1034</v>
      </c>
      <c r="N182">
        <v>202</v>
      </c>
      <c r="O182">
        <v>140</v>
      </c>
      <c r="Q182">
        <v>123</v>
      </c>
      <c r="R182">
        <v>40880</v>
      </c>
      <c r="S182" s="13">
        <f>IF(ISNUMBER(R181),data[[#This Row],[recuperados]]-R181,0)</f>
        <v>106</v>
      </c>
      <c r="T182" s="8">
        <f t="shared" si="17"/>
        <v>157.33333333333334</v>
      </c>
      <c r="U182">
        <v>1801</v>
      </c>
      <c r="V182" s="9">
        <f>IF(ISNUMBER(U181),data[[#This Row],[obitos]]-U181,0)</f>
        <v>5</v>
      </c>
      <c r="W182" s="9">
        <f t="shared" si="18"/>
        <v>2.8333333333333335</v>
      </c>
      <c r="X182">
        <v>321</v>
      </c>
      <c r="Y182" s="25">
        <f>IF(ISNUMBER(X181),(data[[#This Row],[internados]]-X181)/X181,0)</f>
        <v>1.2618296529968454E-2</v>
      </c>
      <c r="Z182" s="77">
        <f t="shared" si="19"/>
        <v>-7.3918985214072516E-3</v>
      </c>
      <c r="AA182" s="13">
        <f>IF(ISNUMBER(X181),IF(data[[#This Row],[internados]]-X181&lt;0,0,data[[#This Row],[internados]]-X181),0)</f>
        <v>4</v>
      </c>
      <c r="AB182" s="8">
        <f t="shared" si="22"/>
        <v>1.6666666666666667</v>
      </c>
      <c r="AC182">
        <v>44</v>
      </c>
      <c r="AD182" s="78">
        <f>IF(ISNUMBER(AC181),IF(AC181=0,0,(data[[#This Row],[internados_uci]]-AC181)/AC181),0)</f>
        <v>-6.3829787234042548E-2</v>
      </c>
      <c r="AE182" s="24">
        <f t="shared" si="20"/>
        <v>2.7704745477121411E-2</v>
      </c>
      <c r="AF182" s="13">
        <f>IF(ISNUMBER(AC181),IF(data[[#This Row],[internados_uci]]-AC181&lt;0,0,data[[#This Row],[internados_uci]]-AC181),0)</f>
        <v>0</v>
      </c>
      <c r="AG182" s="8">
        <f t="shared" si="23"/>
        <v>2</v>
      </c>
      <c r="AJ182">
        <v>34388</v>
      </c>
      <c r="AN182">
        <v>969</v>
      </c>
      <c r="AO182">
        <v>1099</v>
      </c>
      <c r="AP182">
        <v>1399</v>
      </c>
      <c r="AQ182">
        <v>1254</v>
      </c>
      <c r="AR182">
        <v>4627</v>
      </c>
      <c r="AS182">
        <v>4045</v>
      </c>
      <c r="AT182">
        <v>4786</v>
      </c>
      <c r="AU182">
        <v>4363</v>
      </c>
      <c r="AV182">
        <v>5014</v>
      </c>
      <c r="AW182">
        <v>4180</v>
      </c>
      <c r="AX182">
        <v>4705</v>
      </c>
      <c r="AY182">
        <v>3613</v>
      </c>
      <c r="AZ182">
        <v>2929</v>
      </c>
      <c r="BA182">
        <v>2625</v>
      </c>
      <c r="BB182">
        <v>2019</v>
      </c>
      <c r="BC182">
        <v>1812</v>
      </c>
      <c r="BD182">
        <v>4182</v>
      </c>
      <c r="BE182">
        <v>2022</v>
      </c>
      <c r="BL182">
        <v>30662</v>
      </c>
      <c r="BM182">
        <v>25058</v>
      </c>
      <c r="BN182">
        <v>845</v>
      </c>
      <c r="BO182">
        <v>253</v>
      </c>
      <c r="BP182">
        <v>649</v>
      </c>
      <c r="BQ182">
        <v>22</v>
      </c>
      <c r="BR182">
        <v>17</v>
      </c>
      <c r="BS182">
        <v>15</v>
      </c>
      <c r="BT182">
        <v>0</v>
      </c>
      <c r="CD182">
        <v>1</v>
      </c>
      <c r="CE182" s="6">
        <f>data[[#This Row],[obitos_0_9_f]]-CD181</f>
        <v>0</v>
      </c>
      <c r="CF182">
        <v>0</v>
      </c>
      <c r="CG182" s="6">
        <f>data[[#This Row],[obitos_0_9_m]]-CF181</f>
        <v>0</v>
      </c>
      <c r="CH182">
        <v>0</v>
      </c>
      <c r="CI182" s="6">
        <f>data[[#This Row],[obitos_10_19_f]]-CH181</f>
        <v>0</v>
      </c>
      <c r="CJ182">
        <v>0</v>
      </c>
      <c r="CK182" s="6">
        <f>data[[#This Row],[obitos_10_19_m]]-CJ181</f>
        <v>0</v>
      </c>
      <c r="CL182">
        <v>1</v>
      </c>
      <c r="CM182" s="6">
        <f>data[[#This Row],[obitos_20_29_f]]-CL181</f>
        <v>0</v>
      </c>
      <c r="CN182">
        <v>1</v>
      </c>
      <c r="CO182" s="6">
        <f>data[[#This Row],[obitos_20_29_m]]-CN181</f>
        <v>0</v>
      </c>
      <c r="CP182">
        <v>3</v>
      </c>
      <c r="CQ182" s="6">
        <f>data[[#This Row],[obitos_30_39_f]]-CP181</f>
        <v>0</v>
      </c>
      <c r="CR182">
        <v>1</v>
      </c>
      <c r="CS182" s="6">
        <f>data[[#This Row],[obitos_30_39_m]]-CR181</f>
        <v>0</v>
      </c>
      <c r="CT182">
        <v>10</v>
      </c>
      <c r="CU182" s="6">
        <f>data[[#This Row],[obitos_40_49_f]]-CT181</f>
        <v>0</v>
      </c>
      <c r="CV182">
        <v>11</v>
      </c>
      <c r="CW182" s="6">
        <f>data[[#This Row],[obitos_40_49_m]]-CV181</f>
        <v>0</v>
      </c>
      <c r="CX182">
        <v>17</v>
      </c>
      <c r="CY182" s="6">
        <f>data[[#This Row],[obitos_50_59_f]]-CX181</f>
        <v>0</v>
      </c>
      <c r="CZ182">
        <v>41</v>
      </c>
      <c r="DA182" s="6">
        <f>data[[#This Row],[obitos_50_59_m]]-CZ181</f>
        <v>0</v>
      </c>
      <c r="DB182">
        <v>49</v>
      </c>
      <c r="DC182" s="6">
        <f>data[[#This Row],[obitos_60_69_f]]-DB181</f>
        <v>0</v>
      </c>
      <c r="DD182">
        <v>110</v>
      </c>
      <c r="DE182" s="6">
        <f>data[[#This Row],[obitos_60_69_m]]-DD181</f>
        <v>0</v>
      </c>
      <c r="DF182">
        <v>136</v>
      </c>
      <c r="DG182" s="6">
        <f>data[[#This Row],[obitos_70_79_f]]-DF181</f>
        <v>0</v>
      </c>
      <c r="DH182">
        <v>217</v>
      </c>
      <c r="DI182" s="6">
        <f>data[[#This Row],[obitos_70_79_m]]-DH181</f>
        <v>3</v>
      </c>
      <c r="DJ182">
        <v>677</v>
      </c>
      <c r="DK182" s="6">
        <f>data[[#This Row],[obitos_80_plus_f]]-DJ181</f>
        <v>2</v>
      </c>
      <c r="DL182">
        <v>526</v>
      </c>
      <c r="DM182" s="6">
        <f>data[[#This Row],[obitos_80_plus_m]]-DL181</f>
        <v>0</v>
      </c>
      <c r="DN182">
        <v>894</v>
      </c>
      <c r="DO182">
        <v>907</v>
      </c>
      <c r="DR182">
        <v>13039</v>
      </c>
    </row>
    <row r="183" spans="1:122" x14ac:dyDescent="0.25">
      <c r="A183" s="1">
        <v>44068</v>
      </c>
      <c r="B183" s="2">
        <v>44068</v>
      </c>
      <c r="C183" s="12">
        <f>data[[#This Row],[confirmados]]-R183</f>
        <v>14891</v>
      </c>
      <c r="D183" s="12">
        <f>IF(ISNUMBER(C182),data[[#This Row],[activos_1]]-C182,0)</f>
        <v>51</v>
      </c>
      <c r="E183" s="11">
        <f t="shared" si="16"/>
        <v>53.166666666666664</v>
      </c>
      <c r="F183">
        <v>55912</v>
      </c>
      <c r="G183" s="13">
        <f>IF(ISNUMBER(F182),data[[#This Row],[confirmados]]-F182,0)</f>
        <v>192</v>
      </c>
      <c r="H183" s="8">
        <f t="shared" si="21"/>
        <v>201.83333333333334</v>
      </c>
      <c r="I183">
        <v>20021</v>
      </c>
      <c r="J183">
        <v>4677</v>
      </c>
      <c r="K183">
        <v>28932</v>
      </c>
      <c r="L183">
        <v>898</v>
      </c>
      <c r="M183">
        <v>1039</v>
      </c>
      <c r="N183">
        <v>204</v>
      </c>
      <c r="O183">
        <v>141</v>
      </c>
      <c r="Q183">
        <v>192</v>
      </c>
      <c r="R183">
        <v>41021</v>
      </c>
      <c r="S183" s="13">
        <f>IF(ISNUMBER(R182),data[[#This Row],[recuperados]]-R182,0)</f>
        <v>141</v>
      </c>
      <c r="T183" s="8">
        <f t="shared" si="17"/>
        <v>148.66666666666666</v>
      </c>
      <c r="U183">
        <v>1805</v>
      </c>
      <c r="V183" s="9">
        <f>IF(ISNUMBER(U182),data[[#This Row],[obitos]]-U182,0)</f>
        <v>4</v>
      </c>
      <c r="W183" s="9">
        <f t="shared" si="18"/>
        <v>3.1666666666666665</v>
      </c>
      <c r="X183">
        <v>325</v>
      </c>
      <c r="Y183" s="25">
        <f>IF(ISNUMBER(X182),(data[[#This Row],[internados]]-X182)/X182,0)</f>
        <v>1.2461059190031152E-2</v>
      </c>
      <c r="Z183" s="77">
        <f t="shared" si="19"/>
        <v>-1.8428331008465036E-3</v>
      </c>
      <c r="AA183" s="13">
        <f>IF(ISNUMBER(X182),IF(data[[#This Row],[internados]]-X182&lt;0,0,data[[#This Row],[internados]]-X182),0)</f>
        <v>4</v>
      </c>
      <c r="AB183" s="8">
        <f t="shared" si="22"/>
        <v>2.3333333333333335</v>
      </c>
      <c r="AC183">
        <v>41</v>
      </c>
      <c r="AD183" s="78">
        <f>IF(ISNUMBER(AC182),IF(AC182=0,0,(data[[#This Row],[internados_uci]]-AC182)/AC182),0)</f>
        <v>-6.8181818181818177E-2</v>
      </c>
      <c r="AE183" s="24">
        <f t="shared" si="20"/>
        <v>2.9499003850327155E-2</v>
      </c>
      <c r="AF183" s="13">
        <f>IF(ISNUMBER(AC182),IF(data[[#This Row],[internados_uci]]-AC182&lt;0,0,data[[#This Row],[internados_uci]]-AC182),0)</f>
        <v>0</v>
      </c>
      <c r="AG183" s="8">
        <f t="shared" si="23"/>
        <v>2</v>
      </c>
      <c r="AJ183">
        <v>33821</v>
      </c>
      <c r="AN183">
        <v>975</v>
      </c>
      <c r="AO183">
        <v>1107</v>
      </c>
      <c r="AP183">
        <v>1405</v>
      </c>
      <c r="AQ183">
        <v>1258</v>
      </c>
      <c r="AR183">
        <v>4641</v>
      </c>
      <c r="AS183">
        <v>4059</v>
      </c>
      <c r="AT183">
        <v>4803</v>
      </c>
      <c r="AU183">
        <v>4380</v>
      </c>
      <c r="AV183">
        <v>5031</v>
      </c>
      <c r="AW183">
        <v>4199</v>
      </c>
      <c r="AX183">
        <v>4716</v>
      </c>
      <c r="AY183">
        <v>3620</v>
      </c>
      <c r="AZ183">
        <v>2943</v>
      </c>
      <c r="BA183">
        <v>2636</v>
      </c>
      <c r="BB183">
        <v>2026</v>
      </c>
      <c r="BC183">
        <v>1818</v>
      </c>
      <c r="BD183">
        <v>4189</v>
      </c>
      <c r="BE183">
        <v>2029</v>
      </c>
      <c r="BL183">
        <v>30761</v>
      </c>
      <c r="BM183">
        <v>25151</v>
      </c>
      <c r="BN183">
        <v>846</v>
      </c>
      <c r="BO183">
        <v>253</v>
      </c>
      <c r="BP183">
        <v>652</v>
      </c>
      <c r="BQ183">
        <v>22</v>
      </c>
      <c r="BR183">
        <v>17</v>
      </c>
      <c r="BS183">
        <v>15</v>
      </c>
      <c r="BT183">
        <v>0</v>
      </c>
      <c r="CD183">
        <v>1</v>
      </c>
      <c r="CE183" s="6">
        <f>data[[#This Row],[obitos_0_9_f]]-CD182</f>
        <v>0</v>
      </c>
      <c r="CF183">
        <v>0</v>
      </c>
      <c r="CG183" s="6">
        <f>data[[#This Row],[obitos_0_9_m]]-CF182</f>
        <v>0</v>
      </c>
      <c r="CH183">
        <v>0</v>
      </c>
      <c r="CI183" s="6">
        <f>data[[#This Row],[obitos_10_19_f]]-CH182</f>
        <v>0</v>
      </c>
      <c r="CJ183">
        <v>0</v>
      </c>
      <c r="CK183" s="6">
        <f>data[[#This Row],[obitos_10_19_m]]-CJ182</f>
        <v>0</v>
      </c>
      <c r="CL183">
        <v>1</v>
      </c>
      <c r="CM183" s="6">
        <f>data[[#This Row],[obitos_20_29_f]]-CL182</f>
        <v>0</v>
      </c>
      <c r="CN183">
        <v>1</v>
      </c>
      <c r="CO183" s="6">
        <f>data[[#This Row],[obitos_20_29_m]]-CN182</f>
        <v>0</v>
      </c>
      <c r="CP183">
        <v>3</v>
      </c>
      <c r="CQ183" s="6">
        <f>data[[#This Row],[obitos_30_39_f]]-CP182</f>
        <v>0</v>
      </c>
      <c r="CR183">
        <v>1</v>
      </c>
      <c r="CS183" s="6">
        <f>data[[#This Row],[obitos_30_39_m]]-CR182</f>
        <v>0</v>
      </c>
      <c r="CT183">
        <v>10</v>
      </c>
      <c r="CU183" s="6">
        <f>data[[#This Row],[obitos_40_49_f]]-CT182</f>
        <v>0</v>
      </c>
      <c r="CV183">
        <v>11</v>
      </c>
      <c r="CW183" s="6">
        <f>data[[#This Row],[obitos_40_49_m]]-CV182</f>
        <v>0</v>
      </c>
      <c r="CX183">
        <v>17</v>
      </c>
      <c r="CY183" s="6">
        <f>data[[#This Row],[obitos_50_59_f]]-CX182</f>
        <v>0</v>
      </c>
      <c r="CZ183">
        <v>41</v>
      </c>
      <c r="DA183" s="6">
        <f>data[[#This Row],[obitos_50_59_m]]-CZ182</f>
        <v>0</v>
      </c>
      <c r="DB183">
        <v>49</v>
      </c>
      <c r="DC183" s="6">
        <f>data[[#This Row],[obitos_60_69_f]]-DB182</f>
        <v>0</v>
      </c>
      <c r="DD183">
        <v>110</v>
      </c>
      <c r="DE183" s="6">
        <f>data[[#This Row],[obitos_60_69_m]]-DD182</f>
        <v>0</v>
      </c>
      <c r="DF183">
        <v>137</v>
      </c>
      <c r="DG183" s="6">
        <f>data[[#This Row],[obitos_70_79_f]]-DF182</f>
        <v>1</v>
      </c>
      <c r="DH183">
        <v>219</v>
      </c>
      <c r="DI183" s="6">
        <f>data[[#This Row],[obitos_70_79_m]]-DH182</f>
        <v>2</v>
      </c>
      <c r="DJ183">
        <v>677</v>
      </c>
      <c r="DK183" s="6">
        <f>data[[#This Row],[obitos_80_plus_f]]-DJ182</f>
        <v>0</v>
      </c>
      <c r="DL183">
        <v>527</v>
      </c>
      <c r="DM183" s="6">
        <f>data[[#This Row],[obitos_80_plus_m]]-DL182</f>
        <v>1</v>
      </c>
      <c r="DN183">
        <v>895</v>
      </c>
      <c r="DO183">
        <v>910</v>
      </c>
      <c r="DR183">
        <v>13086</v>
      </c>
    </row>
    <row r="184" spans="1:122" x14ac:dyDescent="0.25">
      <c r="A184" s="1">
        <v>44069</v>
      </c>
      <c r="B184" s="2">
        <v>44069</v>
      </c>
      <c r="C184" s="12">
        <f>data[[#This Row],[confirmados]]-R184</f>
        <v>15090</v>
      </c>
      <c r="D184" s="12">
        <f>IF(ISNUMBER(C183),data[[#This Row],[activos_1]]-C183,0)</f>
        <v>199</v>
      </c>
      <c r="E184" s="11">
        <f t="shared" si="16"/>
        <v>60.333333333333336</v>
      </c>
      <c r="F184">
        <v>56274</v>
      </c>
      <c r="G184" s="13">
        <f>IF(ISNUMBER(F183),data[[#This Row],[confirmados]]-F183,0)</f>
        <v>362</v>
      </c>
      <c r="H184" s="8">
        <f t="shared" si="21"/>
        <v>213.66666666666666</v>
      </c>
      <c r="I184">
        <v>20130</v>
      </c>
      <c r="J184">
        <v>4702</v>
      </c>
      <c r="K184">
        <v>29146</v>
      </c>
      <c r="L184">
        <v>906</v>
      </c>
      <c r="M184">
        <v>1044</v>
      </c>
      <c r="N184">
        <v>205</v>
      </c>
      <c r="O184">
        <v>141</v>
      </c>
      <c r="Q184">
        <v>362</v>
      </c>
      <c r="R184">
        <v>41184</v>
      </c>
      <c r="S184" s="13">
        <f>IF(ISNUMBER(R183),data[[#This Row],[recuperados]]-R183,0)</f>
        <v>163</v>
      </c>
      <c r="T184" s="8">
        <f t="shared" si="17"/>
        <v>153.33333333333334</v>
      </c>
      <c r="U184">
        <v>1807</v>
      </c>
      <c r="V184" s="9">
        <f>IF(ISNUMBER(U183),data[[#This Row],[obitos]]-U183,0)</f>
        <v>2</v>
      </c>
      <c r="W184" s="9">
        <f t="shared" si="18"/>
        <v>3.1666666666666665</v>
      </c>
      <c r="X184">
        <v>311</v>
      </c>
      <c r="Y184" s="25">
        <f>IF(ISNUMBER(X183),(data[[#This Row],[internados]]-X183)/X183,0)</f>
        <v>-4.3076923076923075E-2</v>
      </c>
      <c r="Z184" s="77">
        <f t="shared" si="19"/>
        <v>-1.1555248345176641E-2</v>
      </c>
      <c r="AA184" s="13">
        <f>IF(ISNUMBER(X183),IF(data[[#This Row],[internados]]-X183&lt;0,0,data[[#This Row],[internados]]-X183),0)</f>
        <v>0</v>
      </c>
      <c r="AB184" s="8">
        <f t="shared" si="22"/>
        <v>1.5</v>
      </c>
      <c r="AC184">
        <v>38</v>
      </c>
      <c r="AD184" s="78">
        <f>IF(ISNUMBER(AC183),IF(AC183=0,0,(data[[#This Row],[internados_uci]]-AC183)/AC183),0)</f>
        <v>-7.3170731707317069E-2</v>
      </c>
      <c r="AE184" s="24">
        <f t="shared" si="20"/>
        <v>-1.7437371485114091E-3</v>
      </c>
      <c r="AF184" s="13">
        <f>IF(ISNUMBER(AC183),IF(data[[#This Row],[internados_uci]]-AC183&lt;0,0,data[[#This Row],[internados_uci]]-AC183),0)</f>
        <v>0</v>
      </c>
      <c r="AG184" s="8">
        <f t="shared" si="23"/>
        <v>1.3333333333333333</v>
      </c>
      <c r="AJ184">
        <v>33782</v>
      </c>
      <c r="AN184">
        <v>981</v>
      </c>
      <c r="AO184">
        <v>1113</v>
      </c>
      <c r="AP184">
        <v>1417</v>
      </c>
      <c r="AQ184">
        <v>1265</v>
      </c>
      <c r="AR184">
        <v>4690</v>
      </c>
      <c r="AS184">
        <v>4081</v>
      </c>
      <c r="AT184">
        <v>4842</v>
      </c>
      <c r="AU184">
        <v>4401</v>
      </c>
      <c r="AV184">
        <v>5065</v>
      </c>
      <c r="AW184">
        <v>4209</v>
      </c>
      <c r="AX184">
        <v>4743</v>
      </c>
      <c r="AY184">
        <v>3639</v>
      </c>
      <c r="AZ184">
        <v>2964</v>
      </c>
      <c r="BA184">
        <v>2656</v>
      </c>
      <c r="BB184">
        <v>2047</v>
      </c>
      <c r="BC184">
        <v>1826</v>
      </c>
      <c r="BD184">
        <v>4217</v>
      </c>
      <c r="BE184">
        <v>2040</v>
      </c>
      <c r="BL184">
        <v>30998</v>
      </c>
      <c r="BM184">
        <v>25276</v>
      </c>
      <c r="BN184">
        <v>846</v>
      </c>
      <c r="BO184">
        <v>253</v>
      </c>
      <c r="BP184">
        <v>654</v>
      </c>
      <c r="BQ184">
        <v>22</v>
      </c>
      <c r="BR184">
        <v>17</v>
      </c>
      <c r="BS184">
        <v>15</v>
      </c>
      <c r="BT184">
        <v>0</v>
      </c>
      <c r="CD184">
        <v>1</v>
      </c>
      <c r="CE184" s="6">
        <f>data[[#This Row],[obitos_0_9_f]]-CD183</f>
        <v>0</v>
      </c>
      <c r="CF184">
        <v>0</v>
      </c>
      <c r="CG184" s="6">
        <f>data[[#This Row],[obitos_0_9_m]]-CF183</f>
        <v>0</v>
      </c>
      <c r="CH184">
        <v>0</v>
      </c>
      <c r="CI184" s="6">
        <f>data[[#This Row],[obitos_10_19_f]]-CH183</f>
        <v>0</v>
      </c>
      <c r="CJ184">
        <v>0</v>
      </c>
      <c r="CK184" s="6">
        <f>data[[#This Row],[obitos_10_19_m]]-CJ183</f>
        <v>0</v>
      </c>
      <c r="CL184">
        <v>1</v>
      </c>
      <c r="CM184" s="6">
        <f>data[[#This Row],[obitos_20_29_f]]-CL183</f>
        <v>0</v>
      </c>
      <c r="CN184">
        <v>1</v>
      </c>
      <c r="CO184" s="6">
        <f>data[[#This Row],[obitos_20_29_m]]-CN183</f>
        <v>0</v>
      </c>
      <c r="CP184">
        <v>3</v>
      </c>
      <c r="CQ184" s="6">
        <f>data[[#This Row],[obitos_30_39_f]]-CP183</f>
        <v>0</v>
      </c>
      <c r="CR184">
        <v>1</v>
      </c>
      <c r="CS184" s="6">
        <f>data[[#This Row],[obitos_30_39_m]]-CR183</f>
        <v>0</v>
      </c>
      <c r="CT184">
        <v>10</v>
      </c>
      <c r="CU184" s="6">
        <f>data[[#This Row],[obitos_40_49_f]]-CT183</f>
        <v>0</v>
      </c>
      <c r="CV184">
        <v>11</v>
      </c>
      <c r="CW184" s="6">
        <f>data[[#This Row],[obitos_40_49_m]]-CV183</f>
        <v>0</v>
      </c>
      <c r="CX184">
        <v>17</v>
      </c>
      <c r="CY184" s="6">
        <f>data[[#This Row],[obitos_50_59_f]]-CX183</f>
        <v>0</v>
      </c>
      <c r="CZ184">
        <v>41</v>
      </c>
      <c r="DA184" s="6">
        <f>data[[#This Row],[obitos_50_59_m]]-CZ183</f>
        <v>0</v>
      </c>
      <c r="DB184">
        <v>49</v>
      </c>
      <c r="DC184" s="6">
        <f>data[[#This Row],[obitos_60_69_f]]-DB183</f>
        <v>0</v>
      </c>
      <c r="DD184">
        <v>110</v>
      </c>
      <c r="DE184" s="6">
        <f>data[[#This Row],[obitos_60_69_m]]-DD183</f>
        <v>0</v>
      </c>
      <c r="DF184">
        <v>137</v>
      </c>
      <c r="DG184" s="6">
        <f>data[[#This Row],[obitos_70_79_f]]-DF183</f>
        <v>0</v>
      </c>
      <c r="DH184">
        <v>219</v>
      </c>
      <c r="DI184" s="6">
        <f>data[[#This Row],[obitos_70_79_m]]-DH183</f>
        <v>0</v>
      </c>
      <c r="DJ184">
        <v>678</v>
      </c>
      <c r="DK184" s="6">
        <f>data[[#This Row],[obitos_80_plus_f]]-DJ183</f>
        <v>1</v>
      </c>
      <c r="DL184">
        <v>528</v>
      </c>
      <c r="DM184" s="6">
        <f>data[[#This Row],[obitos_80_plus_m]]-DL183</f>
        <v>1</v>
      </c>
      <c r="DN184">
        <v>896</v>
      </c>
      <c r="DO184">
        <v>911</v>
      </c>
      <c r="DR184">
        <v>13283</v>
      </c>
    </row>
    <row r="185" spans="1:122" x14ac:dyDescent="0.25">
      <c r="A185" s="1">
        <v>44070</v>
      </c>
      <c r="B185" s="2">
        <v>44070</v>
      </c>
      <c r="C185" s="12">
        <f>data[[#This Row],[confirmados]]-R185</f>
        <v>15314</v>
      </c>
      <c r="D185" s="12">
        <f>IF(ISNUMBER(C184),data[[#This Row],[activos_1]]-C184,0)</f>
        <v>224</v>
      </c>
      <c r="E185" s="11">
        <f t="shared" si="16"/>
        <v>96</v>
      </c>
      <c r="F185">
        <v>56671</v>
      </c>
      <c r="G185" s="13">
        <f>IF(ISNUMBER(F184),data[[#This Row],[confirmados]]-F184,0)</f>
        <v>397</v>
      </c>
      <c r="H185" s="8">
        <f t="shared" si="21"/>
        <v>243.33333333333334</v>
      </c>
      <c r="I185">
        <v>20291</v>
      </c>
      <c r="J185">
        <v>4728</v>
      </c>
      <c r="K185">
        <v>29332</v>
      </c>
      <c r="L185">
        <v>912</v>
      </c>
      <c r="M185">
        <v>1052</v>
      </c>
      <c r="N185">
        <v>208</v>
      </c>
      <c r="O185">
        <v>148</v>
      </c>
      <c r="Q185">
        <v>397</v>
      </c>
      <c r="R185">
        <v>41357</v>
      </c>
      <c r="S185" s="13">
        <f>IF(ISNUMBER(R184),data[[#This Row],[recuperados]]-R184,0)</f>
        <v>173</v>
      </c>
      <c r="T185" s="8">
        <f t="shared" si="17"/>
        <v>147.33333333333334</v>
      </c>
      <c r="U185">
        <v>1809</v>
      </c>
      <c r="V185" s="9">
        <f>IF(ISNUMBER(U184),data[[#This Row],[obitos]]-U184,0)</f>
        <v>2</v>
      </c>
      <c r="W185" s="9">
        <f t="shared" si="18"/>
        <v>2.8333333333333335</v>
      </c>
      <c r="X185">
        <v>317</v>
      </c>
      <c r="Y185" s="25">
        <f>IF(ISNUMBER(X184),(data[[#This Row],[internados]]-X184)/X184,0)</f>
        <v>1.9292604501607719E-2</v>
      </c>
      <c r="Z185" s="77">
        <f t="shared" si="19"/>
        <v>-1.8527883134715623E-3</v>
      </c>
      <c r="AA185" s="13">
        <f>IF(ISNUMBER(X184),IF(data[[#This Row],[internados]]-X184&lt;0,0,data[[#This Row],[internados]]-X184),0)</f>
        <v>6</v>
      </c>
      <c r="AB185" s="8">
        <f t="shared" si="22"/>
        <v>2.5</v>
      </c>
      <c r="AC185">
        <v>35</v>
      </c>
      <c r="AD185" s="78">
        <f>IF(ISNUMBER(AC184),IF(AC184=0,0,(data[[#This Row],[internados_uci]]-AC184)/AC184),0)</f>
        <v>-7.8947368421052627E-2</v>
      </c>
      <c r="AE185" s="24">
        <f t="shared" si="20"/>
        <v>-2.3448640432362059E-2</v>
      </c>
      <c r="AF185" s="13">
        <f>IF(ISNUMBER(AC184),IF(data[[#This Row],[internados_uci]]-AC184&lt;0,0,data[[#This Row],[internados_uci]]-AC184),0)</f>
        <v>0</v>
      </c>
      <c r="AG185" s="8">
        <f t="shared" si="23"/>
        <v>1</v>
      </c>
      <c r="AJ185">
        <v>33866</v>
      </c>
      <c r="AN185">
        <v>988</v>
      </c>
      <c r="AO185">
        <v>1120</v>
      </c>
      <c r="AP185">
        <v>1433</v>
      </c>
      <c r="AQ185">
        <v>1285</v>
      </c>
      <c r="AR185">
        <v>4732</v>
      </c>
      <c r="AS185">
        <v>4125</v>
      </c>
      <c r="AT185">
        <v>4879</v>
      </c>
      <c r="AU185">
        <v>4431</v>
      </c>
      <c r="AV185">
        <v>5102</v>
      </c>
      <c r="AW185">
        <v>4232</v>
      </c>
      <c r="AX185">
        <v>4766</v>
      </c>
      <c r="AY185">
        <v>3663</v>
      </c>
      <c r="AZ185">
        <v>2980</v>
      </c>
      <c r="BA185">
        <v>2677</v>
      </c>
      <c r="BB185">
        <v>2063</v>
      </c>
      <c r="BC185">
        <v>1838</v>
      </c>
      <c r="BD185">
        <v>4234</v>
      </c>
      <c r="BE185">
        <v>2047</v>
      </c>
      <c r="BL185">
        <v>31209</v>
      </c>
      <c r="BM185">
        <v>25464</v>
      </c>
      <c r="BN185">
        <v>846</v>
      </c>
      <c r="BO185">
        <v>253</v>
      </c>
      <c r="BP185">
        <v>656</v>
      </c>
      <c r="BQ185">
        <v>22</v>
      </c>
      <c r="BR185">
        <v>17</v>
      </c>
      <c r="BS185">
        <v>15</v>
      </c>
      <c r="BT185">
        <v>0</v>
      </c>
      <c r="CD185">
        <v>1</v>
      </c>
      <c r="CE185" s="6">
        <f>data[[#This Row],[obitos_0_9_f]]-CD184</f>
        <v>0</v>
      </c>
      <c r="CF185">
        <v>0</v>
      </c>
      <c r="CG185" s="6">
        <f>data[[#This Row],[obitos_0_9_m]]-CF184</f>
        <v>0</v>
      </c>
      <c r="CH185">
        <v>0</v>
      </c>
      <c r="CI185" s="6">
        <f>data[[#This Row],[obitos_10_19_f]]-CH184</f>
        <v>0</v>
      </c>
      <c r="CJ185">
        <v>0</v>
      </c>
      <c r="CK185" s="6">
        <f>data[[#This Row],[obitos_10_19_m]]-CJ184</f>
        <v>0</v>
      </c>
      <c r="CL185">
        <v>1</v>
      </c>
      <c r="CM185" s="6">
        <f>data[[#This Row],[obitos_20_29_f]]-CL184</f>
        <v>0</v>
      </c>
      <c r="CN185">
        <v>1</v>
      </c>
      <c r="CO185" s="6">
        <f>data[[#This Row],[obitos_20_29_m]]-CN184</f>
        <v>0</v>
      </c>
      <c r="CP185">
        <v>3</v>
      </c>
      <c r="CQ185" s="6">
        <f>data[[#This Row],[obitos_30_39_f]]-CP184</f>
        <v>0</v>
      </c>
      <c r="CR185">
        <v>1</v>
      </c>
      <c r="CS185" s="6">
        <f>data[[#This Row],[obitos_30_39_m]]-CR184</f>
        <v>0</v>
      </c>
      <c r="CT185">
        <v>10</v>
      </c>
      <c r="CU185" s="6">
        <f>data[[#This Row],[obitos_40_49_f]]-CT184</f>
        <v>0</v>
      </c>
      <c r="CV185">
        <v>11</v>
      </c>
      <c r="CW185" s="6">
        <f>data[[#This Row],[obitos_40_49_m]]-CV184</f>
        <v>0</v>
      </c>
      <c r="CX185">
        <v>17</v>
      </c>
      <c r="CY185" s="6">
        <f>data[[#This Row],[obitos_50_59_f]]-CX184</f>
        <v>0</v>
      </c>
      <c r="CZ185">
        <v>41</v>
      </c>
      <c r="DA185" s="6">
        <f>data[[#This Row],[obitos_50_59_m]]-CZ184</f>
        <v>0</v>
      </c>
      <c r="DB185">
        <v>49</v>
      </c>
      <c r="DC185" s="6">
        <f>data[[#This Row],[obitos_60_69_f]]-DB184</f>
        <v>0</v>
      </c>
      <c r="DD185">
        <v>110</v>
      </c>
      <c r="DE185" s="6">
        <f>data[[#This Row],[obitos_60_69_m]]-DD184</f>
        <v>0</v>
      </c>
      <c r="DF185">
        <v>137</v>
      </c>
      <c r="DG185" s="6">
        <f>data[[#This Row],[obitos_70_79_f]]-DF184</f>
        <v>0</v>
      </c>
      <c r="DH185">
        <v>219</v>
      </c>
      <c r="DI185" s="6">
        <f>data[[#This Row],[obitos_70_79_m]]-DH184</f>
        <v>0</v>
      </c>
      <c r="DJ185">
        <v>679</v>
      </c>
      <c r="DK185" s="6">
        <f>data[[#This Row],[obitos_80_plus_f]]-DJ184</f>
        <v>1</v>
      </c>
      <c r="DL185">
        <v>529</v>
      </c>
      <c r="DM185" s="6">
        <f>data[[#This Row],[obitos_80_plus_m]]-DL184</f>
        <v>1</v>
      </c>
      <c r="DN185">
        <v>897</v>
      </c>
      <c r="DO185">
        <v>912</v>
      </c>
      <c r="DR185">
        <v>13507</v>
      </c>
    </row>
    <row r="186" spans="1:122" x14ac:dyDescent="0.25">
      <c r="A186" s="1">
        <v>44071</v>
      </c>
      <c r="B186" s="2">
        <v>44071</v>
      </c>
      <c r="C186" s="12">
        <f>data[[#This Row],[confirmados]]-R186</f>
        <v>15518</v>
      </c>
      <c r="D186" s="12">
        <f>IF(ISNUMBER(C185),data[[#This Row],[activos_1]]-C185,0)</f>
        <v>204</v>
      </c>
      <c r="E186" s="11">
        <f t="shared" si="16"/>
        <v>119.66666666666667</v>
      </c>
      <c r="F186">
        <v>57074</v>
      </c>
      <c r="G186" s="13">
        <f>IF(ISNUMBER(F185),data[[#This Row],[confirmados]]-F185,0)</f>
        <v>403</v>
      </c>
      <c r="H186" s="8">
        <f t="shared" si="21"/>
        <v>270.33333333333331</v>
      </c>
      <c r="I186">
        <v>20457</v>
      </c>
      <c r="J186">
        <v>4757</v>
      </c>
      <c r="K186">
        <v>29514</v>
      </c>
      <c r="L186">
        <v>923</v>
      </c>
      <c r="M186">
        <v>1062</v>
      </c>
      <c r="N186">
        <v>208</v>
      </c>
      <c r="O186">
        <v>153</v>
      </c>
      <c r="Q186">
        <v>403</v>
      </c>
      <c r="R186">
        <v>41556</v>
      </c>
      <c r="S186" s="13">
        <f>IF(ISNUMBER(R185),data[[#This Row],[recuperados]]-R185,0)</f>
        <v>199</v>
      </c>
      <c r="T186" s="8">
        <f t="shared" si="17"/>
        <v>150.66666666666666</v>
      </c>
      <c r="U186">
        <v>1815</v>
      </c>
      <c r="V186" s="9">
        <f>IF(ISNUMBER(U185),data[[#This Row],[obitos]]-U185,0)</f>
        <v>6</v>
      </c>
      <c r="W186" s="9">
        <f t="shared" si="18"/>
        <v>3.5</v>
      </c>
      <c r="X186">
        <v>334</v>
      </c>
      <c r="Y186" s="25">
        <f>IF(ISNUMBER(X185),(data[[#This Row],[internados]]-X185)/X185,0)</f>
        <v>5.362776025236593E-2</v>
      </c>
      <c r="Z186" s="77">
        <f t="shared" si="19"/>
        <v>9.6812257265125826E-3</v>
      </c>
      <c r="AA186" s="13">
        <f>IF(ISNUMBER(X185),IF(data[[#This Row],[internados]]-X185&lt;0,0,data[[#This Row],[internados]]-X185),0)</f>
        <v>17</v>
      </c>
      <c r="AB186" s="8">
        <f t="shared" si="22"/>
        <v>5.333333333333333</v>
      </c>
      <c r="AC186">
        <v>38</v>
      </c>
      <c r="AD186" s="78">
        <f>IF(ISNUMBER(AC185),IF(AC185=0,0,(data[[#This Row],[internados_uci]]-AC185)/AC185),0)</f>
        <v>8.5714285714285715E-2</v>
      </c>
      <c r="AE186" s="24">
        <f t="shared" si="20"/>
        <v>-1.3227966797054277E-2</v>
      </c>
      <c r="AF186" s="13">
        <f>IF(ISNUMBER(AC185),IF(data[[#This Row],[internados_uci]]-AC185&lt;0,0,data[[#This Row],[internados_uci]]-AC185),0)</f>
        <v>3</v>
      </c>
      <c r="AG186" s="8">
        <f t="shared" si="23"/>
        <v>1.3333333333333333</v>
      </c>
      <c r="AJ186">
        <v>33930</v>
      </c>
      <c r="AN186">
        <v>998</v>
      </c>
      <c r="AO186">
        <v>1133</v>
      </c>
      <c r="AP186">
        <v>1455</v>
      </c>
      <c r="AQ186">
        <v>1301</v>
      </c>
      <c r="AR186">
        <v>4761</v>
      </c>
      <c r="AS186">
        <v>4161</v>
      </c>
      <c r="AT186">
        <v>4911</v>
      </c>
      <c r="AU186">
        <v>4473</v>
      </c>
      <c r="AV186">
        <v>5149</v>
      </c>
      <c r="AW186">
        <v>4255</v>
      </c>
      <c r="AX186">
        <v>4810</v>
      </c>
      <c r="AY186">
        <v>3685</v>
      </c>
      <c r="AZ186">
        <v>2997</v>
      </c>
      <c r="BA186">
        <v>2694</v>
      </c>
      <c r="BB186">
        <v>2072</v>
      </c>
      <c r="BC186">
        <v>1846</v>
      </c>
      <c r="BD186">
        <v>4243</v>
      </c>
      <c r="BE186">
        <v>2052</v>
      </c>
      <c r="BL186">
        <v>31428</v>
      </c>
      <c r="BM186">
        <v>25646</v>
      </c>
      <c r="BN186">
        <v>848</v>
      </c>
      <c r="BO186">
        <v>253</v>
      </c>
      <c r="BP186">
        <v>660</v>
      </c>
      <c r="BQ186">
        <v>22</v>
      </c>
      <c r="BR186">
        <v>17</v>
      </c>
      <c r="BS186">
        <v>15</v>
      </c>
      <c r="BT186">
        <v>0</v>
      </c>
      <c r="CD186">
        <v>1</v>
      </c>
      <c r="CE186" s="6">
        <f>data[[#This Row],[obitos_0_9_f]]-CD185</f>
        <v>0</v>
      </c>
      <c r="CF186">
        <v>0</v>
      </c>
      <c r="CG186" s="6">
        <f>data[[#This Row],[obitos_0_9_m]]-CF185</f>
        <v>0</v>
      </c>
      <c r="CH186">
        <v>0</v>
      </c>
      <c r="CI186" s="6">
        <f>data[[#This Row],[obitos_10_19_f]]-CH185</f>
        <v>0</v>
      </c>
      <c r="CJ186">
        <v>0</v>
      </c>
      <c r="CK186" s="6">
        <f>data[[#This Row],[obitos_10_19_m]]-CJ185</f>
        <v>0</v>
      </c>
      <c r="CL186">
        <v>1</v>
      </c>
      <c r="CM186" s="6">
        <f>data[[#This Row],[obitos_20_29_f]]-CL185</f>
        <v>0</v>
      </c>
      <c r="CN186">
        <v>1</v>
      </c>
      <c r="CO186" s="6">
        <f>data[[#This Row],[obitos_20_29_m]]-CN185</f>
        <v>0</v>
      </c>
      <c r="CP186">
        <v>3</v>
      </c>
      <c r="CQ186" s="6">
        <f>data[[#This Row],[obitos_30_39_f]]-CP185</f>
        <v>0</v>
      </c>
      <c r="CR186">
        <v>1</v>
      </c>
      <c r="CS186" s="6">
        <f>data[[#This Row],[obitos_30_39_m]]-CR185</f>
        <v>0</v>
      </c>
      <c r="CT186">
        <v>10</v>
      </c>
      <c r="CU186" s="6">
        <f>data[[#This Row],[obitos_40_49_f]]-CT185</f>
        <v>0</v>
      </c>
      <c r="CV186">
        <v>11</v>
      </c>
      <c r="CW186" s="6">
        <f>data[[#This Row],[obitos_40_49_m]]-CV185</f>
        <v>0</v>
      </c>
      <c r="CX186">
        <v>17</v>
      </c>
      <c r="CY186" s="6">
        <f>data[[#This Row],[obitos_50_59_f]]-CX185</f>
        <v>0</v>
      </c>
      <c r="CZ186">
        <v>41</v>
      </c>
      <c r="DA186" s="6">
        <f>data[[#This Row],[obitos_50_59_m]]-CZ185</f>
        <v>0</v>
      </c>
      <c r="DB186">
        <v>49</v>
      </c>
      <c r="DC186" s="6">
        <f>data[[#This Row],[obitos_60_69_f]]-DB185</f>
        <v>0</v>
      </c>
      <c r="DD186">
        <v>110</v>
      </c>
      <c r="DE186" s="6">
        <f>data[[#This Row],[obitos_60_69_m]]-DD185</f>
        <v>0</v>
      </c>
      <c r="DF186">
        <v>138</v>
      </c>
      <c r="DG186" s="6">
        <f>data[[#This Row],[obitos_70_79_f]]-DF185</f>
        <v>1</v>
      </c>
      <c r="DH186">
        <v>220</v>
      </c>
      <c r="DI186" s="6">
        <f>data[[#This Row],[obitos_70_79_m]]-DH185</f>
        <v>1</v>
      </c>
      <c r="DJ186">
        <v>681</v>
      </c>
      <c r="DK186" s="6">
        <f>data[[#This Row],[obitos_80_plus_f]]-DJ185</f>
        <v>2</v>
      </c>
      <c r="DL186">
        <v>531</v>
      </c>
      <c r="DM186" s="6">
        <f>data[[#This Row],[obitos_80_plus_m]]-DL185</f>
        <v>2</v>
      </c>
      <c r="DN186">
        <v>900</v>
      </c>
      <c r="DO186">
        <v>915</v>
      </c>
      <c r="DR186">
        <v>13703</v>
      </c>
    </row>
    <row r="187" spans="1:122" x14ac:dyDescent="0.25">
      <c r="A187" s="1">
        <v>44072</v>
      </c>
      <c r="B187" s="2">
        <v>44072</v>
      </c>
      <c r="C187" s="12">
        <f>data[[#This Row],[confirmados]]-R187</f>
        <v>15682</v>
      </c>
      <c r="D187" s="12">
        <f>IF(ISNUMBER(C186),data[[#This Row],[activos_1]]-C186,0)</f>
        <v>164</v>
      </c>
      <c r="E187" s="11">
        <f t="shared" si="16"/>
        <v>143.16666666666666</v>
      </c>
      <c r="F187">
        <v>57448</v>
      </c>
      <c r="G187" s="13">
        <f>IF(ISNUMBER(F186),data[[#This Row],[confirmados]]-F186,0)</f>
        <v>374</v>
      </c>
      <c r="H187" s="8">
        <f t="shared" si="21"/>
        <v>308.5</v>
      </c>
      <c r="I187">
        <v>20614</v>
      </c>
      <c r="J187">
        <v>4780</v>
      </c>
      <c r="K187">
        <v>29663</v>
      </c>
      <c r="L187">
        <v>926</v>
      </c>
      <c r="M187">
        <v>1099</v>
      </c>
      <c r="N187">
        <v>209</v>
      </c>
      <c r="O187">
        <v>157</v>
      </c>
      <c r="Q187">
        <v>374</v>
      </c>
      <c r="R187">
        <v>41766</v>
      </c>
      <c r="S187" s="13">
        <f>IF(ISNUMBER(R186),data[[#This Row],[recuperados]]-R186,0)</f>
        <v>210</v>
      </c>
      <c r="T187" s="8">
        <f t="shared" si="17"/>
        <v>165.33333333333334</v>
      </c>
      <c r="U187">
        <v>1818</v>
      </c>
      <c r="V187" s="9">
        <f>IF(ISNUMBER(U186),data[[#This Row],[obitos]]-U186,0)</f>
        <v>3</v>
      </c>
      <c r="W187" s="9">
        <f t="shared" si="18"/>
        <v>3.6666666666666665</v>
      </c>
      <c r="X187">
        <v>324</v>
      </c>
      <c r="Y187" s="25">
        <f>IF(ISNUMBER(X186),(data[[#This Row],[internados]]-X186)/X186,0)</f>
        <v>-2.9940119760479042E-2</v>
      </c>
      <c r="Z187" s="77">
        <f t="shared" si="19"/>
        <v>4.1637796060951899E-3</v>
      </c>
      <c r="AA187" s="13">
        <f>IF(ISNUMBER(X186),IF(data[[#This Row],[internados]]-X186&lt;0,0,data[[#This Row],[internados]]-X186),0)</f>
        <v>0</v>
      </c>
      <c r="AB187" s="8">
        <f t="shared" si="22"/>
        <v>5.166666666666667</v>
      </c>
      <c r="AC187">
        <v>40</v>
      </c>
      <c r="AD187" s="78">
        <f>IF(ISNUMBER(AC186),IF(AC186=0,0,(data[[#This Row],[internados_uci]]-AC186)/AC186),0)</f>
        <v>5.2631578947368418E-2</v>
      </c>
      <c r="AE187" s="24">
        <f t="shared" si="20"/>
        <v>-2.4297306813762718E-2</v>
      </c>
      <c r="AF187" s="13">
        <f>IF(ISNUMBER(AC186),IF(data[[#This Row],[internados_uci]]-AC186&lt;0,0,data[[#This Row],[internados_uci]]-AC186),0)</f>
        <v>2</v>
      </c>
      <c r="AG187" s="8">
        <f t="shared" si="23"/>
        <v>0.83333333333333337</v>
      </c>
      <c r="AJ187">
        <v>33965</v>
      </c>
      <c r="AN187">
        <v>1008</v>
      </c>
      <c r="AO187">
        <v>1149</v>
      </c>
      <c r="AP187">
        <v>1464</v>
      </c>
      <c r="AQ187">
        <v>1318</v>
      </c>
      <c r="AR187">
        <v>4788</v>
      </c>
      <c r="AS187">
        <v>4220</v>
      </c>
      <c r="AT187">
        <v>4954</v>
      </c>
      <c r="AU187">
        <v>4497</v>
      </c>
      <c r="AV187">
        <v>5185</v>
      </c>
      <c r="AW187">
        <v>4283</v>
      </c>
      <c r="AX187">
        <v>4835</v>
      </c>
      <c r="AY187">
        <v>3705</v>
      </c>
      <c r="AZ187">
        <v>3014</v>
      </c>
      <c r="BA187">
        <v>2709</v>
      </c>
      <c r="BB187">
        <v>2076</v>
      </c>
      <c r="BC187">
        <v>1851</v>
      </c>
      <c r="BD187">
        <v>4255</v>
      </c>
      <c r="BE187">
        <v>2059</v>
      </c>
      <c r="BL187">
        <v>31611</v>
      </c>
      <c r="BM187">
        <v>25837</v>
      </c>
      <c r="BN187">
        <v>848</v>
      </c>
      <c r="BO187">
        <v>253</v>
      </c>
      <c r="BP187">
        <v>663</v>
      </c>
      <c r="BQ187">
        <v>22</v>
      </c>
      <c r="BR187">
        <v>17</v>
      </c>
      <c r="BS187">
        <v>15</v>
      </c>
      <c r="BT187">
        <v>0</v>
      </c>
      <c r="CD187">
        <v>1</v>
      </c>
      <c r="CE187" s="6">
        <f>data[[#This Row],[obitos_0_9_f]]-CD186</f>
        <v>0</v>
      </c>
      <c r="CF187">
        <v>0</v>
      </c>
      <c r="CG187" s="6">
        <f>data[[#This Row],[obitos_0_9_m]]-CF186</f>
        <v>0</v>
      </c>
      <c r="CH187">
        <v>0</v>
      </c>
      <c r="CI187" s="6">
        <f>data[[#This Row],[obitos_10_19_f]]-CH186</f>
        <v>0</v>
      </c>
      <c r="CJ187">
        <v>0</v>
      </c>
      <c r="CK187" s="6">
        <f>data[[#This Row],[obitos_10_19_m]]-CJ186</f>
        <v>0</v>
      </c>
      <c r="CL187">
        <v>1</v>
      </c>
      <c r="CM187" s="6">
        <f>data[[#This Row],[obitos_20_29_f]]-CL186</f>
        <v>0</v>
      </c>
      <c r="CN187">
        <v>1</v>
      </c>
      <c r="CO187" s="6">
        <f>data[[#This Row],[obitos_20_29_m]]-CN186</f>
        <v>0</v>
      </c>
      <c r="CP187">
        <v>3</v>
      </c>
      <c r="CQ187" s="6">
        <f>data[[#This Row],[obitos_30_39_f]]-CP186</f>
        <v>0</v>
      </c>
      <c r="CR187">
        <v>1</v>
      </c>
      <c r="CS187" s="6">
        <f>data[[#This Row],[obitos_30_39_m]]-CR186</f>
        <v>0</v>
      </c>
      <c r="CT187">
        <v>10</v>
      </c>
      <c r="CU187" s="6">
        <f>data[[#This Row],[obitos_40_49_f]]-CT186</f>
        <v>0</v>
      </c>
      <c r="CV187">
        <v>11</v>
      </c>
      <c r="CW187" s="6">
        <f>data[[#This Row],[obitos_40_49_m]]-CV186</f>
        <v>0</v>
      </c>
      <c r="CX187">
        <v>17</v>
      </c>
      <c r="CY187" s="6">
        <f>data[[#This Row],[obitos_50_59_f]]-CX186</f>
        <v>0</v>
      </c>
      <c r="CZ187">
        <v>41</v>
      </c>
      <c r="DA187" s="6">
        <f>data[[#This Row],[obitos_50_59_m]]-CZ186</f>
        <v>0</v>
      </c>
      <c r="DB187">
        <v>49</v>
      </c>
      <c r="DC187" s="6">
        <f>data[[#This Row],[obitos_60_69_f]]-DB186</f>
        <v>0</v>
      </c>
      <c r="DD187">
        <v>110</v>
      </c>
      <c r="DE187" s="6">
        <f>data[[#This Row],[obitos_60_69_m]]-DD186</f>
        <v>0</v>
      </c>
      <c r="DF187">
        <v>138</v>
      </c>
      <c r="DG187" s="6">
        <f>data[[#This Row],[obitos_70_79_f]]-DF186</f>
        <v>0</v>
      </c>
      <c r="DH187">
        <v>220</v>
      </c>
      <c r="DI187" s="6">
        <f>data[[#This Row],[obitos_70_79_m]]-DH186</f>
        <v>0</v>
      </c>
      <c r="DJ187">
        <v>683</v>
      </c>
      <c r="DK187" s="6">
        <f>data[[#This Row],[obitos_80_plus_f]]-DJ186</f>
        <v>2</v>
      </c>
      <c r="DL187">
        <v>532</v>
      </c>
      <c r="DM187" s="6">
        <f>data[[#This Row],[obitos_80_plus_m]]-DL186</f>
        <v>1</v>
      </c>
      <c r="DN187">
        <v>902</v>
      </c>
      <c r="DO187">
        <v>916</v>
      </c>
      <c r="DR187">
        <v>13864</v>
      </c>
    </row>
    <row r="188" spans="1:122" x14ac:dyDescent="0.25">
      <c r="A188" s="1">
        <v>44073</v>
      </c>
      <c r="B188" s="2">
        <v>44073</v>
      </c>
      <c r="C188" s="12">
        <f>data[[#This Row],[confirmados]]-R188</f>
        <v>15883</v>
      </c>
      <c r="D188" s="12">
        <f>IF(ISNUMBER(C187),data[[#This Row],[activos_1]]-C187,0)</f>
        <v>201</v>
      </c>
      <c r="E188" s="11">
        <f t="shared" si="16"/>
        <v>173.83333333333334</v>
      </c>
      <c r="F188">
        <v>57768</v>
      </c>
      <c r="G188" s="13">
        <f>IF(ISNUMBER(F187),data[[#This Row],[confirmados]]-F187,0)</f>
        <v>320</v>
      </c>
      <c r="H188" s="8">
        <f t="shared" si="21"/>
        <v>341.33333333333331</v>
      </c>
      <c r="I188">
        <v>20776</v>
      </c>
      <c r="J188">
        <v>4800</v>
      </c>
      <c r="K188">
        <v>29784</v>
      </c>
      <c r="L188">
        <v>937</v>
      </c>
      <c r="M188">
        <v>1105</v>
      </c>
      <c r="N188">
        <v>209</v>
      </c>
      <c r="O188">
        <v>157</v>
      </c>
      <c r="Q188">
        <v>320</v>
      </c>
      <c r="R188">
        <v>41885</v>
      </c>
      <c r="S188" s="13">
        <f>IF(ISNUMBER(R187),data[[#This Row],[recuperados]]-R187,0)</f>
        <v>119</v>
      </c>
      <c r="T188" s="8">
        <f t="shared" si="17"/>
        <v>167.5</v>
      </c>
      <c r="U188">
        <v>1819</v>
      </c>
      <c r="V188" s="9">
        <f>IF(ISNUMBER(U187),data[[#This Row],[obitos]]-U187,0)</f>
        <v>1</v>
      </c>
      <c r="W188" s="9">
        <f t="shared" si="18"/>
        <v>3</v>
      </c>
      <c r="X188">
        <v>341</v>
      </c>
      <c r="Y188" s="25">
        <f>IF(ISNUMBER(X187),(data[[#This Row],[internados]]-X187)/X187,0)</f>
        <v>5.2469135802469133E-2</v>
      </c>
      <c r="Z188" s="77">
        <f t="shared" si="19"/>
        <v>1.080558615151197E-2</v>
      </c>
      <c r="AA188" s="13">
        <f>IF(ISNUMBER(X187),IF(data[[#This Row],[internados]]-X187&lt;0,0,data[[#This Row],[internados]]-X187),0)</f>
        <v>17</v>
      </c>
      <c r="AB188" s="8">
        <f t="shared" si="22"/>
        <v>7.333333333333333</v>
      </c>
      <c r="AC188">
        <v>41</v>
      </c>
      <c r="AD188" s="78">
        <f>IF(ISNUMBER(AC187),IF(AC187=0,0,(data[[#This Row],[internados_uci]]-AC187)/AC187),0)</f>
        <v>2.5000000000000001E-2</v>
      </c>
      <c r="AE188" s="24">
        <f t="shared" si="20"/>
        <v>-9.4923422747556253E-3</v>
      </c>
      <c r="AF188" s="13">
        <f>IF(ISNUMBER(AC187),IF(data[[#This Row],[internados_uci]]-AC187&lt;0,0,data[[#This Row],[internados_uci]]-AC187),0)</f>
        <v>1</v>
      </c>
      <c r="AG188" s="8">
        <f t="shared" si="23"/>
        <v>1</v>
      </c>
      <c r="AJ188">
        <v>34258</v>
      </c>
      <c r="AN188">
        <v>1009</v>
      </c>
      <c r="AO188">
        <v>1154</v>
      </c>
      <c r="AP188">
        <v>1471</v>
      </c>
      <c r="AQ188">
        <v>1332</v>
      </c>
      <c r="AR188">
        <v>4827</v>
      </c>
      <c r="AS188">
        <v>4251</v>
      </c>
      <c r="AT188">
        <v>4990</v>
      </c>
      <c r="AU188">
        <v>4513</v>
      </c>
      <c r="AV188">
        <v>5216</v>
      </c>
      <c r="AW188">
        <v>4300</v>
      </c>
      <c r="AX188">
        <v>4860</v>
      </c>
      <c r="AY188">
        <v>3720</v>
      </c>
      <c r="AZ188">
        <v>3025</v>
      </c>
      <c r="BA188">
        <v>2720</v>
      </c>
      <c r="BB188">
        <v>2087</v>
      </c>
      <c r="BC188">
        <v>1862</v>
      </c>
      <c r="BD188">
        <v>4281</v>
      </c>
      <c r="BE188">
        <v>2068</v>
      </c>
      <c r="BL188">
        <v>31800</v>
      </c>
      <c r="BM188">
        <v>25968</v>
      </c>
      <c r="BN188">
        <v>849</v>
      </c>
      <c r="BO188">
        <v>253</v>
      </c>
      <c r="BP188">
        <v>663</v>
      </c>
      <c r="BQ188">
        <v>22</v>
      </c>
      <c r="BR188">
        <v>17</v>
      </c>
      <c r="BS188">
        <v>15</v>
      </c>
      <c r="BT188">
        <v>0</v>
      </c>
      <c r="CD188">
        <v>1</v>
      </c>
      <c r="CE188" s="6">
        <f>data[[#This Row],[obitos_0_9_f]]-CD187</f>
        <v>0</v>
      </c>
      <c r="CF188">
        <v>0</v>
      </c>
      <c r="CG188" s="6">
        <f>data[[#This Row],[obitos_0_9_m]]-CF187</f>
        <v>0</v>
      </c>
      <c r="CH188">
        <v>0</v>
      </c>
      <c r="CI188" s="6">
        <f>data[[#This Row],[obitos_10_19_f]]-CH187</f>
        <v>0</v>
      </c>
      <c r="CJ188">
        <v>0</v>
      </c>
      <c r="CK188" s="6">
        <f>data[[#This Row],[obitos_10_19_m]]-CJ187</f>
        <v>0</v>
      </c>
      <c r="CL188">
        <v>1</v>
      </c>
      <c r="CM188" s="6">
        <f>data[[#This Row],[obitos_20_29_f]]-CL187</f>
        <v>0</v>
      </c>
      <c r="CN188">
        <v>1</v>
      </c>
      <c r="CO188" s="6">
        <f>data[[#This Row],[obitos_20_29_m]]-CN187</f>
        <v>0</v>
      </c>
      <c r="CP188">
        <v>3</v>
      </c>
      <c r="CQ188" s="6">
        <f>data[[#This Row],[obitos_30_39_f]]-CP187</f>
        <v>0</v>
      </c>
      <c r="CR188">
        <v>1</v>
      </c>
      <c r="CS188" s="6">
        <f>data[[#This Row],[obitos_30_39_m]]-CR187</f>
        <v>0</v>
      </c>
      <c r="CT188">
        <v>10</v>
      </c>
      <c r="CU188" s="6">
        <f>data[[#This Row],[obitos_40_49_f]]-CT187</f>
        <v>0</v>
      </c>
      <c r="CV188">
        <v>11</v>
      </c>
      <c r="CW188" s="6">
        <f>data[[#This Row],[obitos_40_49_m]]-CV187</f>
        <v>0</v>
      </c>
      <c r="CX188">
        <v>17</v>
      </c>
      <c r="CY188" s="6">
        <f>data[[#This Row],[obitos_50_59_f]]-CX187</f>
        <v>0</v>
      </c>
      <c r="CZ188">
        <v>41</v>
      </c>
      <c r="DA188" s="6">
        <f>data[[#This Row],[obitos_50_59_m]]-CZ187</f>
        <v>0</v>
      </c>
      <c r="DB188">
        <v>49</v>
      </c>
      <c r="DC188" s="6">
        <f>data[[#This Row],[obitos_60_69_f]]-DB187</f>
        <v>0</v>
      </c>
      <c r="DD188">
        <v>110</v>
      </c>
      <c r="DE188" s="6">
        <f>data[[#This Row],[obitos_60_69_m]]-DD187</f>
        <v>0</v>
      </c>
      <c r="DF188">
        <v>139</v>
      </c>
      <c r="DG188" s="6">
        <f>data[[#This Row],[obitos_70_79_f]]-DF187</f>
        <v>1</v>
      </c>
      <c r="DH188">
        <v>220</v>
      </c>
      <c r="DI188" s="6">
        <f>data[[#This Row],[obitos_70_79_m]]-DH187</f>
        <v>0</v>
      </c>
      <c r="DJ188">
        <v>683</v>
      </c>
      <c r="DK188" s="6">
        <f>data[[#This Row],[obitos_80_plus_f]]-DJ187</f>
        <v>0</v>
      </c>
      <c r="DL188">
        <v>532</v>
      </c>
      <c r="DM188" s="6">
        <f>data[[#This Row],[obitos_80_plus_m]]-DL187</f>
        <v>0</v>
      </c>
      <c r="DN188">
        <v>903</v>
      </c>
      <c r="DO188">
        <v>916</v>
      </c>
      <c r="DR188">
        <v>14064</v>
      </c>
    </row>
    <row r="189" spans="1:122" x14ac:dyDescent="0.25">
      <c r="A189" s="1">
        <v>44074</v>
      </c>
      <c r="B189" s="2">
        <v>44074</v>
      </c>
      <c r="C189" s="12">
        <f>data[[#This Row],[confirmados]]-R189</f>
        <v>16051</v>
      </c>
      <c r="D189" s="12">
        <f>IF(ISNUMBER(C188),data[[#This Row],[activos_1]]-C188,0)</f>
        <v>168</v>
      </c>
      <c r="E189" s="11">
        <f t="shared" si="16"/>
        <v>193.33333333333334</v>
      </c>
      <c r="F189">
        <v>58012</v>
      </c>
      <c r="G189" s="13">
        <f>IF(ISNUMBER(F188),data[[#This Row],[confirmados]]-F188,0)</f>
        <v>244</v>
      </c>
      <c r="H189" s="8">
        <f t="shared" si="21"/>
        <v>350</v>
      </c>
      <c r="I189">
        <v>20859</v>
      </c>
      <c r="J189">
        <v>4807</v>
      </c>
      <c r="K189">
        <v>29921</v>
      </c>
      <c r="L189">
        <v>944</v>
      </c>
      <c r="M189">
        <v>1112</v>
      </c>
      <c r="N189">
        <v>212</v>
      </c>
      <c r="O189">
        <v>157</v>
      </c>
      <c r="Q189">
        <v>244</v>
      </c>
      <c r="R189">
        <v>41961</v>
      </c>
      <c r="S189" s="13">
        <f>IF(ISNUMBER(R188),data[[#This Row],[recuperados]]-R188,0)</f>
        <v>76</v>
      </c>
      <c r="T189" s="8">
        <f t="shared" si="17"/>
        <v>156.66666666666666</v>
      </c>
      <c r="U189">
        <v>1822</v>
      </c>
      <c r="V189" s="9">
        <f>IF(ISNUMBER(U188),data[[#This Row],[obitos]]-U188,0)</f>
        <v>3</v>
      </c>
      <c r="W189" s="9">
        <f t="shared" si="18"/>
        <v>2.8333333333333335</v>
      </c>
      <c r="X189">
        <v>349</v>
      </c>
      <c r="Y189" s="25">
        <f>IF(ISNUMBER(X188),(data[[#This Row],[internados]]-X188)/X188,0)</f>
        <v>2.3460410557184751E-2</v>
      </c>
      <c r="Z189" s="77">
        <f t="shared" si="19"/>
        <v>1.2638811379370903E-2</v>
      </c>
      <c r="AA189" s="13">
        <f>IF(ISNUMBER(X188),IF(data[[#This Row],[internados]]-X188&lt;0,0,data[[#This Row],[internados]]-X188),0)</f>
        <v>8</v>
      </c>
      <c r="AB189" s="8">
        <f t="shared" si="22"/>
        <v>8</v>
      </c>
      <c r="AC189">
        <v>41</v>
      </c>
      <c r="AD189" s="78">
        <f>IF(ISNUMBER(AC188),IF(AC188=0,0,(data[[#This Row],[internados_uci]]-AC188)/AC188),0)</f>
        <v>0</v>
      </c>
      <c r="AE189" s="24">
        <f t="shared" si="20"/>
        <v>1.8712940888807421E-3</v>
      </c>
      <c r="AF189" s="13">
        <f>IF(ISNUMBER(AC188),IF(data[[#This Row],[internados_uci]]-AC188&lt;0,0,data[[#This Row],[internados_uci]]-AC188),0)</f>
        <v>0</v>
      </c>
      <c r="AG189" s="8">
        <f t="shared" si="23"/>
        <v>1</v>
      </c>
      <c r="AJ189">
        <v>34196</v>
      </c>
      <c r="AN189">
        <v>1013</v>
      </c>
      <c r="AO189">
        <v>1158</v>
      </c>
      <c r="AP189">
        <v>1473</v>
      </c>
      <c r="AQ189">
        <v>1337</v>
      </c>
      <c r="AR189">
        <v>4837</v>
      </c>
      <c r="AS189">
        <v>4265</v>
      </c>
      <c r="AT189">
        <v>5015</v>
      </c>
      <c r="AU189">
        <v>4527</v>
      </c>
      <c r="AV189">
        <v>5235</v>
      </c>
      <c r="AW189">
        <v>4320</v>
      </c>
      <c r="AX189">
        <v>4883</v>
      </c>
      <c r="AY189">
        <v>3735</v>
      </c>
      <c r="AZ189">
        <v>3036</v>
      </c>
      <c r="BA189">
        <v>2744</v>
      </c>
      <c r="BB189">
        <v>2099</v>
      </c>
      <c r="BC189">
        <v>1872</v>
      </c>
      <c r="BD189">
        <v>4304</v>
      </c>
      <c r="BE189">
        <v>2077</v>
      </c>
      <c r="BL189">
        <v>31929</v>
      </c>
      <c r="BM189">
        <v>26083</v>
      </c>
      <c r="BN189">
        <v>849</v>
      </c>
      <c r="BO189">
        <v>253</v>
      </c>
      <c r="BP189">
        <v>666</v>
      </c>
      <c r="BQ189">
        <v>22</v>
      </c>
      <c r="BR189">
        <v>17</v>
      </c>
      <c r="BS189">
        <v>15</v>
      </c>
      <c r="BT189">
        <v>0</v>
      </c>
      <c r="CD189">
        <v>1</v>
      </c>
      <c r="CE189" s="6">
        <f>data[[#This Row],[obitos_0_9_f]]-CD188</f>
        <v>0</v>
      </c>
      <c r="CF189">
        <v>0</v>
      </c>
      <c r="CG189" s="6">
        <f>data[[#This Row],[obitos_0_9_m]]-CF188</f>
        <v>0</v>
      </c>
      <c r="CH189">
        <v>0</v>
      </c>
      <c r="CI189" s="6">
        <f>data[[#This Row],[obitos_10_19_f]]-CH188</f>
        <v>0</v>
      </c>
      <c r="CJ189">
        <v>0</v>
      </c>
      <c r="CK189" s="6">
        <f>data[[#This Row],[obitos_10_19_m]]-CJ188</f>
        <v>0</v>
      </c>
      <c r="CL189">
        <v>1</v>
      </c>
      <c r="CM189" s="6">
        <f>data[[#This Row],[obitos_20_29_f]]-CL188</f>
        <v>0</v>
      </c>
      <c r="CN189">
        <v>1</v>
      </c>
      <c r="CO189" s="6">
        <f>data[[#This Row],[obitos_20_29_m]]-CN188</f>
        <v>0</v>
      </c>
      <c r="CP189">
        <v>3</v>
      </c>
      <c r="CQ189" s="6">
        <f>data[[#This Row],[obitos_30_39_f]]-CP188</f>
        <v>0</v>
      </c>
      <c r="CR189">
        <v>1</v>
      </c>
      <c r="CS189" s="6">
        <f>data[[#This Row],[obitos_30_39_m]]-CR188</f>
        <v>0</v>
      </c>
      <c r="CT189">
        <v>10</v>
      </c>
      <c r="CU189" s="6">
        <f>data[[#This Row],[obitos_40_49_f]]-CT188</f>
        <v>0</v>
      </c>
      <c r="CV189">
        <v>11</v>
      </c>
      <c r="CW189" s="6">
        <f>data[[#This Row],[obitos_40_49_m]]-CV188</f>
        <v>0</v>
      </c>
      <c r="CX189">
        <v>17</v>
      </c>
      <c r="CY189" s="6">
        <f>data[[#This Row],[obitos_50_59_f]]-CX188</f>
        <v>0</v>
      </c>
      <c r="CZ189">
        <v>41</v>
      </c>
      <c r="DA189" s="6">
        <f>data[[#This Row],[obitos_50_59_m]]-CZ188</f>
        <v>0</v>
      </c>
      <c r="DB189">
        <v>49</v>
      </c>
      <c r="DC189" s="6">
        <f>data[[#This Row],[obitos_60_69_f]]-DB188</f>
        <v>0</v>
      </c>
      <c r="DD189">
        <v>110</v>
      </c>
      <c r="DE189" s="6">
        <f>data[[#This Row],[obitos_60_69_m]]-DD188</f>
        <v>0</v>
      </c>
      <c r="DF189">
        <v>139</v>
      </c>
      <c r="DG189" s="6">
        <f>data[[#This Row],[obitos_70_79_f]]-DF188</f>
        <v>0</v>
      </c>
      <c r="DH189">
        <v>220</v>
      </c>
      <c r="DI189" s="6">
        <f>data[[#This Row],[obitos_70_79_m]]-DH188</f>
        <v>0</v>
      </c>
      <c r="DJ189">
        <v>684</v>
      </c>
      <c r="DK189" s="6">
        <f>data[[#This Row],[obitos_80_plus_f]]-DJ188</f>
        <v>1</v>
      </c>
      <c r="DL189">
        <v>534</v>
      </c>
      <c r="DM189" s="6">
        <f>data[[#This Row],[obitos_80_plus_m]]-DL188</f>
        <v>2</v>
      </c>
      <c r="DN189">
        <v>904</v>
      </c>
      <c r="DO189">
        <v>918</v>
      </c>
      <c r="DR189">
        <v>14229</v>
      </c>
    </row>
    <row r="190" spans="1:122" x14ac:dyDescent="0.25">
      <c r="A190" s="1">
        <v>44075</v>
      </c>
      <c r="B190" s="2">
        <v>44075</v>
      </c>
      <c r="C190" s="12">
        <f>data[[#This Row],[confirmados]]-R190</f>
        <v>16139</v>
      </c>
      <c r="D190" s="12">
        <f>IF(ISNUMBER(C189),data[[#This Row],[activos_1]]-C189,0)</f>
        <v>88</v>
      </c>
      <c r="E190" s="11">
        <f t="shared" si="16"/>
        <v>174.83333333333334</v>
      </c>
      <c r="F190">
        <v>58243</v>
      </c>
      <c r="G190" s="13">
        <f>IF(ISNUMBER(F189),data[[#This Row],[confirmados]]-F189,0)</f>
        <v>231</v>
      </c>
      <c r="H190" s="8">
        <f t="shared" si="21"/>
        <v>328.16666666666669</v>
      </c>
      <c r="I190">
        <v>20941</v>
      </c>
      <c r="J190">
        <v>4830</v>
      </c>
      <c r="K190">
        <v>30040</v>
      </c>
      <c r="L190">
        <v>947</v>
      </c>
      <c r="M190">
        <v>1112</v>
      </c>
      <c r="N190">
        <v>213</v>
      </c>
      <c r="O190">
        <v>160</v>
      </c>
      <c r="Q190">
        <v>231</v>
      </c>
      <c r="R190">
        <v>42104</v>
      </c>
      <c r="S190" s="13">
        <f>IF(ISNUMBER(R189),data[[#This Row],[recuperados]]-R189,0)</f>
        <v>143</v>
      </c>
      <c r="T190" s="8">
        <f t="shared" si="17"/>
        <v>153.33333333333334</v>
      </c>
      <c r="U190">
        <v>1824</v>
      </c>
      <c r="V190" s="9">
        <f>IF(ISNUMBER(U189),data[[#This Row],[obitos]]-U189,0)</f>
        <v>2</v>
      </c>
      <c r="W190" s="9">
        <f t="shared" si="18"/>
        <v>2.8333333333333335</v>
      </c>
      <c r="X190">
        <v>350</v>
      </c>
      <c r="Y190" s="25">
        <f>IF(ISNUMBER(X189),(data[[#This Row],[internados]]-X189)/X189,0)</f>
        <v>2.8653295128939827E-3</v>
      </c>
      <c r="Z190" s="77">
        <f t="shared" si="19"/>
        <v>2.0295853477673747E-2</v>
      </c>
      <c r="AA190" s="13">
        <f>IF(ISNUMBER(X189),IF(data[[#This Row],[internados]]-X189&lt;0,0,data[[#This Row],[internados]]-X189),0)</f>
        <v>1</v>
      </c>
      <c r="AB190" s="8">
        <f t="shared" si="22"/>
        <v>8.1666666666666661</v>
      </c>
      <c r="AC190">
        <v>44</v>
      </c>
      <c r="AD190" s="78">
        <f>IF(ISNUMBER(AC189),IF(AC189=0,0,(data[[#This Row],[internados_uci]]-AC189)/AC189),0)</f>
        <v>7.3170731707317069E-2</v>
      </c>
      <c r="AE190" s="24">
        <f t="shared" si="20"/>
        <v>2.626153799131976E-2</v>
      </c>
      <c r="AF190" s="13">
        <f>IF(ISNUMBER(AC189),IF(data[[#This Row],[internados_uci]]-AC189&lt;0,0,data[[#This Row],[internados_uci]]-AC189),0)</f>
        <v>3</v>
      </c>
      <c r="AG190" s="8">
        <f t="shared" si="23"/>
        <v>1.5</v>
      </c>
      <c r="AJ190">
        <v>33998</v>
      </c>
      <c r="AN190">
        <v>1016</v>
      </c>
      <c r="AO190">
        <v>1169</v>
      </c>
      <c r="AP190">
        <v>1481</v>
      </c>
      <c r="AQ190">
        <v>1343</v>
      </c>
      <c r="AR190">
        <v>4865</v>
      </c>
      <c r="AS190">
        <v>4298</v>
      </c>
      <c r="AT190">
        <v>5030</v>
      </c>
      <c r="AU190">
        <v>4542</v>
      </c>
      <c r="AV190">
        <v>5255</v>
      </c>
      <c r="AW190">
        <v>4332</v>
      </c>
      <c r="AX190">
        <v>4902</v>
      </c>
      <c r="AY190">
        <v>3746</v>
      </c>
      <c r="AZ190">
        <v>3053</v>
      </c>
      <c r="BA190">
        <v>2750</v>
      </c>
      <c r="BB190">
        <v>2105</v>
      </c>
      <c r="BC190">
        <v>1879</v>
      </c>
      <c r="BD190">
        <v>4312</v>
      </c>
      <c r="BE190">
        <v>2083</v>
      </c>
      <c r="BL190">
        <v>32053</v>
      </c>
      <c r="BM190">
        <v>26190</v>
      </c>
      <c r="BN190">
        <v>849</v>
      </c>
      <c r="BO190">
        <v>253</v>
      </c>
      <c r="BP190">
        <v>668</v>
      </c>
      <c r="BQ190">
        <v>22</v>
      </c>
      <c r="BR190">
        <v>17</v>
      </c>
      <c r="BS190">
        <v>15</v>
      </c>
      <c r="BT190">
        <v>0</v>
      </c>
      <c r="CD190">
        <v>1</v>
      </c>
      <c r="CE190" s="6">
        <f>data[[#This Row],[obitos_0_9_f]]-CD189</f>
        <v>0</v>
      </c>
      <c r="CF190">
        <v>0</v>
      </c>
      <c r="CG190" s="6">
        <f>data[[#This Row],[obitos_0_9_m]]-CF189</f>
        <v>0</v>
      </c>
      <c r="CH190">
        <v>0</v>
      </c>
      <c r="CI190" s="6">
        <f>data[[#This Row],[obitos_10_19_f]]-CH189</f>
        <v>0</v>
      </c>
      <c r="CJ190">
        <v>0</v>
      </c>
      <c r="CK190" s="6">
        <f>data[[#This Row],[obitos_10_19_m]]-CJ189</f>
        <v>0</v>
      </c>
      <c r="CL190">
        <v>1</v>
      </c>
      <c r="CM190" s="6">
        <f>data[[#This Row],[obitos_20_29_f]]-CL189</f>
        <v>0</v>
      </c>
      <c r="CN190">
        <v>1</v>
      </c>
      <c r="CO190" s="6">
        <f>data[[#This Row],[obitos_20_29_m]]-CN189</f>
        <v>0</v>
      </c>
      <c r="CP190">
        <v>3</v>
      </c>
      <c r="CQ190" s="6">
        <f>data[[#This Row],[obitos_30_39_f]]-CP189</f>
        <v>0</v>
      </c>
      <c r="CR190">
        <v>1</v>
      </c>
      <c r="CS190" s="6">
        <f>data[[#This Row],[obitos_30_39_m]]-CR189</f>
        <v>0</v>
      </c>
      <c r="CT190">
        <v>10</v>
      </c>
      <c r="CU190" s="6">
        <f>data[[#This Row],[obitos_40_49_f]]-CT189</f>
        <v>0</v>
      </c>
      <c r="CV190">
        <v>11</v>
      </c>
      <c r="CW190" s="6">
        <f>data[[#This Row],[obitos_40_49_m]]-CV189</f>
        <v>0</v>
      </c>
      <c r="CX190">
        <v>17</v>
      </c>
      <c r="CY190" s="6">
        <f>data[[#This Row],[obitos_50_59_f]]-CX189</f>
        <v>0</v>
      </c>
      <c r="CZ190">
        <v>41</v>
      </c>
      <c r="DA190" s="6">
        <f>data[[#This Row],[obitos_50_59_m]]-CZ189</f>
        <v>0</v>
      </c>
      <c r="DB190">
        <v>49</v>
      </c>
      <c r="DC190" s="6">
        <f>data[[#This Row],[obitos_60_69_f]]-DB189</f>
        <v>0</v>
      </c>
      <c r="DD190">
        <v>110</v>
      </c>
      <c r="DE190" s="6">
        <f>data[[#This Row],[obitos_60_69_m]]-DD189</f>
        <v>0</v>
      </c>
      <c r="DF190">
        <v>139</v>
      </c>
      <c r="DG190" s="6">
        <f>data[[#This Row],[obitos_70_79_f]]-DF189</f>
        <v>0</v>
      </c>
      <c r="DH190">
        <v>220</v>
      </c>
      <c r="DI190" s="6">
        <f>data[[#This Row],[obitos_70_79_m]]-DH189</f>
        <v>0</v>
      </c>
      <c r="DJ190">
        <v>685</v>
      </c>
      <c r="DK190" s="6">
        <f>data[[#This Row],[obitos_80_plus_f]]-DJ189</f>
        <v>1</v>
      </c>
      <c r="DL190">
        <v>535</v>
      </c>
      <c r="DM190" s="6">
        <f>data[[#This Row],[obitos_80_plus_m]]-DL189</f>
        <v>1</v>
      </c>
      <c r="DN190">
        <v>905</v>
      </c>
      <c r="DO190">
        <v>919</v>
      </c>
      <c r="DR190">
        <v>14315</v>
      </c>
    </row>
    <row r="191" spans="1:122" x14ac:dyDescent="0.25">
      <c r="A191" s="1">
        <v>44076</v>
      </c>
      <c r="B191" s="2">
        <v>44076</v>
      </c>
      <c r="C191" s="12">
        <f>data[[#This Row],[confirmados]]-R191</f>
        <v>16400</v>
      </c>
      <c r="D191" s="12">
        <f>IF(ISNUMBER(C190),data[[#This Row],[activos_1]]-C190,0)</f>
        <v>261</v>
      </c>
      <c r="E191" s="11">
        <f t="shared" si="16"/>
        <v>181</v>
      </c>
      <c r="F191">
        <v>58633</v>
      </c>
      <c r="G191" s="13">
        <f>IF(ISNUMBER(F190),data[[#This Row],[confirmados]]-F190,0)</f>
        <v>390</v>
      </c>
      <c r="H191" s="8">
        <f t="shared" si="21"/>
        <v>327</v>
      </c>
      <c r="I191">
        <v>21125</v>
      </c>
      <c r="J191">
        <v>4853</v>
      </c>
      <c r="K191">
        <v>30208</v>
      </c>
      <c r="L191">
        <v>949</v>
      </c>
      <c r="M191">
        <v>1123</v>
      </c>
      <c r="N191">
        <v>214</v>
      </c>
      <c r="O191">
        <v>161</v>
      </c>
      <c r="Q191">
        <v>390</v>
      </c>
      <c r="R191">
        <v>42233</v>
      </c>
      <c r="S191" s="13">
        <f>IF(ISNUMBER(R190),data[[#This Row],[recuperados]]-R190,0)</f>
        <v>129</v>
      </c>
      <c r="T191" s="8">
        <f t="shared" si="17"/>
        <v>146</v>
      </c>
      <c r="U191">
        <v>1827</v>
      </c>
      <c r="V191" s="9">
        <f>IF(ISNUMBER(U190),data[[#This Row],[obitos]]-U190,0)</f>
        <v>3</v>
      </c>
      <c r="W191" s="9">
        <f t="shared" si="18"/>
        <v>3</v>
      </c>
      <c r="X191">
        <v>337</v>
      </c>
      <c r="Y191" s="25">
        <f>IF(ISNUMBER(X190),(data[[#This Row],[internados]]-X190)/X190,0)</f>
        <v>-3.7142857142857144E-2</v>
      </c>
      <c r="Z191" s="77">
        <f t="shared" si="19"/>
        <v>1.0889943203596269E-2</v>
      </c>
      <c r="AA191" s="13">
        <f>IF(ISNUMBER(X190),IF(data[[#This Row],[internados]]-X190&lt;0,0,data[[#This Row],[internados]]-X190),0)</f>
        <v>0</v>
      </c>
      <c r="AB191" s="8">
        <f t="shared" si="22"/>
        <v>7.166666666666667</v>
      </c>
      <c r="AC191">
        <v>41</v>
      </c>
      <c r="AD191" s="78">
        <f>IF(ISNUMBER(AC190),IF(AC190=0,0,(data[[#This Row],[internados_uci]]-AC190)/AC190),0)</f>
        <v>-6.8181818181818177E-2</v>
      </c>
      <c r="AE191" s="24">
        <f t="shared" si="20"/>
        <v>2.8055796364525504E-2</v>
      </c>
      <c r="AF191" s="13">
        <f>IF(ISNUMBER(AC190),IF(data[[#This Row],[internados_uci]]-AC190&lt;0,0,data[[#This Row],[internados_uci]]-AC190),0)</f>
        <v>0</v>
      </c>
      <c r="AG191" s="8">
        <f t="shared" si="23"/>
        <v>1.5</v>
      </c>
      <c r="AJ191">
        <v>33914</v>
      </c>
      <c r="AN191">
        <v>1026</v>
      </c>
      <c r="AO191">
        <v>1179</v>
      </c>
      <c r="AP191">
        <v>1497</v>
      </c>
      <c r="AQ191">
        <v>1356</v>
      </c>
      <c r="AR191">
        <v>4912</v>
      </c>
      <c r="AS191">
        <v>4332</v>
      </c>
      <c r="AT191">
        <v>5067</v>
      </c>
      <c r="AU191">
        <v>4573</v>
      </c>
      <c r="AV191">
        <v>5279</v>
      </c>
      <c r="AW191">
        <v>4360</v>
      </c>
      <c r="AX191">
        <v>4930</v>
      </c>
      <c r="AY191">
        <v>3771</v>
      </c>
      <c r="AZ191">
        <v>3075</v>
      </c>
      <c r="BA191">
        <v>2768</v>
      </c>
      <c r="BB191">
        <v>2112</v>
      </c>
      <c r="BC191">
        <v>1889</v>
      </c>
      <c r="BD191">
        <v>4329</v>
      </c>
      <c r="BE191">
        <v>2096</v>
      </c>
      <c r="BL191">
        <v>32261</v>
      </c>
      <c r="BM191">
        <v>26372</v>
      </c>
      <c r="BN191">
        <v>849</v>
      </c>
      <c r="BO191">
        <v>253</v>
      </c>
      <c r="BP191">
        <v>671</v>
      </c>
      <c r="BQ191">
        <v>22</v>
      </c>
      <c r="BR191">
        <v>17</v>
      </c>
      <c r="BS191">
        <v>15</v>
      </c>
      <c r="BT191">
        <v>0</v>
      </c>
      <c r="CD191">
        <v>1</v>
      </c>
      <c r="CE191" s="6">
        <f>data[[#This Row],[obitos_0_9_f]]-CD190</f>
        <v>0</v>
      </c>
      <c r="CF191">
        <v>0</v>
      </c>
      <c r="CG191" s="6">
        <f>data[[#This Row],[obitos_0_9_m]]-CF190</f>
        <v>0</v>
      </c>
      <c r="CH191">
        <v>0</v>
      </c>
      <c r="CI191" s="6">
        <f>data[[#This Row],[obitos_10_19_f]]-CH190</f>
        <v>0</v>
      </c>
      <c r="CJ191">
        <v>0</v>
      </c>
      <c r="CK191" s="6">
        <f>data[[#This Row],[obitos_10_19_m]]-CJ190</f>
        <v>0</v>
      </c>
      <c r="CL191">
        <v>1</v>
      </c>
      <c r="CM191" s="6">
        <f>data[[#This Row],[obitos_20_29_f]]-CL190</f>
        <v>0</v>
      </c>
      <c r="CN191">
        <v>1</v>
      </c>
      <c r="CO191" s="6">
        <f>data[[#This Row],[obitos_20_29_m]]-CN190</f>
        <v>0</v>
      </c>
      <c r="CP191">
        <v>3</v>
      </c>
      <c r="CQ191" s="6">
        <f>data[[#This Row],[obitos_30_39_f]]-CP190</f>
        <v>0</v>
      </c>
      <c r="CR191">
        <v>1</v>
      </c>
      <c r="CS191" s="6">
        <f>data[[#This Row],[obitos_30_39_m]]-CR190</f>
        <v>0</v>
      </c>
      <c r="CT191">
        <v>10</v>
      </c>
      <c r="CU191" s="6">
        <f>data[[#This Row],[obitos_40_49_f]]-CT190</f>
        <v>0</v>
      </c>
      <c r="CV191">
        <v>11</v>
      </c>
      <c r="CW191" s="6">
        <f>data[[#This Row],[obitos_40_49_m]]-CV190</f>
        <v>0</v>
      </c>
      <c r="CX191">
        <v>17</v>
      </c>
      <c r="CY191" s="6">
        <f>data[[#This Row],[obitos_50_59_f]]-CX190</f>
        <v>0</v>
      </c>
      <c r="CZ191">
        <v>41</v>
      </c>
      <c r="DA191" s="6">
        <f>data[[#This Row],[obitos_50_59_m]]-CZ190</f>
        <v>0</v>
      </c>
      <c r="DB191">
        <v>49</v>
      </c>
      <c r="DC191" s="6">
        <f>data[[#This Row],[obitos_60_69_f]]-DB190</f>
        <v>0</v>
      </c>
      <c r="DD191">
        <v>110</v>
      </c>
      <c r="DE191" s="6">
        <f>data[[#This Row],[obitos_60_69_m]]-DD190</f>
        <v>0</v>
      </c>
      <c r="DF191">
        <v>140</v>
      </c>
      <c r="DG191" s="6">
        <f>data[[#This Row],[obitos_70_79_f]]-DF190</f>
        <v>1</v>
      </c>
      <c r="DH191">
        <v>222</v>
      </c>
      <c r="DI191" s="6">
        <f>data[[#This Row],[obitos_70_79_m]]-DH190</f>
        <v>2</v>
      </c>
      <c r="DJ191">
        <v>685</v>
      </c>
      <c r="DK191" s="6">
        <f>data[[#This Row],[obitos_80_plus_f]]-DJ190</f>
        <v>0</v>
      </c>
      <c r="DL191">
        <v>535</v>
      </c>
      <c r="DM191" s="6">
        <f>data[[#This Row],[obitos_80_plus_m]]-DL190</f>
        <v>0</v>
      </c>
      <c r="DN191">
        <v>906</v>
      </c>
      <c r="DO191">
        <v>921</v>
      </c>
      <c r="DR191">
        <v>14573</v>
      </c>
    </row>
    <row r="192" spans="1:122" x14ac:dyDescent="0.25">
      <c r="A192" s="1">
        <v>44077</v>
      </c>
      <c r="B192" s="2">
        <v>44077</v>
      </c>
      <c r="C192" s="12">
        <f>data[[#This Row],[confirmados]]-R192</f>
        <v>16624</v>
      </c>
      <c r="D192" s="12">
        <f>IF(ISNUMBER(C191),data[[#This Row],[activos_1]]-C191,0)</f>
        <v>224</v>
      </c>
      <c r="E192" s="11">
        <f t="shared" si="16"/>
        <v>184.33333333333334</v>
      </c>
      <c r="F192">
        <v>59051</v>
      </c>
      <c r="G192" s="13">
        <f>IF(ISNUMBER(F191),data[[#This Row],[confirmados]]-F191,0)</f>
        <v>418</v>
      </c>
      <c r="H192" s="8">
        <f t="shared" si="21"/>
        <v>329.5</v>
      </c>
      <c r="I192">
        <v>21302</v>
      </c>
      <c r="J192">
        <v>4860</v>
      </c>
      <c r="K192">
        <v>30415</v>
      </c>
      <c r="L192">
        <v>952</v>
      </c>
      <c r="M192">
        <v>1141</v>
      </c>
      <c r="N192">
        <v>216</v>
      </c>
      <c r="O192">
        <v>165</v>
      </c>
      <c r="Q192">
        <v>418</v>
      </c>
      <c r="R192">
        <v>42427</v>
      </c>
      <c r="S192" s="13">
        <f>IF(ISNUMBER(R191),data[[#This Row],[recuperados]]-R191,0)</f>
        <v>194</v>
      </c>
      <c r="T192" s="8">
        <f t="shared" si="17"/>
        <v>145.16666666666666</v>
      </c>
      <c r="U192">
        <v>1829</v>
      </c>
      <c r="V192" s="9">
        <f>IF(ISNUMBER(U191),data[[#This Row],[obitos]]-U191,0)</f>
        <v>2</v>
      </c>
      <c r="W192" s="9">
        <f t="shared" si="18"/>
        <v>2.3333333333333335</v>
      </c>
      <c r="X192">
        <v>334</v>
      </c>
      <c r="Y192" s="25">
        <f>IF(ISNUMBER(X191),(data[[#This Row],[internados]]-X191)/X191,0)</f>
        <v>-8.9020771513353119E-3</v>
      </c>
      <c r="Z192" s="77">
        <f t="shared" si="19"/>
        <v>4.6830363631272825E-4</v>
      </c>
      <c r="AA192" s="13">
        <f>IF(ISNUMBER(X191),IF(data[[#This Row],[internados]]-X191&lt;0,0,data[[#This Row],[internados]]-X191),0)</f>
        <v>0</v>
      </c>
      <c r="AB192" s="8">
        <f t="shared" si="22"/>
        <v>4.333333333333333</v>
      </c>
      <c r="AC192">
        <v>44</v>
      </c>
      <c r="AD192" s="78">
        <f>IF(ISNUMBER(AC191),IF(AC191=0,0,(data[[#This Row],[internados_uci]]-AC191)/AC191),0)</f>
        <v>7.3170731707317069E-2</v>
      </c>
      <c r="AE192" s="24">
        <f t="shared" si="20"/>
        <v>2.596520403003073E-2</v>
      </c>
      <c r="AF192" s="13">
        <f>IF(ISNUMBER(AC191),IF(data[[#This Row],[internados_uci]]-AC191&lt;0,0,data[[#This Row],[internados_uci]]-AC191),0)</f>
        <v>3</v>
      </c>
      <c r="AG192" s="8">
        <f t="shared" si="23"/>
        <v>1.5</v>
      </c>
      <c r="AJ192">
        <v>34197</v>
      </c>
      <c r="AN192">
        <v>1034</v>
      </c>
      <c r="AO192">
        <v>1191</v>
      </c>
      <c r="AP192">
        <v>1512</v>
      </c>
      <c r="AQ192">
        <v>1367</v>
      </c>
      <c r="AR192">
        <v>4945</v>
      </c>
      <c r="AS192">
        <v>4371</v>
      </c>
      <c r="AT192">
        <v>5105</v>
      </c>
      <c r="AU192">
        <v>4609</v>
      </c>
      <c r="AV192">
        <v>5312</v>
      </c>
      <c r="AW192">
        <v>4391</v>
      </c>
      <c r="AX192">
        <v>4945</v>
      </c>
      <c r="AY192">
        <v>3807</v>
      </c>
      <c r="AZ192">
        <v>3099</v>
      </c>
      <c r="BA192">
        <v>2796</v>
      </c>
      <c r="BB192">
        <v>2128</v>
      </c>
      <c r="BC192">
        <v>1902</v>
      </c>
      <c r="BD192">
        <v>4345</v>
      </c>
      <c r="BE192">
        <v>2110</v>
      </c>
      <c r="BL192">
        <v>32459</v>
      </c>
      <c r="BM192">
        <v>26592</v>
      </c>
      <c r="BN192">
        <v>849</v>
      </c>
      <c r="BO192">
        <v>253</v>
      </c>
      <c r="BP192">
        <v>673</v>
      </c>
      <c r="BQ192">
        <v>22</v>
      </c>
      <c r="BR192">
        <v>17</v>
      </c>
      <c r="BS192">
        <v>15</v>
      </c>
      <c r="BT192">
        <v>0</v>
      </c>
      <c r="CD192">
        <v>1</v>
      </c>
      <c r="CE192" s="6">
        <f>data[[#This Row],[obitos_0_9_f]]-CD191</f>
        <v>0</v>
      </c>
      <c r="CF192">
        <v>0</v>
      </c>
      <c r="CG192" s="6">
        <f>data[[#This Row],[obitos_0_9_m]]-CF191</f>
        <v>0</v>
      </c>
      <c r="CH192">
        <v>0</v>
      </c>
      <c r="CI192" s="6">
        <f>data[[#This Row],[obitos_10_19_f]]-CH191</f>
        <v>0</v>
      </c>
      <c r="CJ192">
        <v>0</v>
      </c>
      <c r="CK192" s="6">
        <f>data[[#This Row],[obitos_10_19_m]]-CJ191</f>
        <v>0</v>
      </c>
      <c r="CL192">
        <v>1</v>
      </c>
      <c r="CM192" s="6">
        <f>data[[#This Row],[obitos_20_29_f]]-CL191</f>
        <v>0</v>
      </c>
      <c r="CN192">
        <v>1</v>
      </c>
      <c r="CO192" s="6">
        <f>data[[#This Row],[obitos_20_29_m]]-CN191</f>
        <v>0</v>
      </c>
      <c r="CP192">
        <v>3</v>
      </c>
      <c r="CQ192" s="6">
        <f>data[[#This Row],[obitos_30_39_f]]-CP191</f>
        <v>0</v>
      </c>
      <c r="CR192">
        <v>1</v>
      </c>
      <c r="CS192" s="6">
        <f>data[[#This Row],[obitos_30_39_m]]-CR191</f>
        <v>0</v>
      </c>
      <c r="CT192">
        <v>10</v>
      </c>
      <c r="CU192" s="6">
        <f>data[[#This Row],[obitos_40_49_f]]-CT191</f>
        <v>0</v>
      </c>
      <c r="CV192">
        <v>11</v>
      </c>
      <c r="CW192" s="6">
        <f>data[[#This Row],[obitos_40_49_m]]-CV191</f>
        <v>0</v>
      </c>
      <c r="CX192">
        <v>17</v>
      </c>
      <c r="CY192" s="6">
        <f>data[[#This Row],[obitos_50_59_f]]-CX191</f>
        <v>0</v>
      </c>
      <c r="CZ192">
        <v>41</v>
      </c>
      <c r="DA192" s="6">
        <f>data[[#This Row],[obitos_50_59_m]]-CZ191</f>
        <v>0</v>
      </c>
      <c r="DB192">
        <v>50</v>
      </c>
      <c r="DC192" s="6">
        <f>data[[#This Row],[obitos_60_69_f]]-DB191</f>
        <v>1</v>
      </c>
      <c r="DD192">
        <v>110</v>
      </c>
      <c r="DE192" s="6">
        <f>data[[#This Row],[obitos_60_69_m]]-DD191</f>
        <v>0</v>
      </c>
      <c r="DF192">
        <v>140</v>
      </c>
      <c r="DG192" s="6">
        <f>data[[#This Row],[obitos_70_79_f]]-DF191</f>
        <v>0</v>
      </c>
      <c r="DH192">
        <v>222</v>
      </c>
      <c r="DI192" s="6">
        <f>data[[#This Row],[obitos_70_79_m]]-DH191</f>
        <v>0</v>
      </c>
      <c r="DJ192">
        <v>686</v>
      </c>
      <c r="DK192" s="6">
        <f>data[[#This Row],[obitos_80_plus_f]]-DJ191</f>
        <v>1</v>
      </c>
      <c r="DL192">
        <v>535</v>
      </c>
      <c r="DM192" s="6">
        <f>data[[#This Row],[obitos_80_plus_m]]-DL191</f>
        <v>0</v>
      </c>
      <c r="DN192">
        <v>908</v>
      </c>
      <c r="DO192">
        <v>921</v>
      </c>
      <c r="DR192">
        <v>14795</v>
      </c>
    </row>
    <row r="193" spans="1:122" x14ac:dyDescent="0.25">
      <c r="A193" s="1">
        <v>44078</v>
      </c>
      <c r="B193" s="2">
        <v>44078</v>
      </c>
      <c r="C193" s="12">
        <f>data[[#This Row],[confirmados]]-R193</f>
        <v>16881</v>
      </c>
      <c r="D193" s="12">
        <f>IF(ISNUMBER(C192),data[[#This Row],[activos_1]]-C192,0)</f>
        <v>257</v>
      </c>
      <c r="E193" s="11">
        <f t="shared" si="16"/>
        <v>199.83333333333334</v>
      </c>
      <c r="F193">
        <v>59457</v>
      </c>
      <c r="G193" s="13">
        <f>IF(ISNUMBER(F192),data[[#This Row],[confirmados]]-F192,0)</f>
        <v>406</v>
      </c>
      <c r="H193" s="8">
        <f t="shared" si="21"/>
        <v>334.83333333333331</v>
      </c>
      <c r="I193">
        <v>21454</v>
      </c>
      <c r="J193">
        <v>4903</v>
      </c>
      <c r="K193">
        <v>30609</v>
      </c>
      <c r="L193">
        <v>959</v>
      </c>
      <c r="M193">
        <v>1150</v>
      </c>
      <c r="N193">
        <v>216</v>
      </c>
      <c r="O193">
        <v>166</v>
      </c>
      <c r="Q193">
        <v>406</v>
      </c>
      <c r="R193">
        <v>42576</v>
      </c>
      <c r="S193" s="13">
        <f>IF(ISNUMBER(R192),data[[#This Row],[recuperados]]-R192,0)</f>
        <v>149</v>
      </c>
      <c r="T193" s="8">
        <f t="shared" si="17"/>
        <v>135</v>
      </c>
      <c r="U193">
        <v>1833</v>
      </c>
      <c r="V193" s="9">
        <f>IF(ISNUMBER(U192),data[[#This Row],[obitos]]-U192,0)</f>
        <v>4</v>
      </c>
      <c r="W193" s="9">
        <f t="shared" si="18"/>
        <v>2.5</v>
      </c>
      <c r="X193">
        <v>339</v>
      </c>
      <c r="Y193" s="25">
        <f>IF(ISNUMBER(X192),(data[[#This Row],[internados]]-X192)/X192,0)</f>
        <v>1.4970059880239521E-2</v>
      </c>
      <c r="Z193" s="77">
        <f t="shared" si="19"/>
        <v>7.9533335764324867E-3</v>
      </c>
      <c r="AA193" s="13">
        <f>IF(ISNUMBER(X192),IF(data[[#This Row],[internados]]-X192&lt;0,0,data[[#This Row],[internados]]-X192),0)</f>
        <v>5</v>
      </c>
      <c r="AB193" s="8">
        <f t="shared" si="22"/>
        <v>5.166666666666667</v>
      </c>
      <c r="AC193">
        <v>40</v>
      </c>
      <c r="AD193" s="78">
        <f>IF(ISNUMBER(AC192),IF(AC192=0,0,(data[[#This Row],[internados_uci]]-AC192)/AC192),0)</f>
        <v>-9.0909090909090912E-2</v>
      </c>
      <c r="AE193" s="24">
        <f t="shared" si="20"/>
        <v>2.0417590539541764E-3</v>
      </c>
      <c r="AF193" s="13">
        <f>IF(ISNUMBER(AC192),IF(data[[#This Row],[internados_uci]]-AC192&lt;0,0,data[[#This Row],[internados_uci]]-AC192),0)</f>
        <v>0</v>
      </c>
      <c r="AG193" s="8">
        <f t="shared" si="23"/>
        <v>1.1666666666666667</v>
      </c>
      <c r="AJ193">
        <v>34266</v>
      </c>
      <c r="AN193">
        <v>1047</v>
      </c>
      <c r="AO193">
        <v>1196</v>
      </c>
      <c r="AP193">
        <v>1529</v>
      </c>
      <c r="AQ193">
        <v>1376</v>
      </c>
      <c r="AR193">
        <v>4986</v>
      </c>
      <c r="AS193">
        <v>4405</v>
      </c>
      <c r="AT193">
        <v>5135</v>
      </c>
      <c r="AU193">
        <v>4638</v>
      </c>
      <c r="AV193">
        <v>5350</v>
      </c>
      <c r="AW193">
        <v>4417</v>
      </c>
      <c r="AX193">
        <v>4981</v>
      </c>
      <c r="AY193">
        <v>3832</v>
      </c>
      <c r="AZ193">
        <v>3118</v>
      </c>
      <c r="BA193">
        <v>2812</v>
      </c>
      <c r="BB193">
        <v>2144</v>
      </c>
      <c r="BC193">
        <v>1916</v>
      </c>
      <c r="BD193">
        <v>4374</v>
      </c>
      <c r="BE193">
        <v>2119</v>
      </c>
      <c r="BL193">
        <v>32698</v>
      </c>
      <c r="BM193">
        <v>26759</v>
      </c>
      <c r="BN193">
        <v>849</v>
      </c>
      <c r="BO193">
        <v>253</v>
      </c>
      <c r="BP193">
        <v>677</v>
      </c>
      <c r="BQ193">
        <v>22</v>
      </c>
      <c r="BR193">
        <v>17</v>
      </c>
      <c r="BS193">
        <v>15</v>
      </c>
      <c r="BT193">
        <v>0</v>
      </c>
      <c r="CD193">
        <v>1</v>
      </c>
      <c r="CE193" s="6">
        <f>data[[#This Row],[obitos_0_9_f]]-CD192</f>
        <v>0</v>
      </c>
      <c r="CF193">
        <v>0</v>
      </c>
      <c r="CG193" s="6">
        <f>data[[#This Row],[obitos_0_9_m]]-CF192</f>
        <v>0</v>
      </c>
      <c r="CH193">
        <v>0</v>
      </c>
      <c r="CI193" s="6">
        <f>data[[#This Row],[obitos_10_19_f]]-CH192</f>
        <v>0</v>
      </c>
      <c r="CJ193">
        <v>0</v>
      </c>
      <c r="CK193" s="6">
        <f>data[[#This Row],[obitos_10_19_m]]-CJ192</f>
        <v>0</v>
      </c>
      <c r="CL193">
        <v>1</v>
      </c>
      <c r="CM193" s="6">
        <f>data[[#This Row],[obitos_20_29_f]]-CL192</f>
        <v>0</v>
      </c>
      <c r="CN193">
        <v>1</v>
      </c>
      <c r="CO193" s="6">
        <f>data[[#This Row],[obitos_20_29_m]]-CN192</f>
        <v>0</v>
      </c>
      <c r="CP193">
        <v>3</v>
      </c>
      <c r="CQ193" s="6">
        <f>data[[#This Row],[obitos_30_39_f]]-CP192</f>
        <v>0</v>
      </c>
      <c r="CR193">
        <v>1</v>
      </c>
      <c r="CS193" s="6">
        <f>data[[#This Row],[obitos_30_39_m]]-CR192</f>
        <v>0</v>
      </c>
      <c r="CT193">
        <v>10</v>
      </c>
      <c r="CU193" s="6">
        <f>data[[#This Row],[obitos_40_49_f]]-CT192</f>
        <v>0</v>
      </c>
      <c r="CV193">
        <v>11</v>
      </c>
      <c r="CW193" s="6">
        <f>data[[#This Row],[obitos_40_49_m]]-CV192</f>
        <v>0</v>
      </c>
      <c r="CX193">
        <v>17</v>
      </c>
      <c r="CY193" s="6">
        <f>data[[#This Row],[obitos_50_59_f]]-CX192</f>
        <v>0</v>
      </c>
      <c r="CZ193">
        <v>41</v>
      </c>
      <c r="DA193" s="6">
        <f>data[[#This Row],[obitos_50_59_m]]-CZ192</f>
        <v>0</v>
      </c>
      <c r="DB193">
        <v>50</v>
      </c>
      <c r="DC193" s="6">
        <f>data[[#This Row],[obitos_60_69_f]]-DB192</f>
        <v>0</v>
      </c>
      <c r="DD193">
        <v>110</v>
      </c>
      <c r="DE193" s="6">
        <f>data[[#This Row],[obitos_60_69_m]]-DD192</f>
        <v>0</v>
      </c>
      <c r="DF193">
        <v>143</v>
      </c>
      <c r="DG193" s="6">
        <f>data[[#This Row],[obitos_70_79_f]]-DF192</f>
        <v>3</v>
      </c>
      <c r="DH193">
        <v>222</v>
      </c>
      <c r="DI193" s="6">
        <f>data[[#This Row],[obitos_70_79_m]]-DH192</f>
        <v>0</v>
      </c>
      <c r="DJ193">
        <v>687</v>
      </c>
      <c r="DK193" s="6">
        <f>data[[#This Row],[obitos_80_plus_f]]-DJ192</f>
        <v>1</v>
      </c>
      <c r="DL193">
        <v>535</v>
      </c>
      <c r="DM193" s="6">
        <f>data[[#This Row],[obitos_80_plus_m]]-DL192</f>
        <v>0</v>
      </c>
      <c r="DN193">
        <v>912</v>
      </c>
      <c r="DO193">
        <v>921</v>
      </c>
      <c r="DR193">
        <v>15048</v>
      </c>
    </row>
    <row r="194" spans="1:122" x14ac:dyDescent="0.25">
      <c r="A194" s="1">
        <v>44079</v>
      </c>
      <c r="B194" s="2">
        <v>44079</v>
      </c>
      <c r="C194" s="12">
        <f>data[[#This Row],[confirmados]]-R194</f>
        <v>17150</v>
      </c>
      <c r="D194" s="12">
        <f>IF(ISNUMBER(C193),data[[#This Row],[activos_1]]-C193,0)</f>
        <v>269</v>
      </c>
      <c r="E194" s="11">
        <f t="shared" si="16"/>
        <v>211.16666666666666</v>
      </c>
      <c r="F194">
        <v>59943</v>
      </c>
      <c r="G194" s="13">
        <f>IF(ISNUMBER(F193),data[[#This Row],[confirmados]]-F193,0)</f>
        <v>486</v>
      </c>
      <c r="H194" s="8">
        <f t="shared" si="21"/>
        <v>362.5</v>
      </c>
      <c r="I194">
        <v>21654</v>
      </c>
      <c r="J194">
        <v>4942</v>
      </c>
      <c r="K194">
        <v>30839</v>
      </c>
      <c r="L194">
        <v>964</v>
      </c>
      <c r="M194">
        <v>1159</v>
      </c>
      <c r="N194">
        <v>215</v>
      </c>
      <c r="O194">
        <v>170</v>
      </c>
      <c r="Q194">
        <v>486</v>
      </c>
      <c r="R194">
        <v>42793</v>
      </c>
      <c r="S194" s="13">
        <f>IF(ISNUMBER(R193),data[[#This Row],[recuperados]]-R193,0)</f>
        <v>217</v>
      </c>
      <c r="T194" s="8">
        <f t="shared" si="17"/>
        <v>151.33333333333334</v>
      </c>
      <c r="U194">
        <v>1838</v>
      </c>
      <c r="V194" s="9">
        <f>IF(ISNUMBER(U193),data[[#This Row],[obitos]]-U193,0)</f>
        <v>5</v>
      </c>
      <c r="W194" s="9">
        <f t="shared" si="18"/>
        <v>3.1666666666666665</v>
      </c>
      <c r="X194">
        <v>345</v>
      </c>
      <c r="Y194" s="25">
        <f>IF(ISNUMBER(X193),(data[[#This Row],[internados]]-X193)/X193,0)</f>
        <v>1.7699115044247787E-2</v>
      </c>
      <c r="Z194" s="77">
        <f t="shared" si="19"/>
        <v>2.1583301167289307E-3</v>
      </c>
      <c r="AA194" s="13">
        <f>IF(ISNUMBER(X193),IF(data[[#This Row],[internados]]-X193&lt;0,0,data[[#This Row],[internados]]-X193),0)</f>
        <v>6</v>
      </c>
      <c r="AB194" s="8">
        <f t="shared" si="22"/>
        <v>3.3333333333333335</v>
      </c>
      <c r="AC194">
        <v>41</v>
      </c>
      <c r="AD194" s="78">
        <f>IF(ISNUMBER(AC193),IF(AC193=0,0,(data[[#This Row],[internados_uci]]-AC193)/AC193),0)</f>
        <v>2.5000000000000001E-2</v>
      </c>
      <c r="AE194" s="24">
        <f t="shared" si="20"/>
        <v>2.0417590539541751E-3</v>
      </c>
      <c r="AF194" s="13">
        <f>IF(ISNUMBER(AC193),IF(data[[#This Row],[internados_uci]]-AC193&lt;0,0,data[[#This Row],[internados_uci]]-AC193),0)</f>
        <v>1</v>
      </c>
      <c r="AG194" s="8">
        <f t="shared" si="23"/>
        <v>1.1666666666666667</v>
      </c>
      <c r="AJ194">
        <v>34201</v>
      </c>
      <c r="AN194">
        <v>1068</v>
      </c>
      <c r="AO194">
        <v>1211</v>
      </c>
      <c r="AP194">
        <v>1553</v>
      </c>
      <c r="AQ194">
        <v>1398</v>
      </c>
      <c r="AR194">
        <v>5028</v>
      </c>
      <c r="AS194">
        <v>4443</v>
      </c>
      <c r="AT194">
        <v>5177</v>
      </c>
      <c r="AU194">
        <v>4668</v>
      </c>
      <c r="AV194">
        <v>5399</v>
      </c>
      <c r="AW194">
        <v>4451</v>
      </c>
      <c r="AX194">
        <v>5007</v>
      </c>
      <c r="AY194">
        <v>3862</v>
      </c>
      <c r="AZ194">
        <v>3143</v>
      </c>
      <c r="BA194">
        <v>2838</v>
      </c>
      <c r="BB194">
        <v>2159</v>
      </c>
      <c r="BC194">
        <v>1929</v>
      </c>
      <c r="BD194">
        <v>4390</v>
      </c>
      <c r="BE194">
        <v>2137</v>
      </c>
      <c r="BL194">
        <v>32958</v>
      </c>
      <c r="BM194">
        <v>26985</v>
      </c>
      <c r="BN194">
        <v>849</v>
      </c>
      <c r="BO194">
        <v>254</v>
      </c>
      <c r="BP194">
        <v>681</v>
      </c>
      <c r="BQ194">
        <v>22</v>
      </c>
      <c r="BR194">
        <v>17</v>
      </c>
      <c r="BS194">
        <v>15</v>
      </c>
      <c r="BT194">
        <v>0</v>
      </c>
      <c r="CD194">
        <v>1</v>
      </c>
      <c r="CE194" s="6">
        <f>data[[#This Row],[obitos_0_9_f]]-CD193</f>
        <v>0</v>
      </c>
      <c r="CF194">
        <v>0</v>
      </c>
      <c r="CG194" s="6">
        <f>data[[#This Row],[obitos_0_9_m]]-CF193</f>
        <v>0</v>
      </c>
      <c r="CH194">
        <v>0</v>
      </c>
      <c r="CI194" s="6">
        <f>data[[#This Row],[obitos_10_19_f]]-CH193</f>
        <v>0</v>
      </c>
      <c r="CJ194">
        <v>0</v>
      </c>
      <c r="CK194" s="6">
        <f>data[[#This Row],[obitos_10_19_m]]-CJ193</f>
        <v>0</v>
      </c>
      <c r="CL194">
        <v>1</v>
      </c>
      <c r="CM194" s="6">
        <f>data[[#This Row],[obitos_20_29_f]]-CL193</f>
        <v>0</v>
      </c>
      <c r="CN194">
        <v>1</v>
      </c>
      <c r="CO194" s="6">
        <f>data[[#This Row],[obitos_20_29_m]]-CN193</f>
        <v>0</v>
      </c>
      <c r="CP194">
        <v>3</v>
      </c>
      <c r="CQ194" s="6">
        <f>data[[#This Row],[obitos_30_39_f]]-CP193</f>
        <v>0</v>
      </c>
      <c r="CR194">
        <v>1</v>
      </c>
      <c r="CS194" s="6">
        <f>data[[#This Row],[obitos_30_39_m]]-CR193</f>
        <v>0</v>
      </c>
      <c r="CT194">
        <v>10</v>
      </c>
      <c r="CU194" s="6">
        <f>data[[#This Row],[obitos_40_49_f]]-CT193</f>
        <v>0</v>
      </c>
      <c r="CV194">
        <v>11</v>
      </c>
      <c r="CW194" s="6">
        <f>data[[#This Row],[obitos_40_49_m]]-CV193</f>
        <v>0</v>
      </c>
      <c r="CX194">
        <v>17</v>
      </c>
      <c r="CY194" s="6">
        <f>data[[#This Row],[obitos_50_59_f]]-CX193</f>
        <v>0</v>
      </c>
      <c r="CZ194">
        <v>41</v>
      </c>
      <c r="DA194" s="6">
        <f>data[[#This Row],[obitos_50_59_m]]-CZ193</f>
        <v>0</v>
      </c>
      <c r="DB194">
        <v>50</v>
      </c>
      <c r="DC194" s="6">
        <f>data[[#This Row],[obitos_60_69_f]]-DB193</f>
        <v>0</v>
      </c>
      <c r="DD194">
        <v>110</v>
      </c>
      <c r="DE194" s="6">
        <f>data[[#This Row],[obitos_60_69_m]]-DD193</f>
        <v>0</v>
      </c>
      <c r="DF194">
        <v>144</v>
      </c>
      <c r="DG194" s="6">
        <f>data[[#This Row],[obitos_70_79_f]]-DF193</f>
        <v>1</v>
      </c>
      <c r="DH194">
        <v>223</v>
      </c>
      <c r="DI194" s="6">
        <f>data[[#This Row],[obitos_70_79_m]]-DH193</f>
        <v>1</v>
      </c>
      <c r="DJ194">
        <v>688</v>
      </c>
      <c r="DK194" s="6">
        <f>data[[#This Row],[obitos_80_plus_f]]-DJ193</f>
        <v>1</v>
      </c>
      <c r="DL194">
        <v>537</v>
      </c>
      <c r="DM194" s="6">
        <f>data[[#This Row],[obitos_80_plus_m]]-DL193</f>
        <v>2</v>
      </c>
      <c r="DN194">
        <v>914</v>
      </c>
      <c r="DO194">
        <v>924</v>
      </c>
      <c r="DR194">
        <v>15312</v>
      </c>
    </row>
    <row r="195" spans="1:122" x14ac:dyDescent="0.25">
      <c r="A195" s="1">
        <v>44080</v>
      </c>
      <c r="B195" s="2">
        <v>44080</v>
      </c>
      <c r="C195" s="12">
        <f>data[[#This Row],[confirmados]]-R195</f>
        <v>17305</v>
      </c>
      <c r="D195" s="12">
        <f>IF(ISNUMBER(C194),data[[#This Row],[activos_1]]-C194,0)</f>
        <v>155</v>
      </c>
      <c r="E195" s="11">
        <f t="shared" si="16"/>
        <v>209</v>
      </c>
      <c r="F195">
        <v>60258</v>
      </c>
      <c r="G195" s="13">
        <f>IF(ISNUMBER(F194),data[[#This Row],[confirmados]]-F194,0)</f>
        <v>315</v>
      </c>
      <c r="H195" s="8">
        <f t="shared" si="21"/>
        <v>374.33333333333331</v>
      </c>
      <c r="I195">
        <v>21797</v>
      </c>
      <c r="J195">
        <v>4961</v>
      </c>
      <c r="K195">
        <v>30963</v>
      </c>
      <c r="L195">
        <v>985</v>
      </c>
      <c r="M195">
        <v>1165</v>
      </c>
      <c r="N195">
        <v>217</v>
      </c>
      <c r="O195">
        <v>170</v>
      </c>
      <c r="Q195">
        <v>315</v>
      </c>
      <c r="R195">
        <v>42953</v>
      </c>
      <c r="S195" s="13">
        <f>IF(ISNUMBER(R194),data[[#This Row],[recuperados]]-R194,0)</f>
        <v>160</v>
      </c>
      <c r="T195" s="8">
        <f t="shared" si="17"/>
        <v>165.33333333333334</v>
      </c>
      <c r="U195">
        <v>1840</v>
      </c>
      <c r="V195" s="9">
        <f>IF(ISNUMBER(U194),data[[#This Row],[obitos]]-U194,0)</f>
        <v>2</v>
      </c>
      <c r="W195" s="9">
        <f t="shared" si="18"/>
        <v>3</v>
      </c>
      <c r="X195">
        <v>354</v>
      </c>
      <c r="Y195" s="25">
        <f>IF(ISNUMBER(X194),(data[[#This Row],[internados]]-X194)/X194,0)</f>
        <v>2.6086956521739129E-2</v>
      </c>
      <c r="Z195" s="77">
        <f t="shared" si="19"/>
        <v>2.5960877774879941E-3</v>
      </c>
      <c r="AA195" s="13">
        <f>IF(ISNUMBER(X194),IF(data[[#This Row],[internados]]-X194&lt;0,0,data[[#This Row],[internados]]-X194),0)</f>
        <v>9</v>
      </c>
      <c r="AB195" s="8">
        <f t="shared" si="22"/>
        <v>3.5</v>
      </c>
      <c r="AC195">
        <v>43</v>
      </c>
      <c r="AD195" s="78">
        <f>IF(ISNUMBER(AC194),IF(AC194=0,0,(data[[#This Row],[internados_uci]]-AC194)/AC194),0)</f>
        <v>4.878048780487805E-2</v>
      </c>
      <c r="AE195" s="24">
        <f t="shared" si="20"/>
        <v>1.0171840354767184E-2</v>
      </c>
      <c r="AF195" s="13">
        <f>IF(ISNUMBER(AC194),IF(data[[#This Row],[internados_uci]]-AC194&lt;0,0,data[[#This Row],[internados_uci]]-AC194),0)</f>
        <v>2</v>
      </c>
      <c r="AG195" s="8">
        <f t="shared" si="23"/>
        <v>1.5</v>
      </c>
      <c r="AJ195">
        <v>34240</v>
      </c>
      <c r="AN195">
        <v>1073</v>
      </c>
      <c r="AO195">
        <v>1218</v>
      </c>
      <c r="AP195">
        <v>1568</v>
      </c>
      <c r="AQ195">
        <v>1412</v>
      </c>
      <c r="AR195">
        <v>5048</v>
      </c>
      <c r="AS195">
        <v>4471</v>
      </c>
      <c r="AT195">
        <v>5207</v>
      </c>
      <c r="AU195">
        <v>4684</v>
      </c>
      <c r="AV195">
        <v>5426</v>
      </c>
      <c r="AW195">
        <v>4469</v>
      </c>
      <c r="AX195">
        <v>5033</v>
      </c>
      <c r="AY195">
        <v>3875</v>
      </c>
      <c r="AZ195">
        <v>3157</v>
      </c>
      <c r="BA195">
        <v>2852</v>
      </c>
      <c r="BB195">
        <v>2169</v>
      </c>
      <c r="BC195">
        <v>1940</v>
      </c>
      <c r="BD195">
        <v>4415</v>
      </c>
      <c r="BE195">
        <v>2159</v>
      </c>
      <c r="BL195">
        <v>33130</v>
      </c>
      <c r="BM195">
        <v>27128</v>
      </c>
      <c r="BN195">
        <v>849</v>
      </c>
      <c r="BO195">
        <v>254</v>
      </c>
      <c r="BP195">
        <v>683</v>
      </c>
      <c r="BQ195">
        <v>22</v>
      </c>
      <c r="BR195">
        <v>17</v>
      </c>
      <c r="BS195">
        <v>15</v>
      </c>
      <c r="BT195">
        <v>0</v>
      </c>
      <c r="CD195">
        <v>1</v>
      </c>
      <c r="CE195" s="6">
        <f>data[[#This Row],[obitos_0_9_f]]-CD194</f>
        <v>0</v>
      </c>
      <c r="CF195">
        <v>0</v>
      </c>
      <c r="CG195" s="6">
        <f>data[[#This Row],[obitos_0_9_m]]-CF194</f>
        <v>0</v>
      </c>
      <c r="CH195">
        <v>0</v>
      </c>
      <c r="CI195" s="6">
        <f>data[[#This Row],[obitos_10_19_f]]-CH194</f>
        <v>0</v>
      </c>
      <c r="CJ195">
        <v>0</v>
      </c>
      <c r="CK195" s="6">
        <f>data[[#This Row],[obitos_10_19_m]]-CJ194</f>
        <v>0</v>
      </c>
      <c r="CL195">
        <v>1</v>
      </c>
      <c r="CM195" s="6">
        <f>data[[#This Row],[obitos_20_29_f]]-CL194</f>
        <v>0</v>
      </c>
      <c r="CN195">
        <v>1</v>
      </c>
      <c r="CO195" s="6">
        <f>data[[#This Row],[obitos_20_29_m]]-CN194</f>
        <v>0</v>
      </c>
      <c r="CP195">
        <v>3</v>
      </c>
      <c r="CQ195" s="6">
        <f>data[[#This Row],[obitos_30_39_f]]-CP194</f>
        <v>0</v>
      </c>
      <c r="CR195">
        <v>1</v>
      </c>
      <c r="CS195" s="6">
        <f>data[[#This Row],[obitos_30_39_m]]-CR194</f>
        <v>0</v>
      </c>
      <c r="CT195">
        <v>10</v>
      </c>
      <c r="CU195" s="6">
        <f>data[[#This Row],[obitos_40_49_f]]-CT194</f>
        <v>0</v>
      </c>
      <c r="CV195">
        <v>11</v>
      </c>
      <c r="CW195" s="6">
        <f>data[[#This Row],[obitos_40_49_m]]-CV194</f>
        <v>0</v>
      </c>
      <c r="CX195">
        <v>17</v>
      </c>
      <c r="CY195" s="6">
        <f>data[[#This Row],[obitos_50_59_f]]-CX194</f>
        <v>0</v>
      </c>
      <c r="CZ195">
        <v>41</v>
      </c>
      <c r="DA195" s="6">
        <f>data[[#This Row],[obitos_50_59_m]]-CZ194</f>
        <v>0</v>
      </c>
      <c r="DB195">
        <v>50</v>
      </c>
      <c r="DC195" s="6">
        <f>data[[#This Row],[obitos_60_69_f]]-DB194</f>
        <v>0</v>
      </c>
      <c r="DD195">
        <v>110</v>
      </c>
      <c r="DE195" s="6">
        <f>data[[#This Row],[obitos_60_69_m]]-DD194</f>
        <v>0</v>
      </c>
      <c r="DF195">
        <v>145</v>
      </c>
      <c r="DG195" s="6">
        <f>data[[#This Row],[obitos_70_79_f]]-DF194</f>
        <v>1</v>
      </c>
      <c r="DH195">
        <v>224</v>
      </c>
      <c r="DI195" s="6">
        <f>data[[#This Row],[obitos_70_79_m]]-DH194</f>
        <v>1</v>
      </c>
      <c r="DJ195">
        <v>688</v>
      </c>
      <c r="DK195" s="6">
        <f>data[[#This Row],[obitos_80_plus_f]]-DJ194</f>
        <v>0</v>
      </c>
      <c r="DL195">
        <v>537</v>
      </c>
      <c r="DM195" s="6">
        <f>data[[#This Row],[obitos_80_plus_m]]-DL194</f>
        <v>0</v>
      </c>
      <c r="DN195">
        <v>915</v>
      </c>
      <c r="DO195">
        <v>925</v>
      </c>
      <c r="DR195">
        <v>15465</v>
      </c>
    </row>
    <row r="196" spans="1:122" x14ac:dyDescent="0.25">
      <c r="A196" s="1">
        <v>44081</v>
      </c>
      <c r="B196" s="2">
        <v>44081</v>
      </c>
      <c r="C196" s="12">
        <f>data[[#This Row],[confirmados]]-R196</f>
        <v>17491</v>
      </c>
      <c r="D196" s="12">
        <f>IF(ISNUMBER(C195),data[[#This Row],[activos_1]]-C195,0)</f>
        <v>186</v>
      </c>
      <c r="E196" s="11">
        <f t="shared" si="16"/>
        <v>225.33333333333334</v>
      </c>
      <c r="F196">
        <v>60507</v>
      </c>
      <c r="G196" s="13">
        <f>IF(ISNUMBER(F195),data[[#This Row],[confirmados]]-F195,0)</f>
        <v>249</v>
      </c>
      <c r="H196" s="8">
        <f t="shared" si="21"/>
        <v>377.33333333333331</v>
      </c>
      <c r="I196">
        <v>21930</v>
      </c>
      <c r="J196">
        <v>4978</v>
      </c>
      <c r="K196">
        <v>31048</v>
      </c>
      <c r="L196">
        <v>987</v>
      </c>
      <c r="M196">
        <v>1168</v>
      </c>
      <c r="N196">
        <v>224</v>
      </c>
      <c r="O196">
        <v>172</v>
      </c>
      <c r="Q196">
        <v>249</v>
      </c>
      <c r="R196">
        <v>43016</v>
      </c>
      <c r="S196" s="13">
        <f>IF(ISNUMBER(R195),data[[#This Row],[recuperados]]-R195,0)</f>
        <v>63</v>
      </c>
      <c r="T196" s="8">
        <f t="shared" si="17"/>
        <v>152</v>
      </c>
      <c r="U196">
        <v>1843</v>
      </c>
      <c r="V196" s="9">
        <f>IF(ISNUMBER(U195),data[[#This Row],[obitos]]-U195,0)</f>
        <v>3</v>
      </c>
      <c r="W196" s="9">
        <f t="shared" si="18"/>
        <v>3.1666666666666665</v>
      </c>
      <c r="X196">
        <v>381</v>
      </c>
      <c r="Y196" s="25">
        <f>IF(ISNUMBER(X195),(data[[#This Row],[internados]]-X195)/X195,0)</f>
        <v>7.6271186440677971E-2</v>
      </c>
      <c r="Z196" s="77">
        <f t="shared" si="19"/>
        <v>1.4830397265451991E-2</v>
      </c>
      <c r="AA196" s="13">
        <f>IF(ISNUMBER(X195),IF(data[[#This Row],[internados]]-X195&lt;0,0,data[[#This Row],[internados]]-X195),0)</f>
        <v>27</v>
      </c>
      <c r="AB196" s="8">
        <f t="shared" si="22"/>
        <v>7.833333333333333</v>
      </c>
      <c r="AC196">
        <v>49</v>
      </c>
      <c r="AD196" s="78">
        <f>IF(ISNUMBER(AC195),IF(AC195=0,0,(data[[#This Row],[internados_uci]]-AC195)/AC195),0)</f>
        <v>0.13953488372093023</v>
      </c>
      <c r="AE196" s="24">
        <f t="shared" si="20"/>
        <v>2.1232532357036041E-2</v>
      </c>
      <c r="AF196" s="13">
        <f>IF(ISNUMBER(AC195),IF(data[[#This Row],[internados_uci]]-AC195&lt;0,0,data[[#This Row],[internados_uci]]-AC195),0)</f>
        <v>6</v>
      </c>
      <c r="AG196" s="8">
        <f t="shared" si="23"/>
        <v>2</v>
      </c>
      <c r="AJ196">
        <v>34336</v>
      </c>
      <c r="AN196">
        <v>1075</v>
      </c>
      <c r="AO196">
        <v>1226</v>
      </c>
      <c r="AP196">
        <v>1578</v>
      </c>
      <c r="AQ196">
        <v>1423</v>
      </c>
      <c r="AR196">
        <v>5064</v>
      </c>
      <c r="AS196">
        <v>4487</v>
      </c>
      <c r="AT196">
        <v>5226</v>
      </c>
      <c r="AU196">
        <v>4709</v>
      </c>
      <c r="AV196">
        <v>5446</v>
      </c>
      <c r="AW196">
        <v>4483</v>
      </c>
      <c r="AX196">
        <v>5052</v>
      </c>
      <c r="AY196">
        <v>3884</v>
      </c>
      <c r="AZ196">
        <v>3167</v>
      </c>
      <c r="BA196">
        <v>2871</v>
      </c>
      <c r="BB196">
        <v>2174</v>
      </c>
      <c r="BC196">
        <v>1952</v>
      </c>
      <c r="BD196">
        <v>4425</v>
      </c>
      <c r="BE196">
        <v>2163</v>
      </c>
      <c r="BL196">
        <v>33252</v>
      </c>
      <c r="BM196">
        <v>27255</v>
      </c>
      <c r="BN196">
        <v>849</v>
      </c>
      <c r="BO196">
        <v>254</v>
      </c>
      <c r="BP196">
        <v>686</v>
      </c>
      <c r="BQ196">
        <v>22</v>
      </c>
      <c r="BR196">
        <v>17</v>
      </c>
      <c r="BS196">
        <v>15</v>
      </c>
      <c r="BT196">
        <v>0</v>
      </c>
      <c r="CD196">
        <v>1</v>
      </c>
      <c r="CE196" s="6">
        <f>data[[#This Row],[obitos_0_9_f]]-CD195</f>
        <v>0</v>
      </c>
      <c r="CF196">
        <v>0</v>
      </c>
      <c r="CG196" s="6">
        <f>data[[#This Row],[obitos_0_9_m]]-CF195</f>
        <v>0</v>
      </c>
      <c r="CH196">
        <v>0</v>
      </c>
      <c r="CI196" s="6">
        <f>data[[#This Row],[obitos_10_19_f]]-CH195</f>
        <v>0</v>
      </c>
      <c r="CJ196">
        <v>0</v>
      </c>
      <c r="CK196" s="6">
        <f>data[[#This Row],[obitos_10_19_m]]-CJ195</f>
        <v>0</v>
      </c>
      <c r="CL196">
        <v>1</v>
      </c>
      <c r="CM196" s="6">
        <f>data[[#This Row],[obitos_20_29_f]]-CL195</f>
        <v>0</v>
      </c>
      <c r="CN196">
        <v>1</v>
      </c>
      <c r="CO196" s="6">
        <f>data[[#This Row],[obitos_20_29_m]]-CN195</f>
        <v>0</v>
      </c>
      <c r="CP196">
        <v>3</v>
      </c>
      <c r="CQ196" s="6">
        <f>data[[#This Row],[obitos_30_39_f]]-CP195</f>
        <v>0</v>
      </c>
      <c r="CR196">
        <v>1</v>
      </c>
      <c r="CS196" s="6">
        <f>data[[#This Row],[obitos_30_39_m]]-CR195</f>
        <v>0</v>
      </c>
      <c r="CT196">
        <v>10</v>
      </c>
      <c r="CU196" s="6">
        <f>data[[#This Row],[obitos_40_49_f]]-CT195</f>
        <v>0</v>
      </c>
      <c r="CV196">
        <v>11</v>
      </c>
      <c r="CW196" s="6">
        <f>data[[#This Row],[obitos_40_49_m]]-CV195</f>
        <v>0</v>
      </c>
      <c r="CX196">
        <v>17</v>
      </c>
      <c r="CY196" s="6">
        <f>data[[#This Row],[obitos_50_59_f]]-CX195</f>
        <v>0</v>
      </c>
      <c r="CZ196">
        <v>41</v>
      </c>
      <c r="DA196" s="6">
        <f>data[[#This Row],[obitos_50_59_m]]-CZ195</f>
        <v>0</v>
      </c>
      <c r="DB196">
        <v>50</v>
      </c>
      <c r="DC196" s="6">
        <f>data[[#This Row],[obitos_60_69_f]]-DB195</f>
        <v>0</v>
      </c>
      <c r="DD196">
        <v>110</v>
      </c>
      <c r="DE196" s="6">
        <f>data[[#This Row],[obitos_60_69_m]]-DD195</f>
        <v>0</v>
      </c>
      <c r="DF196">
        <v>145</v>
      </c>
      <c r="DG196" s="6">
        <f>data[[#This Row],[obitos_70_79_f]]-DF195</f>
        <v>0</v>
      </c>
      <c r="DH196">
        <v>224</v>
      </c>
      <c r="DI196" s="6">
        <f>data[[#This Row],[obitos_70_79_m]]-DH195</f>
        <v>0</v>
      </c>
      <c r="DJ196">
        <v>691</v>
      </c>
      <c r="DK196" s="6">
        <f>data[[#This Row],[obitos_80_plus_f]]-DJ195</f>
        <v>3</v>
      </c>
      <c r="DL196">
        <v>537</v>
      </c>
      <c r="DM196" s="6">
        <f>data[[#This Row],[obitos_80_plus_m]]-DL195</f>
        <v>0</v>
      </c>
      <c r="DN196">
        <v>918</v>
      </c>
      <c r="DO196">
        <v>925</v>
      </c>
      <c r="DR196">
        <v>15648</v>
      </c>
    </row>
    <row r="197" spans="1:122" x14ac:dyDescent="0.25">
      <c r="A197" s="1">
        <v>44082</v>
      </c>
      <c r="B197" s="2">
        <v>44082</v>
      </c>
      <c r="C197" s="12">
        <f>data[[#This Row],[confirmados]]-R197</f>
        <v>17749</v>
      </c>
      <c r="D197" s="12">
        <f>IF(ISNUMBER(C196),data[[#This Row],[activos_1]]-C196,0)</f>
        <v>258</v>
      </c>
      <c r="E197" s="11">
        <f t="shared" si="16"/>
        <v>224.83333333333334</v>
      </c>
      <c r="F197">
        <v>60895</v>
      </c>
      <c r="G197" s="13">
        <f>IF(ISNUMBER(F196),data[[#This Row],[confirmados]]-F196,0)</f>
        <v>388</v>
      </c>
      <c r="H197" s="8">
        <f t="shared" si="21"/>
        <v>377</v>
      </c>
      <c r="I197">
        <v>22049</v>
      </c>
      <c r="J197">
        <v>5004</v>
      </c>
      <c r="K197">
        <v>31273</v>
      </c>
      <c r="L197">
        <v>998</v>
      </c>
      <c r="M197">
        <v>1171</v>
      </c>
      <c r="N197">
        <v>227</v>
      </c>
      <c r="O197">
        <v>173</v>
      </c>
      <c r="Q197">
        <v>388</v>
      </c>
      <c r="R197">
        <v>43146</v>
      </c>
      <c r="S197" s="13">
        <f>IF(ISNUMBER(R196),data[[#This Row],[recuperados]]-R196,0)</f>
        <v>130</v>
      </c>
      <c r="T197" s="8">
        <f t="shared" si="17"/>
        <v>152.16666666666666</v>
      </c>
      <c r="U197">
        <v>1846</v>
      </c>
      <c r="V197" s="9">
        <f>IF(ISNUMBER(U196),data[[#This Row],[obitos]]-U196,0)</f>
        <v>3</v>
      </c>
      <c r="W197" s="9">
        <f t="shared" si="18"/>
        <v>3.1666666666666665</v>
      </c>
      <c r="X197">
        <v>394</v>
      </c>
      <c r="Y197" s="25">
        <f>IF(ISNUMBER(X196),(data[[#This Row],[internados]]-X196)/X196,0)</f>
        <v>3.4120734908136482E-2</v>
      </c>
      <c r="Z197" s="77">
        <f t="shared" si="19"/>
        <v>2.6707662607284261E-2</v>
      </c>
      <c r="AA197" s="13">
        <f>IF(ISNUMBER(X196),IF(data[[#This Row],[internados]]-X196&lt;0,0,data[[#This Row],[internados]]-X196),0)</f>
        <v>13</v>
      </c>
      <c r="AB197" s="8">
        <f t="shared" si="22"/>
        <v>10</v>
      </c>
      <c r="AC197">
        <v>50</v>
      </c>
      <c r="AD197" s="78">
        <f>IF(ISNUMBER(AC196),IF(AC196=0,0,(data[[#This Row],[internados_uci]]-AC196)/AC196),0)</f>
        <v>2.0408163265306121E-2</v>
      </c>
      <c r="AE197" s="24">
        <f t="shared" si="20"/>
        <v>3.5997529264890089E-2</v>
      </c>
      <c r="AF197" s="13">
        <f>IF(ISNUMBER(AC196),IF(data[[#This Row],[internados_uci]]-AC196&lt;0,0,data[[#This Row],[internados_uci]]-AC196),0)</f>
        <v>1</v>
      </c>
      <c r="AG197" s="8">
        <f t="shared" si="23"/>
        <v>2.1666666666666665</v>
      </c>
      <c r="AJ197">
        <v>34466</v>
      </c>
      <c r="AN197">
        <v>1082</v>
      </c>
      <c r="AO197">
        <v>1243</v>
      </c>
      <c r="AP197">
        <v>1596</v>
      </c>
      <c r="AQ197">
        <v>1436</v>
      </c>
      <c r="AR197">
        <v>5095</v>
      </c>
      <c r="AS197">
        <v>4518</v>
      </c>
      <c r="AT197">
        <v>5260</v>
      </c>
      <c r="AU197">
        <v>4728</v>
      </c>
      <c r="AV197">
        <v>5475</v>
      </c>
      <c r="AW197">
        <v>4506</v>
      </c>
      <c r="AX197">
        <v>5085</v>
      </c>
      <c r="AY197">
        <v>3908</v>
      </c>
      <c r="AZ197">
        <v>3193</v>
      </c>
      <c r="BA197">
        <v>2898</v>
      </c>
      <c r="BB197">
        <v>2185</v>
      </c>
      <c r="BC197">
        <v>1967</v>
      </c>
      <c r="BD197">
        <v>4441</v>
      </c>
      <c r="BE197">
        <v>2176</v>
      </c>
      <c r="BL197">
        <v>33458</v>
      </c>
      <c r="BM197">
        <v>27437</v>
      </c>
      <c r="BN197">
        <v>851</v>
      </c>
      <c r="BO197">
        <v>254</v>
      </c>
      <c r="BP197">
        <v>687</v>
      </c>
      <c r="BQ197">
        <v>22</v>
      </c>
      <c r="BR197">
        <v>17</v>
      </c>
      <c r="BS197">
        <v>15</v>
      </c>
      <c r="BT197">
        <v>0</v>
      </c>
      <c r="CD197">
        <v>1</v>
      </c>
      <c r="CE197" s="6">
        <f>data[[#This Row],[obitos_0_9_f]]-CD196</f>
        <v>0</v>
      </c>
      <c r="CF197">
        <v>0</v>
      </c>
      <c r="CG197" s="6">
        <f>data[[#This Row],[obitos_0_9_m]]-CF196</f>
        <v>0</v>
      </c>
      <c r="CH197">
        <v>0</v>
      </c>
      <c r="CI197" s="6">
        <f>data[[#This Row],[obitos_10_19_f]]-CH196</f>
        <v>0</v>
      </c>
      <c r="CJ197">
        <v>0</v>
      </c>
      <c r="CK197" s="6">
        <f>data[[#This Row],[obitos_10_19_m]]-CJ196</f>
        <v>0</v>
      </c>
      <c r="CL197">
        <v>1</v>
      </c>
      <c r="CM197" s="6">
        <f>data[[#This Row],[obitos_20_29_f]]-CL196</f>
        <v>0</v>
      </c>
      <c r="CN197">
        <v>1</v>
      </c>
      <c r="CO197" s="6">
        <f>data[[#This Row],[obitos_20_29_m]]-CN196</f>
        <v>0</v>
      </c>
      <c r="CP197">
        <v>3</v>
      </c>
      <c r="CQ197" s="6">
        <f>data[[#This Row],[obitos_30_39_f]]-CP196</f>
        <v>0</v>
      </c>
      <c r="CR197">
        <v>1</v>
      </c>
      <c r="CS197" s="6">
        <f>data[[#This Row],[obitos_30_39_m]]-CR196</f>
        <v>0</v>
      </c>
      <c r="CT197">
        <v>10</v>
      </c>
      <c r="CU197" s="6">
        <f>data[[#This Row],[obitos_40_49_f]]-CT196</f>
        <v>0</v>
      </c>
      <c r="CV197">
        <v>11</v>
      </c>
      <c r="CW197" s="6">
        <f>data[[#This Row],[obitos_40_49_m]]-CV196</f>
        <v>0</v>
      </c>
      <c r="CX197">
        <v>17</v>
      </c>
      <c r="CY197" s="6">
        <f>data[[#This Row],[obitos_50_59_f]]-CX196</f>
        <v>0</v>
      </c>
      <c r="CZ197">
        <v>41</v>
      </c>
      <c r="DA197" s="6">
        <f>data[[#This Row],[obitos_50_59_m]]-CZ196</f>
        <v>0</v>
      </c>
      <c r="DB197">
        <v>50</v>
      </c>
      <c r="DC197" s="6">
        <f>data[[#This Row],[obitos_60_69_f]]-DB196</f>
        <v>0</v>
      </c>
      <c r="DD197">
        <v>110</v>
      </c>
      <c r="DE197" s="6">
        <f>data[[#This Row],[obitos_60_69_m]]-DD196</f>
        <v>0</v>
      </c>
      <c r="DF197">
        <v>145</v>
      </c>
      <c r="DG197" s="6">
        <f>data[[#This Row],[obitos_70_79_f]]-DF196</f>
        <v>0</v>
      </c>
      <c r="DH197">
        <v>225</v>
      </c>
      <c r="DI197" s="6">
        <f>data[[#This Row],[obitos_70_79_m]]-DH196</f>
        <v>1</v>
      </c>
      <c r="DJ197">
        <v>692</v>
      </c>
      <c r="DK197" s="6">
        <f>data[[#This Row],[obitos_80_plus_f]]-DJ196</f>
        <v>1</v>
      </c>
      <c r="DL197">
        <v>538</v>
      </c>
      <c r="DM197" s="6">
        <f>data[[#This Row],[obitos_80_plus_m]]-DL196</f>
        <v>1</v>
      </c>
      <c r="DN197">
        <v>919</v>
      </c>
      <c r="DO197">
        <v>927</v>
      </c>
      <c r="DR197">
        <v>15903</v>
      </c>
    </row>
    <row r="198" spans="1:122" x14ac:dyDescent="0.25">
      <c r="A198" s="1">
        <v>44083</v>
      </c>
      <c r="B198" s="2">
        <v>44083</v>
      </c>
      <c r="C198" s="12">
        <f>data[[#This Row],[confirmados]]-R198</f>
        <v>18257</v>
      </c>
      <c r="D198" s="12">
        <f>IF(ISNUMBER(C197),data[[#This Row],[activos_1]]-C197,0)</f>
        <v>508</v>
      </c>
      <c r="E198" s="11">
        <f t="shared" si="16"/>
        <v>272.16666666666669</v>
      </c>
      <c r="F198">
        <v>61541</v>
      </c>
      <c r="G198" s="13">
        <f>IF(ISNUMBER(F197),data[[#This Row],[confirmados]]-F197,0)</f>
        <v>646</v>
      </c>
      <c r="H198" s="8">
        <f t="shared" si="21"/>
        <v>415</v>
      </c>
      <c r="I198">
        <v>22325</v>
      </c>
      <c r="J198">
        <v>5044</v>
      </c>
      <c r="K198">
        <v>31563</v>
      </c>
      <c r="L198">
        <v>1021</v>
      </c>
      <c r="M198">
        <v>1186</v>
      </c>
      <c r="N198">
        <v>228</v>
      </c>
      <c r="O198">
        <v>174</v>
      </c>
      <c r="Q198">
        <v>646</v>
      </c>
      <c r="R198">
        <v>43284</v>
      </c>
      <c r="S198" s="13">
        <f>IF(ISNUMBER(R197),data[[#This Row],[recuperados]]-R197,0)</f>
        <v>138</v>
      </c>
      <c r="T198" s="8">
        <f t="shared" si="17"/>
        <v>142.83333333333334</v>
      </c>
      <c r="U198">
        <v>1849</v>
      </c>
      <c r="V198" s="9">
        <f>IF(ISNUMBER(U197),data[[#This Row],[obitos]]-U197,0)</f>
        <v>3</v>
      </c>
      <c r="W198" s="9">
        <f t="shared" si="18"/>
        <v>3.3333333333333335</v>
      </c>
      <c r="X198">
        <v>391</v>
      </c>
      <c r="Y198" s="25">
        <f>IF(ISNUMBER(X197),(data[[#This Row],[internados]]-X197)/X197,0)</f>
        <v>-7.6142131979695434E-3</v>
      </c>
      <c r="Z198" s="77">
        <f t="shared" si="19"/>
        <v>2.6922306599511895E-2</v>
      </c>
      <c r="AA198" s="13">
        <f>IF(ISNUMBER(X197),IF(data[[#This Row],[internados]]-X197&lt;0,0,data[[#This Row],[internados]]-X197),0)</f>
        <v>0</v>
      </c>
      <c r="AB198" s="8">
        <f t="shared" si="22"/>
        <v>10</v>
      </c>
      <c r="AC198">
        <v>52</v>
      </c>
      <c r="AD198" s="78">
        <f>IF(ISNUMBER(AC197),IF(AC197=0,0,(data[[#This Row],[internados_uci]]-AC197)/AC197),0)</f>
        <v>0.04</v>
      </c>
      <c r="AE198" s="24">
        <f t="shared" si="20"/>
        <v>3.0469073980337252E-2</v>
      </c>
      <c r="AF198" s="13">
        <f>IF(ISNUMBER(AC197),IF(data[[#This Row],[internados_uci]]-AC197&lt;0,0,data[[#This Row],[internados_uci]]-AC197),0)</f>
        <v>2</v>
      </c>
      <c r="AG198" s="8">
        <f t="shared" si="23"/>
        <v>2</v>
      </c>
      <c r="AJ198">
        <v>35151</v>
      </c>
      <c r="AN198">
        <v>1102</v>
      </c>
      <c r="AO198">
        <v>1259</v>
      </c>
      <c r="AP198">
        <v>1635</v>
      </c>
      <c r="AQ198">
        <v>1460</v>
      </c>
      <c r="AR198">
        <v>5157</v>
      </c>
      <c r="AS198">
        <v>4581</v>
      </c>
      <c r="AT198">
        <v>5312</v>
      </c>
      <c r="AU198">
        <v>4769</v>
      </c>
      <c r="AV198">
        <v>5530</v>
      </c>
      <c r="AW198">
        <v>4554</v>
      </c>
      <c r="AX198">
        <v>5135</v>
      </c>
      <c r="AY198">
        <v>3944</v>
      </c>
      <c r="AZ198">
        <v>3218</v>
      </c>
      <c r="BA198">
        <v>2937</v>
      </c>
      <c r="BB198">
        <v>2206</v>
      </c>
      <c r="BC198">
        <v>1991</v>
      </c>
      <c r="BD198">
        <v>4456</v>
      </c>
      <c r="BE198">
        <v>2192</v>
      </c>
      <c r="BL198">
        <v>33797</v>
      </c>
      <c r="BM198">
        <v>27744</v>
      </c>
      <c r="BN198">
        <v>852</v>
      </c>
      <c r="BO198">
        <v>254</v>
      </c>
      <c r="BP198">
        <v>689</v>
      </c>
      <c r="BQ198">
        <v>22</v>
      </c>
      <c r="BR198">
        <v>17</v>
      </c>
      <c r="BS198">
        <v>15</v>
      </c>
      <c r="BT198">
        <v>0</v>
      </c>
      <c r="CD198">
        <v>1</v>
      </c>
      <c r="CE198" s="6">
        <f>data[[#This Row],[obitos_0_9_f]]-CD197</f>
        <v>0</v>
      </c>
      <c r="CF198">
        <v>0</v>
      </c>
      <c r="CG198" s="6">
        <f>data[[#This Row],[obitos_0_9_m]]-CF197</f>
        <v>0</v>
      </c>
      <c r="CH198">
        <v>0</v>
      </c>
      <c r="CI198" s="6">
        <f>data[[#This Row],[obitos_10_19_f]]-CH197</f>
        <v>0</v>
      </c>
      <c r="CJ198">
        <v>0</v>
      </c>
      <c r="CK198" s="6">
        <f>data[[#This Row],[obitos_10_19_m]]-CJ197</f>
        <v>0</v>
      </c>
      <c r="CL198">
        <v>1</v>
      </c>
      <c r="CM198" s="6">
        <f>data[[#This Row],[obitos_20_29_f]]-CL197</f>
        <v>0</v>
      </c>
      <c r="CN198">
        <v>1</v>
      </c>
      <c r="CO198" s="6">
        <f>data[[#This Row],[obitos_20_29_m]]-CN197</f>
        <v>0</v>
      </c>
      <c r="CP198">
        <v>3</v>
      </c>
      <c r="CQ198" s="6">
        <f>data[[#This Row],[obitos_30_39_f]]-CP197</f>
        <v>0</v>
      </c>
      <c r="CR198">
        <v>1</v>
      </c>
      <c r="CS198" s="6">
        <f>data[[#This Row],[obitos_30_39_m]]-CR197</f>
        <v>0</v>
      </c>
      <c r="CT198">
        <v>10</v>
      </c>
      <c r="CU198" s="6">
        <f>data[[#This Row],[obitos_40_49_f]]-CT197</f>
        <v>0</v>
      </c>
      <c r="CV198">
        <v>11</v>
      </c>
      <c r="CW198" s="6">
        <f>data[[#This Row],[obitos_40_49_m]]-CV197</f>
        <v>0</v>
      </c>
      <c r="CX198">
        <v>17</v>
      </c>
      <c r="CY198" s="6">
        <f>data[[#This Row],[obitos_50_59_f]]-CX197</f>
        <v>0</v>
      </c>
      <c r="CZ198">
        <v>41</v>
      </c>
      <c r="DA198" s="6">
        <f>data[[#This Row],[obitos_50_59_m]]-CZ197</f>
        <v>0</v>
      </c>
      <c r="DB198">
        <v>50</v>
      </c>
      <c r="DC198" s="6">
        <f>data[[#This Row],[obitos_60_69_f]]-DB197</f>
        <v>0</v>
      </c>
      <c r="DD198">
        <v>110</v>
      </c>
      <c r="DE198" s="6">
        <f>data[[#This Row],[obitos_60_69_m]]-DD197</f>
        <v>0</v>
      </c>
      <c r="DF198">
        <v>145</v>
      </c>
      <c r="DG198" s="6">
        <f>data[[#This Row],[obitos_70_79_f]]-DF197</f>
        <v>0</v>
      </c>
      <c r="DH198">
        <v>226</v>
      </c>
      <c r="DI198" s="6">
        <f>data[[#This Row],[obitos_70_79_m]]-DH197</f>
        <v>1</v>
      </c>
      <c r="DJ198">
        <v>692</v>
      </c>
      <c r="DK198" s="6">
        <f>data[[#This Row],[obitos_80_plus_f]]-DJ197</f>
        <v>0</v>
      </c>
      <c r="DL198">
        <v>540</v>
      </c>
      <c r="DM198" s="6">
        <f>data[[#This Row],[obitos_80_plus_m]]-DL197</f>
        <v>2</v>
      </c>
      <c r="DN198">
        <v>919</v>
      </c>
      <c r="DO198">
        <v>930</v>
      </c>
      <c r="DR198">
        <v>16408</v>
      </c>
    </row>
    <row r="199" spans="1:122" x14ac:dyDescent="0.25">
      <c r="A199" s="1">
        <v>44084</v>
      </c>
      <c r="B199" s="2">
        <v>44084</v>
      </c>
      <c r="C199" s="12">
        <f>data[[#This Row],[confirmados]]-R199</f>
        <v>18685</v>
      </c>
      <c r="D199" s="12">
        <f>IF(ISNUMBER(C198),data[[#This Row],[activos_1]]-C198,0)</f>
        <v>428</v>
      </c>
      <c r="E199" s="11">
        <f t="shared" si="16"/>
        <v>300.66666666666669</v>
      </c>
      <c r="F199">
        <v>62126</v>
      </c>
      <c r="G199" s="13">
        <f>IF(ISNUMBER(F198),data[[#This Row],[confirmados]]-F198,0)</f>
        <v>585</v>
      </c>
      <c r="H199" s="8">
        <f t="shared" si="21"/>
        <v>444.83333333333331</v>
      </c>
      <c r="I199">
        <v>22593</v>
      </c>
      <c r="J199">
        <v>5094</v>
      </c>
      <c r="K199">
        <v>31802</v>
      </c>
      <c r="L199">
        <v>1036</v>
      </c>
      <c r="M199">
        <v>1192</v>
      </c>
      <c r="N199">
        <v>229</v>
      </c>
      <c r="O199">
        <v>180</v>
      </c>
      <c r="Q199">
        <v>585</v>
      </c>
      <c r="R199">
        <v>43441</v>
      </c>
      <c r="S199" s="13">
        <f>IF(ISNUMBER(R198),data[[#This Row],[recuperados]]-R198,0)</f>
        <v>157</v>
      </c>
      <c r="T199" s="8">
        <f t="shared" si="17"/>
        <v>144.16666666666666</v>
      </c>
      <c r="U199">
        <v>1852</v>
      </c>
      <c r="V199" s="9">
        <f>IF(ISNUMBER(U198),data[[#This Row],[obitos]]-U198,0)</f>
        <v>3</v>
      </c>
      <c r="W199" s="9">
        <f t="shared" si="18"/>
        <v>3.1666666666666665</v>
      </c>
      <c r="X199">
        <v>406</v>
      </c>
      <c r="Y199" s="25">
        <f>IF(ISNUMBER(X198),(data[[#This Row],[internados]]-X198)/X198,0)</f>
        <v>3.8363171355498722E-2</v>
      </c>
      <c r="Z199" s="77">
        <f t="shared" si="19"/>
        <v>3.0821158512055094E-2</v>
      </c>
      <c r="AA199" s="13">
        <f>IF(ISNUMBER(X198),IF(data[[#This Row],[internados]]-X198&lt;0,0,data[[#This Row],[internados]]-X198),0)</f>
        <v>15</v>
      </c>
      <c r="AB199" s="8">
        <f t="shared" si="22"/>
        <v>11.666666666666666</v>
      </c>
      <c r="AC199">
        <v>57</v>
      </c>
      <c r="AD199" s="78">
        <f>IF(ISNUMBER(AC198),IF(AC198=0,0,(data[[#This Row],[internados_uci]]-AC198)/AC198),0)</f>
        <v>9.6153846153846159E-2</v>
      </c>
      <c r="AE199" s="24">
        <f t="shared" si="20"/>
        <v>6.1646230157493424E-2</v>
      </c>
      <c r="AF199" s="13">
        <f>IF(ISNUMBER(AC198),IF(data[[#This Row],[internados_uci]]-AC198&lt;0,0,data[[#This Row],[internados_uci]]-AC198),0)</f>
        <v>5</v>
      </c>
      <c r="AG199" s="8">
        <f t="shared" si="23"/>
        <v>2.8333333333333335</v>
      </c>
      <c r="AJ199">
        <v>35181</v>
      </c>
      <c r="AN199">
        <v>1123</v>
      </c>
      <c r="AO199">
        <v>1268</v>
      </c>
      <c r="AP199">
        <v>1654</v>
      </c>
      <c r="AQ199">
        <v>1481</v>
      </c>
      <c r="AR199">
        <v>5202</v>
      </c>
      <c r="AS199">
        <v>4624</v>
      </c>
      <c r="AT199">
        <v>5377</v>
      </c>
      <c r="AU199">
        <v>4827</v>
      </c>
      <c r="AV199">
        <v>5573</v>
      </c>
      <c r="AW199">
        <v>4591</v>
      </c>
      <c r="AX199">
        <v>5180</v>
      </c>
      <c r="AY199">
        <v>3984</v>
      </c>
      <c r="AZ199">
        <v>3256</v>
      </c>
      <c r="BA199">
        <v>2965</v>
      </c>
      <c r="BB199">
        <v>2221</v>
      </c>
      <c r="BC199">
        <v>2005</v>
      </c>
      <c r="BD199">
        <v>4468</v>
      </c>
      <c r="BE199">
        <v>2204</v>
      </c>
      <c r="BL199">
        <v>34109</v>
      </c>
      <c r="BM199">
        <v>28017</v>
      </c>
      <c r="BN199">
        <v>852</v>
      </c>
      <c r="BO199">
        <v>254</v>
      </c>
      <c r="BP199">
        <v>692</v>
      </c>
      <c r="BQ199">
        <v>22</v>
      </c>
      <c r="BR199">
        <v>17</v>
      </c>
      <c r="BS199">
        <v>15</v>
      </c>
      <c r="BT199">
        <v>0</v>
      </c>
      <c r="CD199">
        <v>1</v>
      </c>
      <c r="CE199" s="6">
        <f>data[[#This Row],[obitos_0_9_f]]-CD198</f>
        <v>0</v>
      </c>
      <c r="CF199">
        <v>0</v>
      </c>
      <c r="CG199" s="6">
        <f>data[[#This Row],[obitos_0_9_m]]-CF198</f>
        <v>0</v>
      </c>
      <c r="CH199">
        <v>0</v>
      </c>
      <c r="CI199" s="6">
        <f>data[[#This Row],[obitos_10_19_f]]-CH198</f>
        <v>0</v>
      </c>
      <c r="CJ199">
        <v>0</v>
      </c>
      <c r="CK199" s="6">
        <f>data[[#This Row],[obitos_10_19_m]]-CJ198</f>
        <v>0</v>
      </c>
      <c r="CL199">
        <v>1</v>
      </c>
      <c r="CM199" s="6">
        <f>data[[#This Row],[obitos_20_29_f]]-CL198</f>
        <v>0</v>
      </c>
      <c r="CN199">
        <v>1</v>
      </c>
      <c r="CO199" s="6">
        <f>data[[#This Row],[obitos_20_29_m]]-CN198</f>
        <v>0</v>
      </c>
      <c r="CP199">
        <v>3</v>
      </c>
      <c r="CQ199" s="6">
        <f>data[[#This Row],[obitos_30_39_f]]-CP198</f>
        <v>0</v>
      </c>
      <c r="CR199">
        <v>1</v>
      </c>
      <c r="CS199" s="6">
        <f>data[[#This Row],[obitos_30_39_m]]-CR198</f>
        <v>0</v>
      </c>
      <c r="CT199">
        <v>10</v>
      </c>
      <c r="CU199" s="6">
        <f>data[[#This Row],[obitos_40_49_f]]-CT198</f>
        <v>0</v>
      </c>
      <c r="CV199">
        <v>11</v>
      </c>
      <c r="CW199" s="6">
        <f>data[[#This Row],[obitos_40_49_m]]-CV198</f>
        <v>0</v>
      </c>
      <c r="CX199">
        <v>17</v>
      </c>
      <c r="CY199" s="6">
        <f>data[[#This Row],[obitos_50_59_f]]-CX198</f>
        <v>0</v>
      </c>
      <c r="CZ199">
        <v>41</v>
      </c>
      <c r="DA199" s="6">
        <f>data[[#This Row],[obitos_50_59_m]]-CZ198</f>
        <v>0</v>
      </c>
      <c r="DB199">
        <v>50</v>
      </c>
      <c r="DC199" s="6">
        <f>data[[#This Row],[obitos_60_69_f]]-DB198</f>
        <v>0</v>
      </c>
      <c r="DD199">
        <v>111</v>
      </c>
      <c r="DE199" s="6">
        <f>data[[#This Row],[obitos_60_69_m]]-DD198</f>
        <v>1</v>
      </c>
      <c r="DF199">
        <v>146</v>
      </c>
      <c r="DG199" s="6">
        <f>data[[#This Row],[obitos_70_79_f]]-DF198</f>
        <v>1</v>
      </c>
      <c r="DH199">
        <v>227</v>
      </c>
      <c r="DI199" s="6">
        <f>data[[#This Row],[obitos_70_79_m]]-DH198</f>
        <v>1</v>
      </c>
      <c r="DJ199">
        <v>692</v>
      </c>
      <c r="DK199" s="6">
        <f>data[[#This Row],[obitos_80_plus_f]]-DJ198</f>
        <v>0</v>
      </c>
      <c r="DL199">
        <v>540</v>
      </c>
      <c r="DM199" s="6">
        <f>data[[#This Row],[obitos_80_plus_m]]-DL198</f>
        <v>0</v>
      </c>
      <c r="DN199">
        <v>920</v>
      </c>
      <c r="DO199">
        <v>932</v>
      </c>
      <c r="DR199">
        <v>16833</v>
      </c>
    </row>
    <row r="200" spans="1:122" x14ac:dyDescent="0.25">
      <c r="A200" s="1">
        <v>44085</v>
      </c>
      <c r="B200" s="2">
        <v>44085</v>
      </c>
      <c r="C200" s="12">
        <f>data[[#This Row],[confirmados]]-R200</f>
        <v>19169</v>
      </c>
      <c r="D200" s="12">
        <f>IF(ISNUMBER(C199),data[[#This Row],[activos_1]]-C199,0)</f>
        <v>484</v>
      </c>
      <c r="E200" s="11">
        <f t="shared" ref="E200:E247" si="24">AVERAGE(D195:D200)</f>
        <v>336.5</v>
      </c>
      <c r="F200">
        <v>62813</v>
      </c>
      <c r="G200" s="13">
        <f>IF(ISNUMBER(F199),data[[#This Row],[confirmados]]-F199,0)</f>
        <v>687</v>
      </c>
      <c r="H200" s="8">
        <f t="shared" si="21"/>
        <v>478.33333333333331</v>
      </c>
      <c r="I200">
        <v>22819</v>
      </c>
      <c r="J200">
        <v>5154</v>
      </c>
      <c r="K200">
        <v>32170</v>
      </c>
      <c r="L200">
        <v>1048</v>
      </c>
      <c r="M200">
        <v>1207</v>
      </c>
      <c r="N200">
        <v>234</v>
      </c>
      <c r="O200">
        <v>181</v>
      </c>
      <c r="Q200">
        <v>687</v>
      </c>
      <c r="R200">
        <v>43644</v>
      </c>
      <c r="S200" s="13">
        <f>IF(ISNUMBER(R199),data[[#This Row],[recuperados]]-R199,0)</f>
        <v>203</v>
      </c>
      <c r="T200" s="8">
        <f t="shared" ref="T200:T247" si="25">AVERAGE(S195:S200)</f>
        <v>141.83333333333334</v>
      </c>
      <c r="U200">
        <v>1855</v>
      </c>
      <c r="V200" s="9">
        <f>IF(ISNUMBER(U199),data[[#This Row],[obitos]]-U199,0)</f>
        <v>3</v>
      </c>
      <c r="W200" s="9">
        <f t="shared" ref="W200:W247" si="26">AVERAGE(V195:V200)</f>
        <v>2.8333333333333335</v>
      </c>
      <c r="X200">
        <v>404</v>
      </c>
      <c r="Y200" s="25">
        <f>IF(ISNUMBER(X199),(data[[#This Row],[internados]]-X199)/X199,0)</f>
        <v>-4.9261083743842365E-3</v>
      </c>
      <c r="Z200" s="77">
        <f t="shared" ref="Z200:Z247" si="27">AVERAGE(Y195:Y200)</f>
        <v>2.7050287942283088E-2</v>
      </c>
      <c r="AA200" s="13">
        <f>IF(ISNUMBER(X199),IF(data[[#This Row],[internados]]-X199&lt;0,0,data[[#This Row],[internados]]-X199),0)</f>
        <v>0</v>
      </c>
      <c r="AB200" s="8">
        <f t="shared" si="22"/>
        <v>10.666666666666666</v>
      </c>
      <c r="AC200">
        <v>54</v>
      </c>
      <c r="AD200" s="78">
        <f>IF(ISNUMBER(AC199),IF(AC199=0,0,(data[[#This Row],[internados_uci]]-AC199)/AC199),0)</f>
        <v>-5.2631578947368418E-2</v>
      </c>
      <c r="AE200" s="24">
        <f t="shared" ref="AE200:AE247" si="28">AVERAGE(AD195:AD200)</f>
        <v>4.8707633666265356E-2</v>
      </c>
      <c r="AF200" s="13">
        <f>IF(ISNUMBER(AC199),IF(data[[#This Row],[internados_uci]]-AC199&lt;0,0,data[[#This Row],[internados_uci]]-AC199),0)</f>
        <v>0</v>
      </c>
      <c r="AG200" s="8">
        <f t="shared" si="23"/>
        <v>2.6666666666666665</v>
      </c>
      <c r="AJ200">
        <v>35712</v>
      </c>
      <c r="AN200">
        <v>1135</v>
      </c>
      <c r="AO200">
        <v>1285</v>
      </c>
      <c r="AP200">
        <v>1678</v>
      </c>
      <c r="AQ200">
        <v>1508</v>
      </c>
      <c r="AR200">
        <v>5270</v>
      </c>
      <c r="AS200">
        <v>4679</v>
      </c>
      <c r="AT200">
        <v>5426</v>
      </c>
      <c r="AU200">
        <v>4889</v>
      </c>
      <c r="AV200">
        <v>5637</v>
      </c>
      <c r="AW200">
        <v>4641</v>
      </c>
      <c r="AX200">
        <v>5233</v>
      </c>
      <c r="AY200">
        <v>4031</v>
      </c>
      <c r="AZ200">
        <v>3283</v>
      </c>
      <c r="BA200">
        <v>3012</v>
      </c>
      <c r="BB200">
        <v>2238</v>
      </c>
      <c r="BC200">
        <v>2023</v>
      </c>
      <c r="BD200">
        <v>4497</v>
      </c>
      <c r="BE200">
        <v>2224</v>
      </c>
      <c r="BL200">
        <v>34453</v>
      </c>
      <c r="BM200">
        <v>28360</v>
      </c>
      <c r="BN200">
        <v>852</v>
      </c>
      <c r="BO200">
        <v>254</v>
      </c>
      <c r="BP200">
        <v>694</v>
      </c>
      <c r="BQ200">
        <v>22</v>
      </c>
      <c r="BR200">
        <v>18</v>
      </c>
      <c r="BS200">
        <v>15</v>
      </c>
      <c r="BT200">
        <v>0</v>
      </c>
      <c r="CD200">
        <v>1</v>
      </c>
      <c r="CE200" s="6">
        <f>data[[#This Row],[obitos_0_9_f]]-CD199</f>
        <v>0</v>
      </c>
      <c r="CF200">
        <v>0</v>
      </c>
      <c r="CG200" s="6">
        <f>data[[#This Row],[obitos_0_9_m]]-CF199</f>
        <v>0</v>
      </c>
      <c r="CH200">
        <v>0</v>
      </c>
      <c r="CI200" s="6">
        <f>data[[#This Row],[obitos_10_19_f]]-CH199</f>
        <v>0</v>
      </c>
      <c r="CJ200">
        <v>0</v>
      </c>
      <c r="CK200" s="6">
        <f>data[[#This Row],[obitos_10_19_m]]-CJ199</f>
        <v>0</v>
      </c>
      <c r="CL200">
        <v>1</v>
      </c>
      <c r="CM200" s="6">
        <f>data[[#This Row],[obitos_20_29_f]]-CL199</f>
        <v>0</v>
      </c>
      <c r="CN200">
        <v>1</v>
      </c>
      <c r="CO200" s="6">
        <f>data[[#This Row],[obitos_20_29_m]]-CN199</f>
        <v>0</v>
      </c>
      <c r="CP200">
        <v>3</v>
      </c>
      <c r="CQ200" s="6">
        <f>data[[#This Row],[obitos_30_39_f]]-CP199</f>
        <v>0</v>
      </c>
      <c r="CR200">
        <v>1</v>
      </c>
      <c r="CS200" s="6">
        <f>data[[#This Row],[obitos_30_39_m]]-CR199</f>
        <v>0</v>
      </c>
      <c r="CT200">
        <v>10</v>
      </c>
      <c r="CU200" s="6">
        <f>data[[#This Row],[obitos_40_49_f]]-CT199</f>
        <v>0</v>
      </c>
      <c r="CV200">
        <v>12</v>
      </c>
      <c r="CW200" s="6">
        <f>data[[#This Row],[obitos_40_49_m]]-CV199</f>
        <v>1</v>
      </c>
      <c r="CX200">
        <v>17</v>
      </c>
      <c r="CY200" s="6">
        <f>data[[#This Row],[obitos_50_59_f]]-CX199</f>
        <v>0</v>
      </c>
      <c r="CZ200">
        <v>41</v>
      </c>
      <c r="DA200" s="6">
        <f>data[[#This Row],[obitos_50_59_m]]-CZ199</f>
        <v>0</v>
      </c>
      <c r="DB200">
        <v>50</v>
      </c>
      <c r="DC200" s="6">
        <f>data[[#This Row],[obitos_60_69_f]]-DB199</f>
        <v>0</v>
      </c>
      <c r="DD200">
        <v>112</v>
      </c>
      <c r="DE200" s="6">
        <f>data[[#This Row],[obitos_60_69_m]]-DD199</f>
        <v>1</v>
      </c>
      <c r="DF200">
        <v>146</v>
      </c>
      <c r="DG200" s="6">
        <f>data[[#This Row],[obitos_70_79_f]]-DF199</f>
        <v>0</v>
      </c>
      <c r="DH200">
        <v>227</v>
      </c>
      <c r="DI200" s="6">
        <f>data[[#This Row],[obitos_70_79_m]]-DH199</f>
        <v>0</v>
      </c>
      <c r="DJ200">
        <v>692</v>
      </c>
      <c r="DK200" s="6">
        <f>data[[#This Row],[obitos_80_plus_f]]-DJ199</f>
        <v>0</v>
      </c>
      <c r="DL200">
        <v>541</v>
      </c>
      <c r="DM200" s="6">
        <f>data[[#This Row],[obitos_80_plus_m]]-DL199</f>
        <v>1</v>
      </c>
      <c r="DN200">
        <v>920</v>
      </c>
      <c r="DO200">
        <v>935</v>
      </c>
      <c r="DR200">
        <v>17314</v>
      </c>
    </row>
    <row r="201" spans="1:122" x14ac:dyDescent="0.25">
      <c r="A201" s="1">
        <v>44086</v>
      </c>
      <c r="B201" s="2">
        <v>44086</v>
      </c>
      <c r="C201" s="12">
        <f>data[[#This Row],[confirmados]]-R201</f>
        <v>19416</v>
      </c>
      <c r="D201" s="12">
        <f>IF(ISNUMBER(C200),data[[#This Row],[activos_1]]-C200,0)</f>
        <v>247</v>
      </c>
      <c r="E201" s="11">
        <f t="shared" si="24"/>
        <v>351.83333333333331</v>
      </c>
      <c r="F201">
        <v>63310</v>
      </c>
      <c r="G201" s="13">
        <f>IF(ISNUMBER(F200),data[[#This Row],[confirmados]]-F200,0)</f>
        <v>497</v>
      </c>
      <c r="H201" s="8">
        <f t="shared" ref="H201:H247" si="29">AVERAGE(G196:G201)</f>
        <v>508.66666666666669</v>
      </c>
      <c r="I201">
        <v>22997</v>
      </c>
      <c r="J201">
        <v>5193</v>
      </c>
      <c r="K201">
        <v>32413</v>
      </c>
      <c r="L201">
        <v>1074</v>
      </c>
      <c r="M201">
        <v>1214</v>
      </c>
      <c r="N201">
        <v>236</v>
      </c>
      <c r="O201">
        <v>183</v>
      </c>
      <c r="Q201">
        <v>497</v>
      </c>
      <c r="R201">
        <v>43894</v>
      </c>
      <c r="S201" s="13">
        <f>IF(ISNUMBER(R200),data[[#This Row],[recuperados]]-R200,0)</f>
        <v>250</v>
      </c>
      <c r="T201" s="8">
        <f t="shared" si="25"/>
        <v>156.83333333333334</v>
      </c>
      <c r="U201">
        <v>1860</v>
      </c>
      <c r="V201" s="9">
        <f>IF(ISNUMBER(U200),data[[#This Row],[obitos]]-U200,0)</f>
        <v>5</v>
      </c>
      <c r="W201" s="9">
        <f t="shared" si="26"/>
        <v>3.3333333333333335</v>
      </c>
      <c r="X201">
        <v>438</v>
      </c>
      <c r="Y201" s="25">
        <f>IF(ISNUMBER(X200),(data[[#This Row],[internados]]-X200)/X200,0)</f>
        <v>8.4158415841584164E-2</v>
      </c>
      <c r="Z201" s="77">
        <f t="shared" si="27"/>
        <v>3.6728864495590596E-2</v>
      </c>
      <c r="AA201" s="13">
        <f>IF(ISNUMBER(X200),IF(data[[#This Row],[internados]]-X200&lt;0,0,data[[#This Row],[internados]]-X200),0)</f>
        <v>34</v>
      </c>
      <c r="AB201" s="8">
        <f t="shared" si="22"/>
        <v>14.833333333333334</v>
      </c>
      <c r="AC201">
        <v>59</v>
      </c>
      <c r="AD201" s="78">
        <f>IF(ISNUMBER(AC200),IF(AC200=0,0,(data[[#This Row],[internados_uci]]-AC200)/AC200),0)</f>
        <v>9.2592592592592587E-2</v>
      </c>
      <c r="AE201" s="24">
        <f t="shared" si="28"/>
        <v>5.6009651130884443E-2</v>
      </c>
      <c r="AF201" s="13">
        <f>IF(ISNUMBER(AC200),IF(data[[#This Row],[internados_uci]]-AC200&lt;0,0,data[[#This Row],[internados_uci]]-AC200),0)</f>
        <v>5</v>
      </c>
      <c r="AG201" s="8">
        <f t="shared" si="23"/>
        <v>3.1666666666666665</v>
      </c>
      <c r="AJ201">
        <v>36055</v>
      </c>
      <c r="AN201">
        <v>1148</v>
      </c>
      <c r="AO201">
        <v>1300</v>
      </c>
      <c r="AP201">
        <v>1702</v>
      </c>
      <c r="AQ201">
        <v>1535</v>
      </c>
      <c r="AR201">
        <v>5320</v>
      </c>
      <c r="AS201">
        <v>4727</v>
      </c>
      <c r="AT201">
        <v>5461</v>
      </c>
      <c r="AU201">
        <v>4930</v>
      </c>
      <c r="AV201">
        <v>5668</v>
      </c>
      <c r="AW201">
        <v>4682</v>
      </c>
      <c r="AX201">
        <v>5279</v>
      </c>
      <c r="AY201">
        <v>4057</v>
      </c>
      <c r="AZ201">
        <v>3305</v>
      </c>
      <c r="BA201">
        <v>3039</v>
      </c>
      <c r="BB201">
        <v>2249</v>
      </c>
      <c r="BC201">
        <v>2030</v>
      </c>
      <c r="BD201">
        <v>4514</v>
      </c>
      <c r="BE201">
        <v>2240</v>
      </c>
      <c r="BL201">
        <v>34702</v>
      </c>
      <c r="BM201">
        <v>28608</v>
      </c>
      <c r="BN201">
        <v>853</v>
      </c>
      <c r="BO201">
        <v>254</v>
      </c>
      <c r="BP201">
        <v>698</v>
      </c>
      <c r="BQ201">
        <v>22</v>
      </c>
      <c r="BR201">
        <v>18</v>
      </c>
      <c r="BS201">
        <v>15</v>
      </c>
      <c r="BT201">
        <v>0</v>
      </c>
      <c r="CD201">
        <v>1</v>
      </c>
      <c r="CE201" s="6">
        <f>data[[#This Row],[obitos_0_9_f]]-CD200</f>
        <v>0</v>
      </c>
      <c r="CF201">
        <v>0</v>
      </c>
      <c r="CG201" s="6">
        <f>data[[#This Row],[obitos_0_9_m]]-CF200</f>
        <v>0</v>
      </c>
      <c r="CH201">
        <v>0</v>
      </c>
      <c r="CI201" s="6">
        <f>data[[#This Row],[obitos_10_19_f]]-CH200</f>
        <v>0</v>
      </c>
      <c r="CJ201">
        <v>0</v>
      </c>
      <c r="CK201" s="6">
        <f>data[[#This Row],[obitos_10_19_m]]-CJ200</f>
        <v>0</v>
      </c>
      <c r="CL201">
        <v>1</v>
      </c>
      <c r="CM201" s="6">
        <f>data[[#This Row],[obitos_20_29_f]]-CL200</f>
        <v>0</v>
      </c>
      <c r="CN201">
        <v>1</v>
      </c>
      <c r="CO201" s="6">
        <f>data[[#This Row],[obitos_20_29_m]]-CN200</f>
        <v>0</v>
      </c>
      <c r="CP201">
        <v>3</v>
      </c>
      <c r="CQ201" s="6">
        <f>data[[#This Row],[obitos_30_39_f]]-CP200</f>
        <v>0</v>
      </c>
      <c r="CR201">
        <v>1</v>
      </c>
      <c r="CS201" s="6">
        <f>data[[#This Row],[obitos_30_39_m]]-CR200</f>
        <v>0</v>
      </c>
      <c r="CT201">
        <v>10</v>
      </c>
      <c r="CU201" s="6">
        <f>data[[#This Row],[obitos_40_49_f]]-CT200</f>
        <v>0</v>
      </c>
      <c r="CV201">
        <v>12</v>
      </c>
      <c r="CW201" s="6">
        <f>data[[#This Row],[obitos_40_49_m]]-CV200</f>
        <v>0</v>
      </c>
      <c r="CX201">
        <v>17</v>
      </c>
      <c r="CY201" s="6">
        <f>data[[#This Row],[obitos_50_59_f]]-CX200</f>
        <v>0</v>
      </c>
      <c r="CZ201">
        <v>41</v>
      </c>
      <c r="DA201" s="6">
        <f>data[[#This Row],[obitos_50_59_m]]-CZ200</f>
        <v>0</v>
      </c>
      <c r="DB201">
        <v>51</v>
      </c>
      <c r="DC201" s="6">
        <f>data[[#This Row],[obitos_60_69_f]]-DB200</f>
        <v>1</v>
      </c>
      <c r="DD201">
        <v>112</v>
      </c>
      <c r="DE201" s="6">
        <f>data[[#This Row],[obitos_60_69_m]]-DD200</f>
        <v>0</v>
      </c>
      <c r="DF201">
        <v>148</v>
      </c>
      <c r="DG201" s="6">
        <f>data[[#This Row],[obitos_70_79_f]]-DF200</f>
        <v>2</v>
      </c>
      <c r="DH201">
        <v>228</v>
      </c>
      <c r="DI201" s="6">
        <f>data[[#This Row],[obitos_70_79_m]]-DH200</f>
        <v>1</v>
      </c>
      <c r="DJ201">
        <v>693</v>
      </c>
      <c r="DK201" s="6">
        <f>data[[#This Row],[obitos_80_plus_f]]-DJ200</f>
        <v>1</v>
      </c>
      <c r="DL201">
        <v>541</v>
      </c>
      <c r="DM201" s="6">
        <f>data[[#This Row],[obitos_80_plus_m]]-DL200</f>
        <v>0</v>
      </c>
      <c r="DN201">
        <v>924</v>
      </c>
      <c r="DO201">
        <v>936</v>
      </c>
      <c r="DR201">
        <v>17556</v>
      </c>
    </row>
    <row r="202" spans="1:122" x14ac:dyDescent="0.25">
      <c r="A202" s="1">
        <v>44087</v>
      </c>
      <c r="B202" s="2">
        <v>44087</v>
      </c>
      <c r="C202" s="12">
        <f>data[[#This Row],[confirmados]]-R202</f>
        <v>19914</v>
      </c>
      <c r="D202" s="12">
        <f>IF(ISNUMBER(C201),data[[#This Row],[activos_1]]-C201,0)</f>
        <v>498</v>
      </c>
      <c r="E202" s="11">
        <f t="shared" si="24"/>
        <v>403.83333333333331</v>
      </c>
      <c r="F202">
        <v>63983</v>
      </c>
      <c r="G202" s="13">
        <f>IF(ISNUMBER(F201),data[[#This Row],[confirmados]]-F201,0)</f>
        <v>673</v>
      </c>
      <c r="H202" s="8">
        <f t="shared" si="29"/>
        <v>579.33333333333337</v>
      </c>
      <c r="I202">
        <v>23233</v>
      </c>
      <c r="J202">
        <v>5228</v>
      </c>
      <c r="K202">
        <v>32732</v>
      </c>
      <c r="L202">
        <v>1134</v>
      </c>
      <c r="M202">
        <v>1234</v>
      </c>
      <c r="N202">
        <v>238</v>
      </c>
      <c r="O202">
        <v>184</v>
      </c>
      <c r="Q202">
        <v>673</v>
      </c>
      <c r="R202">
        <v>44069</v>
      </c>
      <c r="S202" s="13">
        <f>IF(ISNUMBER(R201),data[[#This Row],[recuperados]]-R201,0)</f>
        <v>175</v>
      </c>
      <c r="T202" s="8">
        <f t="shared" si="25"/>
        <v>175.5</v>
      </c>
      <c r="U202">
        <v>1867</v>
      </c>
      <c r="V202" s="9">
        <f>IF(ISNUMBER(U201),data[[#This Row],[obitos]]-U201,0)</f>
        <v>7</v>
      </c>
      <c r="W202" s="9">
        <f t="shared" si="26"/>
        <v>4</v>
      </c>
      <c r="X202">
        <v>452</v>
      </c>
      <c r="Y202" s="25">
        <f>IF(ISNUMBER(X201),(data[[#This Row],[internados]]-X201)/X201,0)</f>
        <v>3.1963470319634701E-2</v>
      </c>
      <c r="Z202" s="77">
        <f t="shared" si="27"/>
        <v>2.9344245142083381E-2</v>
      </c>
      <c r="AA202" s="13">
        <f>IF(ISNUMBER(X201),IF(data[[#This Row],[internados]]-X201&lt;0,0,data[[#This Row],[internados]]-X201),0)</f>
        <v>14</v>
      </c>
      <c r="AB202" s="8">
        <f t="shared" si="22"/>
        <v>12.666666666666666</v>
      </c>
      <c r="AC202">
        <v>57</v>
      </c>
      <c r="AD202" s="78">
        <f>IF(ISNUMBER(AC201),IF(AC201=0,0,(data[[#This Row],[internados_uci]]-AC201)/AC201),0)</f>
        <v>-3.3898305084745763E-2</v>
      </c>
      <c r="AE202" s="24">
        <f t="shared" si="28"/>
        <v>2.7104119663271781E-2</v>
      </c>
      <c r="AF202" s="13">
        <f>IF(ISNUMBER(AC201),IF(data[[#This Row],[internados_uci]]-AC201&lt;0,0,data[[#This Row],[internados_uci]]-AC201),0)</f>
        <v>0</v>
      </c>
      <c r="AG202" s="8">
        <f t="shared" si="23"/>
        <v>2.1666666666666665</v>
      </c>
      <c r="AJ202">
        <v>36398</v>
      </c>
      <c r="AN202">
        <v>1169</v>
      </c>
      <c r="AO202">
        <v>1322</v>
      </c>
      <c r="AP202">
        <v>1728</v>
      </c>
      <c r="AQ202">
        <v>1554</v>
      </c>
      <c r="AR202">
        <v>5406</v>
      </c>
      <c r="AS202">
        <v>4806</v>
      </c>
      <c r="AT202">
        <v>5516</v>
      </c>
      <c r="AU202">
        <v>4977</v>
      </c>
      <c r="AV202">
        <v>5720</v>
      </c>
      <c r="AW202">
        <v>4725</v>
      </c>
      <c r="AX202">
        <v>5314</v>
      </c>
      <c r="AY202">
        <v>4085</v>
      </c>
      <c r="AZ202">
        <v>3326</v>
      </c>
      <c r="BA202">
        <v>3058</v>
      </c>
      <c r="BB202">
        <v>2273</v>
      </c>
      <c r="BC202">
        <v>2042</v>
      </c>
      <c r="BD202">
        <v>4578</v>
      </c>
      <c r="BE202">
        <v>2258</v>
      </c>
      <c r="BL202">
        <v>35089</v>
      </c>
      <c r="BM202">
        <v>28894</v>
      </c>
      <c r="BN202">
        <v>854</v>
      </c>
      <c r="BO202">
        <v>254</v>
      </c>
      <c r="BP202">
        <v>704</v>
      </c>
      <c r="BQ202">
        <v>22</v>
      </c>
      <c r="BR202">
        <v>18</v>
      </c>
      <c r="BS202">
        <v>15</v>
      </c>
      <c r="BT202">
        <v>0</v>
      </c>
      <c r="CD202">
        <v>1</v>
      </c>
      <c r="CE202" s="6">
        <f>data[[#This Row],[obitos_0_9_f]]-CD201</f>
        <v>0</v>
      </c>
      <c r="CF202">
        <v>0</v>
      </c>
      <c r="CG202" s="6">
        <f>data[[#This Row],[obitos_0_9_m]]-CF201</f>
        <v>0</v>
      </c>
      <c r="CH202">
        <v>0</v>
      </c>
      <c r="CI202" s="6">
        <f>data[[#This Row],[obitos_10_19_f]]-CH201</f>
        <v>0</v>
      </c>
      <c r="CJ202">
        <v>0</v>
      </c>
      <c r="CK202" s="6">
        <f>data[[#This Row],[obitos_10_19_m]]-CJ201</f>
        <v>0</v>
      </c>
      <c r="CL202">
        <v>1</v>
      </c>
      <c r="CM202" s="6">
        <f>data[[#This Row],[obitos_20_29_f]]-CL201</f>
        <v>0</v>
      </c>
      <c r="CN202">
        <v>1</v>
      </c>
      <c r="CO202" s="6">
        <f>data[[#This Row],[obitos_20_29_m]]-CN201</f>
        <v>0</v>
      </c>
      <c r="CP202">
        <v>3</v>
      </c>
      <c r="CQ202" s="6">
        <f>data[[#This Row],[obitos_30_39_f]]-CP201</f>
        <v>0</v>
      </c>
      <c r="CR202">
        <v>1</v>
      </c>
      <c r="CS202" s="6">
        <f>data[[#This Row],[obitos_30_39_m]]-CR201</f>
        <v>0</v>
      </c>
      <c r="CT202">
        <v>10</v>
      </c>
      <c r="CU202" s="6">
        <f>data[[#This Row],[obitos_40_49_f]]-CT201</f>
        <v>0</v>
      </c>
      <c r="CV202">
        <v>12</v>
      </c>
      <c r="CW202" s="6">
        <f>data[[#This Row],[obitos_40_49_m]]-CV201</f>
        <v>0</v>
      </c>
      <c r="CX202">
        <v>17</v>
      </c>
      <c r="CY202" s="6">
        <f>data[[#This Row],[obitos_50_59_f]]-CX201</f>
        <v>0</v>
      </c>
      <c r="CZ202">
        <v>41</v>
      </c>
      <c r="DA202" s="6">
        <f>data[[#This Row],[obitos_50_59_m]]-CZ201</f>
        <v>0</v>
      </c>
      <c r="DB202">
        <v>51</v>
      </c>
      <c r="DC202" s="6">
        <f>data[[#This Row],[obitos_60_69_f]]-DB201</f>
        <v>0</v>
      </c>
      <c r="DD202">
        <v>112</v>
      </c>
      <c r="DE202" s="6">
        <f>data[[#This Row],[obitos_60_69_m]]-DD201</f>
        <v>0</v>
      </c>
      <c r="DF202">
        <v>148</v>
      </c>
      <c r="DG202" s="6">
        <f>data[[#This Row],[obitos_70_79_f]]-DF201</f>
        <v>0</v>
      </c>
      <c r="DH202">
        <v>229</v>
      </c>
      <c r="DI202" s="6">
        <f>data[[#This Row],[obitos_70_79_m]]-DH201</f>
        <v>1</v>
      </c>
      <c r="DJ202">
        <v>695</v>
      </c>
      <c r="DK202" s="6">
        <f>data[[#This Row],[obitos_80_plus_f]]-DJ201</f>
        <v>2</v>
      </c>
      <c r="DL202">
        <v>545</v>
      </c>
      <c r="DM202" s="6">
        <f>data[[#This Row],[obitos_80_plus_m]]-DL201</f>
        <v>4</v>
      </c>
      <c r="DN202">
        <v>926</v>
      </c>
      <c r="DO202">
        <v>941</v>
      </c>
      <c r="DR202">
        <v>18047</v>
      </c>
    </row>
    <row r="203" spans="1:122" x14ac:dyDescent="0.25">
      <c r="A203" s="1">
        <v>44088</v>
      </c>
      <c r="B203" s="2">
        <v>44088</v>
      </c>
      <c r="C203" s="12">
        <f>data[[#This Row],[confirmados]]-R203</f>
        <v>20411</v>
      </c>
      <c r="D203" s="12">
        <f>IF(ISNUMBER(C202),data[[#This Row],[activos_1]]-C202,0)</f>
        <v>497</v>
      </c>
      <c r="E203" s="11">
        <f t="shared" si="24"/>
        <v>443.66666666666669</v>
      </c>
      <c r="F203">
        <v>64596</v>
      </c>
      <c r="G203" s="13">
        <f>IF(ISNUMBER(F202),data[[#This Row],[confirmados]]-F202,0)</f>
        <v>613</v>
      </c>
      <c r="H203" s="8">
        <f t="shared" si="29"/>
        <v>616.83333333333337</v>
      </c>
      <c r="I203">
        <v>23411</v>
      </c>
      <c r="J203">
        <v>5279</v>
      </c>
      <c r="K203">
        <v>33070</v>
      </c>
      <c r="L203">
        <v>1161</v>
      </c>
      <c r="M203">
        <v>1244</v>
      </c>
      <c r="N203">
        <v>239</v>
      </c>
      <c r="O203">
        <v>192</v>
      </c>
      <c r="Q203">
        <v>613</v>
      </c>
      <c r="R203">
        <v>44185</v>
      </c>
      <c r="S203" s="13">
        <f>IF(ISNUMBER(R202),data[[#This Row],[recuperados]]-R202,0)</f>
        <v>116</v>
      </c>
      <c r="T203" s="8">
        <f t="shared" si="25"/>
        <v>173.16666666666666</v>
      </c>
      <c r="U203">
        <v>1871</v>
      </c>
      <c r="V203" s="9">
        <f>IF(ISNUMBER(U202),data[[#This Row],[obitos]]-U202,0)</f>
        <v>4</v>
      </c>
      <c r="W203" s="9">
        <f t="shared" si="26"/>
        <v>4.166666666666667</v>
      </c>
      <c r="X203">
        <v>477</v>
      </c>
      <c r="Y203" s="25">
        <f>IF(ISNUMBER(X202),(data[[#This Row],[internados]]-X202)/X202,0)</f>
        <v>5.5309734513274339E-2</v>
      </c>
      <c r="Z203" s="77">
        <f t="shared" si="27"/>
        <v>3.2875745076273021E-2</v>
      </c>
      <c r="AA203" s="13">
        <f>IF(ISNUMBER(X202),IF(data[[#This Row],[internados]]-X202&lt;0,0,data[[#This Row],[internados]]-X202),0)</f>
        <v>25</v>
      </c>
      <c r="AB203" s="8">
        <f t="shared" ref="AB203:AB247" si="30">AVERAGE(AA198:AA203)</f>
        <v>14.666666666666666</v>
      </c>
      <c r="AC203">
        <v>61</v>
      </c>
      <c r="AD203" s="78">
        <f>IF(ISNUMBER(AC202),IF(AC202=0,0,(data[[#This Row],[internados_uci]]-AC202)/AC202),0)</f>
        <v>7.0175438596491224E-2</v>
      </c>
      <c r="AE203" s="24">
        <f t="shared" si="28"/>
        <v>3.5398665551802634E-2</v>
      </c>
      <c r="AF203" s="13">
        <f>IF(ISNUMBER(AC202),IF(data[[#This Row],[internados_uci]]-AC202&lt;0,0,data[[#This Row],[internados_uci]]-AC202),0)</f>
        <v>4</v>
      </c>
      <c r="AG203" s="8">
        <f t="shared" ref="AG203:AG247" si="31">AVERAGE(AF198:AF203)</f>
        <v>2.6666666666666665</v>
      </c>
      <c r="AJ203">
        <v>36758</v>
      </c>
      <c r="AN203">
        <v>1182</v>
      </c>
      <c r="AO203">
        <v>1342</v>
      </c>
      <c r="AP203">
        <v>1752</v>
      </c>
      <c r="AQ203">
        <v>1575</v>
      </c>
      <c r="AR203">
        <v>5467</v>
      </c>
      <c r="AS203">
        <v>4863</v>
      </c>
      <c r="AT203">
        <v>5573</v>
      </c>
      <c r="AU203">
        <v>5020</v>
      </c>
      <c r="AV203">
        <v>5774</v>
      </c>
      <c r="AW203">
        <v>4764</v>
      </c>
      <c r="AX203">
        <v>5374</v>
      </c>
      <c r="AY203">
        <v>4127</v>
      </c>
      <c r="AZ203">
        <v>3359</v>
      </c>
      <c r="BA203">
        <v>3085</v>
      </c>
      <c r="BB203">
        <v>2288</v>
      </c>
      <c r="BC203">
        <v>2061</v>
      </c>
      <c r="BD203">
        <v>4601</v>
      </c>
      <c r="BE203">
        <v>2263</v>
      </c>
      <c r="BL203">
        <v>35429</v>
      </c>
      <c r="BM203">
        <v>29167</v>
      </c>
      <c r="BN203">
        <v>857</v>
      </c>
      <c r="BO203">
        <v>254</v>
      </c>
      <c r="BP203">
        <v>705</v>
      </c>
      <c r="BQ203">
        <v>22</v>
      </c>
      <c r="BR203">
        <v>18</v>
      </c>
      <c r="BS203">
        <v>15</v>
      </c>
      <c r="BT203">
        <v>0</v>
      </c>
      <c r="CD203">
        <v>1</v>
      </c>
      <c r="CE203" s="6">
        <f>data[[#This Row],[obitos_0_9_f]]-CD202</f>
        <v>0</v>
      </c>
      <c r="CF203">
        <v>0</v>
      </c>
      <c r="CG203" s="6">
        <f>data[[#This Row],[obitos_0_9_m]]-CF202</f>
        <v>0</v>
      </c>
      <c r="CH203">
        <v>0</v>
      </c>
      <c r="CI203" s="6">
        <f>data[[#This Row],[obitos_10_19_f]]-CH202</f>
        <v>0</v>
      </c>
      <c r="CJ203">
        <v>0</v>
      </c>
      <c r="CK203" s="6">
        <f>data[[#This Row],[obitos_10_19_m]]-CJ202</f>
        <v>0</v>
      </c>
      <c r="CL203">
        <v>1</v>
      </c>
      <c r="CM203" s="6">
        <f>data[[#This Row],[obitos_20_29_f]]-CL202</f>
        <v>0</v>
      </c>
      <c r="CN203">
        <v>1</v>
      </c>
      <c r="CO203" s="6">
        <f>data[[#This Row],[obitos_20_29_m]]-CN202</f>
        <v>0</v>
      </c>
      <c r="CP203">
        <v>3</v>
      </c>
      <c r="CQ203" s="6">
        <f>data[[#This Row],[obitos_30_39_f]]-CP202</f>
        <v>0</v>
      </c>
      <c r="CR203">
        <v>1</v>
      </c>
      <c r="CS203" s="6">
        <f>data[[#This Row],[obitos_30_39_m]]-CR202</f>
        <v>0</v>
      </c>
      <c r="CT203">
        <v>10</v>
      </c>
      <c r="CU203" s="6">
        <f>data[[#This Row],[obitos_40_49_f]]-CT202</f>
        <v>0</v>
      </c>
      <c r="CV203">
        <v>12</v>
      </c>
      <c r="CW203" s="6">
        <f>data[[#This Row],[obitos_40_49_m]]-CV202</f>
        <v>0</v>
      </c>
      <c r="CX203">
        <v>17</v>
      </c>
      <c r="CY203" s="6">
        <f>data[[#This Row],[obitos_50_59_f]]-CX202</f>
        <v>0</v>
      </c>
      <c r="CZ203">
        <v>41</v>
      </c>
      <c r="DA203" s="6">
        <f>data[[#This Row],[obitos_50_59_m]]-CZ202</f>
        <v>0</v>
      </c>
      <c r="DB203">
        <v>51</v>
      </c>
      <c r="DC203" s="6">
        <f>data[[#This Row],[obitos_60_69_f]]-DB202</f>
        <v>0</v>
      </c>
      <c r="DD203">
        <v>112</v>
      </c>
      <c r="DE203" s="6">
        <f>data[[#This Row],[obitos_60_69_m]]-DD202</f>
        <v>0</v>
      </c>
      <c r="DF203">
        <v>148</v>
      </c>
      <c r="DG203" s="6">
        <f>data[[#This Row],[obitos_70_79_f]]-DF202</f>
        <v>0</v>
      </c>
      <c r="DH203">
        <v>229</v>
      </c>
      <c r="DI203" s="6">
        <f>data[[#This Row],[obitos_70_79_m]]-DH202</f>
        <v>0</v>
      </c>
      <c r="DJ203">
        <v>698</v>
      </c>
      <c r="DK203" s="6">
        <f>data[[#This Row],[obitos_80_plus_f]]-DJ202</f>
        <v>3</v>
      </c>
      <c r="DL203">
        <v>546</v>
      </c>
      <c r="DM203" s="6">
        <f>data[[#This Row],[obitos_80_plus_m]]-DL202</f>
        <v>1</v>
      </c>
      <c r="DN203">
        <v>929</v>
      </c>
      <c r="DO203">
        <v>942</v>
      </c>
      <c r="DR203">
        <v>18540</v>
      </c>
    </row>
    <row r="204" spans="1:122" x14ac:dyDescent="0.25">
      <c r="A204" s="1">
        <v>44089</v>
      </c>
      <c r="B204" s="2">
        <v>44089</v>
      </c>
      <c r="C204" s="12">
        <f>data[[#This Row],[confirmados]]-R204</f>
        <v>20659</v>
      </c>
      <c r="D204" s="12">
        <f>IF(ISNUMBER(C203),data[[#This Row],[activos_1]]-C203,0)</f>
        <v>248</v>
      </c>
      <c r="E204" s="11">
        <f t="shared" si="24"/>
        <v>400.33333333333331</v>
      </c>
      <c r="F204">
        <v>65021</v>
      </c>
      <c r="G204" s="13">
        <f>IF(ISNUMBER(F203),data[[#This Row],[confirmados]]-F203,0)</f>
        <v>425</v>
      </c>
      <c r="H204" s="8">
        <f t="shared" si="29"/>
        <v>580</v>
      </c>
      <c r="I204">
        <v>23528</v>
      </c>
      <c r="J204">
        <v>5330</v>
      </c>
      <c r="K204">
        <v>33297</v>
      </c>
      <c r="L204">
        <v>1175</v>
      </c>
      <c r="M204">
        <v>1259</v>
      </c>
      <c r="N204">
        <v>240</v>
      </c>
      <c r="O204">
        <v>192</v>
      </c>
      <c r="Q204">
        <v>425</v>
      </c>
      <c r="R204">
        <v>44362</v>
      </c>
      <c r="S204" s="13">
        <f>IF(ISNUMBER(R203),data[[#This Row],[recuperados]]-R203,0)</f>
        <v>177</v>
      </c>
      <c r="T204" s="8">
        <f t="shared" si="25"/>
        <v>179.66666666666666</v>
      </c>
      <c r="U204">
        <v>1875</v>
      </c>
      <c r="V204" s="9">
        <f>IF(ISNUMBER(U203),data[[#This Row],[obitos]]-U203,0)</f>
        <v>4</v>
      </c>
      <c r="W204" s="9">
        <f t="shared" si="26"/>
        <v>4.333333333333333</v>
      </c>
      <c r="X204">
        <v>478</v>
      </c>
      <c r="Y204" s="25">
        <f>IF(ISNUMBER(X203),(data[[#This Row],[internados]]-X203)/X203,0)</f>
        <v>2.0964360587002098E-3</v>
      </c>
      <c r="Z204" s="77">
        <f t="shared" si="27"/>
        <v>3.449418661905132E-2</v>
      </c>
      <c r="AA204" s="13">
        <f>IF(ISNUMBER(X203),IF(data[[#This Row],[internados]]-X203&lt;0,0,data[[#This Row],[internados]]-X203),0)</f>
        <v>1</v>
      </c>
      <c r="AB204" s="8">
        <f t="shared" si="30"/>
        <v>14.833333333333334</v>
      </c>
      <c r="AC204">
        <v>59</v>
      </c>
      <c r="AD204" s="78">
        <f>IF(ISNUMBER(AC203),IF(AC203=0,0,(data[[#This Row],[internados_uci]]-AC203)/AC203),0)</f>
        <v>-3.2786885245901641E-2</v>
      </c>
      <c r="AE204" s="24">
        <f t="shared" si="28"/>
        <v>2.3267518010819027E-2</v>
      </c>
      <c r="AF204" s="13">
        <f>IF(ISNUMBER(AC203),IF(data[[#This Row],[internados_uci]]-AC203&lt;0,0,data[[#This Row],[internados_uci]]-AC203),0)</f>
        <v>0</v>
      </c>
      <c r="AG204" s="8">
        <f t="shared" si="31"/>
        <v>2.3333333333333335</v>
      </c>
      <c r="AJ204">
        <v>36955</v>
      </c>
      <c r="AN204">
        <v>1187</v>
      </c>
      <c r="AO204">
        <v>1358</v>
      </c>
      <c r="AP204">
        <v>1763</v>
      </c>
      <c r="AQ204">
        <v>1591</v>
      </c>
      <c r="AR204">
        <v>5513</v>
      </c>
      <c r="AS204">
        <v>4899</v>
      </c>
      <c r="AT204">
        <v>5607</v>
      </c>
      <c r="AU204">
        <v>5049</v>
      </c>
      <c r="AV204">
        <v>5807</v>
      </c>
      <c r="AW204">
        <v>4791</v>
      </c>
      <c r="AX204">
        <v>5396</v>
      </c>
      <c r="AY204">
        <v>4152</v>
      </c>
      <c r="AZ204">
        <v>3383</v>
      </c>
      <c r="BA204">
        <v>3110</v>
      </c>
      <c r="BB204">
        <v>2301</v>
      </c>
      <c r="BC204">
        <v>2077</v>
      </c>
      <c r="BD204">
        <v>4628</v>
      </c>
      <c r="BE204">
        <v>2283</v>
      </c>
      <c r="BL204">
        <v>35644</v>
      </c>
      <c r="BM204">
        <v>29377</v>
      </c>
      <c r="BN204">
        <v>859</v>
      </c>
      <c r="BO204">
        <v>254</v>
      </c>
      <c r="BP204">
        <v>706</v>
      </c>
      <c r="BQ204">
        <v>22</v>
      </c>
      <c r="BR204">
        <v>19</v>
      </c>
      <c r="BS204">
        <v>15</v>
      </c>
      <c r="BT204">
        <v>0</v>
      </c>
      <c r="CD204">
        <v>1</v>
      </c>
      <c r="CE204" s="6">
        <f>data[[#This Row],[obitos_0_9_f]]-CD203</f>
        <v>0</v>
      </c>
      <c r="CF204">
        <v>0</v>
      </c>
      <c r="CG204" s="6">
        <f>data[[#This Row],[obitos_0_9_m]]-CF203</f>
        <v>0</v>
      </c>
      <c r="CH204">
        <v>0</v>
      </c>
      <c r="CI204" s="6">
        <f>data[[#This Row],[obitos_10_19_f]]-CH203</f>
        <v>0</v>
      </c>
      <c r="CJ204">
        <v>0</v>
      </c>
      <c r="CK204" s="6">
        <f>data[[#This Row],[obitos_10_19_m]]-CJ203</f>
        <v>0</v>
      </c>
      <c r="CL204">
        <v>1</v>
      </c>
      <c r="CM204" s="6">
        <f>data[[#This Row],[obitos_20_29_f]]-CL203</f>
        <v>0</v>
      </c>
      <c r="CN204">
        <v>1</v>
      </c>
      <c r="CO204" s="6">
        <f>data[[#This Row],[obitos_20_29_m]]-CN203</f>
        <v>0</v>
      </c>
      <c r="CP204">
        <v>3</v>
      </c>
      <c r="CQ204" s="6">
        <f>data[[#This Row],[obitos_30_39_f]]-CP203</f>
        <v>0</v>
      </c>
      <c r="CR204">
        <v>1</v>
      </c>
      <c r="CS204" s="6">
        <f>data[[#This Row],[obitos_30_39_m]]-CR203</f>
        <v>0</v>
      </c>
      <c r="CT204">
        <v>10</v>
      </c>
      <c r="CU204" s="6">
        <f>data[[#This Row],[obitos_40_49_f]]-CT203</f>
        <v>0</v>
      </c>
      <c r="CV204">
        <v>12</v>
      </c>
      <c r="CW204" s="6">
        <f>data[[#This Row],[obitos_40_49_m]]-CV203</f>
        <v>0</v>
      </c>
      <c r="CX204">
        <v>17</v>
      </c>
      <c r="CY204" s="6">
        <f>data[[#This Row],[obitos_50_59_f]]-CX203</f>
        <v>0</v>
      </c>
      <c r="CZ204">
        <v>41</v>
      </c>
      <c r="DA204" s="6">
        <f>data[[#This Row],[obitos_50_59_m]]-CZ203</f>
        <v>0</v>
      </c>
      <c r="DB204">
        <v>51</v>
      </c>
      <c r="DC204" s="6">
        <f>data[[#This Row],[obitos_60_69_f]]-DB203</f>
        <v>0</v>
      </c>
      <c r="DD204">
        <v>112</v>
      </c>
      <c r="DE204" s="6">
        <f>data[[#This Row],[obitos_60_69_m]]-DD203</f>
        <v>0</v>
      </c>
      <c r="DF204">
        <v>148</v>
      </c>
      <c r="DG204" s="6">
        <f>data[[#This Row],[obitos_70_79_f]]-DF203</f>
        <v>0</v>
      </c>
      <c r="DH204">
        <v>229</v>
      </c>
      <c r="DI204" s="6">
        <f>data[[#This Row],[obitos_70_79_m]]-DH203</f>
        <v>0</v>
      </c>
      <c r="DJ204">
        <v>699</v>
      </c>
      <c r="DK204" s="6">
        <f>data[[#This Row],[obitos_80_plus_f]]-DJ203</f>
        <v>1</v>
      </c>
      <c r="DL204">
        <v>549</v>
      </c>
      <c r="DM204" s="6">
        <f>data[[#This Row],[obitos_80_plus_m]]-DL203</f>
        <v>3</v>
      </c>
      <c r="DN204">
        <v>930</v>
      </c>
      <c r="DO204">
        <v>945</v>
      </c>
      <c r="DR204">
        <v>18784</v>
      </c>
    </row>
    <row r="205" spans="1:122" x14ac:dyDescent="0.25">
      <c r="A205" s="1">
        <v>44090</v>
      </c>
      <c r="B205" s="2">
        <v>44090</v>
      </c>
      <c r="C205" s="12">
        <f>data[[#This Row],[confirmados]]-R205</f>
        <v>21098</v>
      </c>
      <c r="D205" s="12">
        <f>IF(ISNUMBER(C204),data[[#This Row],[activos_1]]-C204,0)</f>
        <v>439</v>
      </c>
      <c r="E205" s="11">
        <f t="shared" si="24"/>
        <v>402.16666666666669</v>
      </c>
      <c r="F205">
        <v>65626</v>
      </c>
      <c r="G205" s="13">
        <f>IF(ISNUMBER(F204),data[[#This Row],[confirmados]]-F204,0)</f>
        <v>605</v>
      </c>
      <c r="H205" s="8">
        <f t="shared" si="29"/>
        <v>583.33333333333337</v>
      </c>
      <c r="I205">
        <v>23729</v>
      </c>
      <c r="J205">
        <v>5383</v>
      </c>
      <c r="K205">
        <v>33587</v>
      </c>
      <c r="L205">
        <v>1217</v>
      </c>
      <c r="M205">
        <v>1277</v>
      </c>
      <c r="N205">
        <v>240</v>
      </c>
      <c r="O205">
        <v>193</v>
      </c>
      <c r="Q205">
        <v>605</v>
      </c>
      <c r="R205">
        <v>44528</v>
      </c>
      <c r="S205" s="13">
        <f>IF(ISNUMBER(R204),data[[#This Row],[recuperados]]-R204,0)</f>
        <v>166</v>
      </c>
      <c r="T205" s="8">
        <f t="shared" si="25"/>
        <v>181.16666666666666</v>
      </c>
      <c r="U205">
        <v>1878</v>
      </c>
      <c r="V205" s="9">
        <f>IF(ISNUMBER(U204),data[[#This Row],[obitos]]-U204,0)</f>
        <v>3</v>
      </c>
      <c r="W205" s="9">
        <f t="shared" si="26"/>
        <v>4.333333333333333</v>
      </c>
      <c r="X205">
        <v>482</v>
      </c>
      <c r="Y205" s="25">
        <f>IF(ISNUMBER(X204),(data[[#This Row],[internados]]-X204)/X204,0)</f>
        <v>8.368200836820083E-3</v>
      </c>
      <c r="Z205" s="77">
        <f t="shared" si="27"/>
        <v>2.9495024865938208E-2</v>
      </c>
      <c r="AA205" s="13">
        <f>IF(ISNUMBER(X204),IF(data[[#This Row],[internados]]-X204&lt;0,0,data[[#This Row],[internados]]-X204),0)</f>
        <v>4</v>
      </c>
      <c r="AB205" s="8">
        <f t="shared" si="30"/>
        <v>13</v>
      </c>
      <c r="AC205">
        <v>61</v>
      </c>
      <c r="AD205" s="78">
        <f>IF(ISNUMBER(AC204),IF(AC204=0,0,(data[[#This Row],[internados_uci]]-AC204)/AC204),0)</f>
        <v>3.3898305084745763E-2</v>
      </c>
      <c r="AE205" s="24">
        <f t="shared" si="28"/>
        <v>1.2891594499302293E-2</v>
      </c>
      <c r="AF205" s="13">
        <f>IF(ISNUMBER(AC204),IF(data[[#This Row],[internados_uci]]-AC204&lt;0,0,data[[#This Row],[internados_uci]]-AC204),0)</f>
        <v>2</v>
      </c>
      <c r="AG205" s="8">
        <f t="shared" si="31"/>
        <v>1.8333333333333333</v>
      </c>
      <c r="AJ205">
        <v>37287</v>
      </c>
      <c r="AN205">
        <v>1203</v>
      </c>
      <c r="AO205">
        <v>1374</v>
      </c>
      <c r="AP205">
        <v>1783</v>
      </c>
      <c r="AQ205">
        <v>1604</v>
      </c>
      <c r="AR205">
        <v>5573</v>
      </c>
      <c r="AS205">
        <v>4931</v>
      </c>
      <c r="AT205">
        <v>5664</v>
      </c>
      <c r="AU205">
        <v>5099</v>
      </c>
      <c r="AV205">
        <v>5865</v>
      </c>
      <c r="AW205">
        <v>4837</v>
      </c>
      <c r="AX205">
        <v>5442</v>
      </c>
      <c r="AY205">
        <v>4198</v>
      </c>
      <c r="AZ205">
        <v>3423</v>
      </c>
      <c r="BA205">
        <v>3131</v>
      </c>
      <c r="BB205">
        <v>2319</v>
      </c>
      <c r="BC205">
        <v>2092</v>
      </c>
      <c r="BD205">
        <v>4646</v>
      </c>
      <c r="BE205">
        <v>2290</v>
      </c>
      <c r="BL205">
        <v>35989</v>
      </c>
      <c r="BM205">
        <v>29637</v>
      </c>
      <c r="BN205">
        <v>859</v>
      </c>
      <c r="BO205">
        <v>254</v>
      </c>
      <c r="BP205">
        <v>709</v>
      </c>
      <c r="BQ205">
        <v>22</v>
      </c>
      <c r="BR205">
        <v>19</v>
      </c>
      <c r="BS205">
        <v>15</v>
      </c>
      <c r="BT205">
        <v>0</v>
      </c>
      <c r="CD205">
        <v>1</v>
      </c>
      <c r="CE205" s="6">
        <f>data[[#This Row],[obitos_0_9_f]]-CD204</f>
        <v>0</v>
      </c>
      <c r="CF205">
        <v>0</v>
      </c>
      <c r="CG205" s="6">
        <f>data[[#This Row],[obitos_0_9_m]]-CF204</f>
        <v>0</v>
      </c>
      <c r="CH205">
        <v>0</v>
      </c>
      <c r="CI205" s="6">
        <f>data[[#This Row],[obitos_10_19_f]]-CH204</f>
        <v>0</v>
      </c>
      <c r="CJ205">
        <v>0</v>
      </c>
      <c r="CK205" s="6">
        <f>data[[#This Row],[obitos_10_19_m]]-CJ204</f>
        <v>0</v>
      </c>
      <c r="CL205">
        <v>1</v>
      </c>
      <c r="CM205" s="6">
        <f>data[[#This Row],[obitos_20_29_f]]-CL204</f>
        <v>0</v>
      </c>
      <c r="CN205">
        <v>1</v>
      </c>
      <c r="CO205" s="6">
        <f>data[[#This Row],[obitos_20_29_m]]-CN204</f>
        <v>0</v>
      </c>
      <c r="CP205">
        <v>3</v>
      </c>
      <c r="CQ205" s="6">
        <f>data[[#This Row],[obitos_30_39_f]]-CP204</f>
        <v>0</v>
      </c>
      <c r="CR205">
        <v>1</v>
      </c>
      <c r="CS205" s="6">
        <f>data[[#This Row],[obitos_30_39_m]]-CR204</f>
        <v>0</v>
      </c>
      <c r="CT205">
        <v>10</v>
      </c>
      <c r="CU205" s="6">
        <f>data[[#This Row],[obitos_40_49_f]]-CT204</f>
        <v>0</v>
      </c>
      <c r="CV205">
        <v>12</v>
      </c>
      <c r="CW205" s="6">
        <f>data[[#This Row],[obitos_40_49_m]]-CV204</f>
        <v>0</v>
      </c>
      <c r="CX205">
        <v>17</v>
      </c>
      <c r="CY205" s="6">
        <f>data[[#This Row],[obitos_50_59_f]]-CX204</f>
        <v>0</v>
      </c>
      <c r="CZ205">
        <v>41</v>
      </c>
      <c r="DA205" s="6">
        <f>data[[#This Row],[obitos_50_59_m]]-CZ204</f>
        <v>0</v>
      </c>
      <c r="DB205">
        <v>51</v>
      </c>
      <c r="DC205" s="6">
        <f>data[[#This Row],[obitos_60_69_f]]-DB204</f>
        <v>0</v>
      </c>
      <c r="DD205">
        <v>112</v>
      </c>
      <c r="DE205" s="6">
        <f>data[[#This Row],[obitos_60_69_m]]-DD204</f>
        <v>0</v>
      </c>
      <c r="DF205">
        <v>148</v>
      </c>
      <c r="DG205" s="6">
        <f>data[[#This Row],[obitos_70_79_f]]-DF204</f>
        <v>0</v>
      </c>
      <c r="DH205">
        <v>229</v>
      </c>
      <c r="DI205" s="6">
        <f>data[[#This Row],[obitos_70_79_m]]-DH204</f>
        <v>0</v>
      </c>
      <c r="DJ205">
        <v>699</v>
      </c>
      <c r="DK205" s="6">
        <f>data[[#This Row],[obitos_80_plus_f]]-DJ204</f>
        <v>0</v>
      </c>
      <c r="DL205">
        <v>552</v>
      </c>
      <c r="DM205" s="6">
        <f>data[[#This Row],[obitos_80_plus_m]]-DL204</f>
        <v>3</v>
      </c>
      <c r="DN205">
        <v>930</v>
      </c>
      <c r="DO205">
        <v>948</v>
      </c>
      <c r="DR205">
        <v>19220</v>
      </c>
    </row>
    <row r="206" spans="1:122" x14ac:dyDescent="0.25">
      <c r="A206" s="1">
        <v>44091</v>
      </c>
      <c r="B206" s="2">
        <v>44091</v>
      </c>
      <c r="C206" s="12">
        <f>data[[#This Row],[confirmados]]-R206</f>
        <v>21602</v>
      </c>
      <c r="D206" s="12">
        <f>IF(ISNUMBER(C205),data[[#This Row],[activos_1]]-C205,0)</f>
        <v>504</v>
      </c>
      <c r="E206" s="11">
        <f t="shared" si="24"/>
        <v>405.5</v>
      </c>
      <c r="F206">
        <v>66396</v>
      </c>
      <c r="G206" s="13">
        <f>IF(ISNUMBER(F205),data[[#This Row],[confirmados]]-F205,0)</f>
        <v>770</v>
      </c>
      <c r="H206" s="8">
        <f t="shared" si="29"/>
        <v>597.16666666666663</v>
      </c>
      <c r="I206">
        <v>23984</v>
      </c>
      <c r="J206">
        <v>5480</v>
      </c>
      <c r="K206">
        <v>33960</v>
      </c>
      <c r="L206">
        <v>1231</v>
      </c>
      <c r="M206">
        <v>1304</v>
      </c>
      <c r="N206">
        <v>241</v>
      </c>
      <c r="O206">
        <v>196</v>
      </c>
      <c r="Q206">
        <v>770</v>
      </c>
      <c r="R206">
        <v>44794</v>
      </c>
      <c r="S206" s="13">
        <f>IF(ISNUMBER(R205),data[[#This Row],[recuperados]]-R205,0)</f>
        <v>266</v>
      </c>
      <c r="T206" s="8">
        <f t="shared" si="25"/>
        <v>191.66666666666666</v>
      </c>
      <c r="U206">
        <v>1888</v>
      </c>
      <c r="V206" s="9">
        <f>IF(ISNUMBER(U205),data[[#This Row],[obitos]]-U205,0)</f>
        <v>10</v>
      </c>
      <c r="W206" s="9">
        <f t="shared" si="26"/>
        <v>5.5</v>
      </c>
      <c r="X206">
        <v>480</v>
      </c>
      <c r="Y206" s="25">
        <f>IF(ISNUMBER(X205),(data[[#This Row],[internados]]-X205)/X205,0)</f>
        <v>-4.1493775933609959E-3</v>
      </c>
      <c r="Z206" s="77">
        <f t="shared" si="27"/>
        <v>2.9624479996108746E-2</v>
      </c>
      <c r="AA206" s="13">
        <f>IF(ISNUMBER(X205),IF(data[[#This Row],[internados]]-X205&lt;0,0,data[[#This Row],[internados]]-X205),0)</f>
        <v>0</v>
      </c>
      <c r="AB206" s="8">
        <f t="shared" si="30"/>
        <v>13</v>
      </c>
      <c r="AC206">
        <v>59</v>
      </c>
      <c r="AD206" s="78">
        <f>IF(ISNUMBER(AC205),IF(AC205=0,0,(data[[#This Row],[internados_uci]]-AC205)/AC205),0)</f>
        <v>-3.2786885245901641E-2</v>
      </c>
      <c r="AE206" s="24">
        <f t="shared" si="28"/>
        <v>1.6199043449546754E-2</v>
      </c>
      <c r="AF206" s="13">
        <f>IF(ISNUMBER(AC205),IF(data[[#This Row],[internados_uci]]-AC205&lt;0,0,data[[#This Row],[internados_uci]]-AC205),0)</f>
        <v>0</v>
      </c>
      <c r="AG206" s="8">
        <f t="shared" si="31"/>
        <v>1.8333333333333333</v>
      </c>
      <c r="AJ206">
        <v>37804</v>
      </c>
      <c r="AN206">
        <v>1216</v>
      </c>
      <c r="AO206">
        <v>1392</v>
      </c>
      <c r="AP206">
        <v>1815</v>
      </c>
      <c r="AQ206">
        <v>1635</v>
      </c>
      <c r="AR206">
        <v>5637</v>
      </c>
      <c r="AS206">
        <v>4980</v>
      </c>
      <c r="AT206">
        <v>5742</v>
      </c>
      <c r="AU206">
        <v>5178</v>
      </c>
      <c r="AV206">
        <v>5960</v>
      </c>
      <c r="AW206">
        <v>4892</v>
      </c>
      <c r="AX206">
        <v>5507</v>
      </c>
      <c r="AY206">
        <v>4248</v>
      </c>
      <c r="AZ206">
        <v>3453</v>
      </c>
      <c r="BA206">
        <v>3164</v>
      </c>
      <c r="BB206">
        <v>2343</v>
      </c>
      <c r="BC206">
        <v>2109</v>
      </c>
      <c r="BD206">
        <v>4662</v>
      </c>
      <c r="BE206">
        <v>2307</v>
      </c>
      <c r="BL206">
        <v>36409</v>
      </c>
      <c r="BM206">
        <v>29987</v>
      </c>
      <c r="BN206">
        <v>864</v>
      </c>
      <c r="BO206">
        <v>256</v>
      </c>
      <c r="BP206">
        <v>711</v>
      </c>
      <c r="BQ206">
        <v>23</v>
      </c>
      <c r="BR206">
        <v>19</v>
      </c>
      <c r="BS206">
        <v>15</v>
      </c>
      <c r="BT206">
        <v>0</v>
      </c>
      <c r="CD206">
        <v>1</v>
      </c>
      <c r="CE206" s="6">
        <f>data[[#This Row],[obitos_0_9_f]]-CD205</f>
        <v>0</v>
      </c>
      <c r="CF206">
        <v>0</v>
      </c>
      <c r="CG206" s="6">
        <f>data[[#This Row],[obitos_0_9_m]]-CF205</f>
        <v>0</v>
      </c>
      <c r="CH206">
        <v>0</v>
      </c>
      <c r="CI206" s="6">
        <f>data[[#This Row],[obitos_10_19_f]]-CH205</f>
        <v>0</v>
      </c>
      <c r="CJ206">
        <v>0</v>
      </c>
      <c r="CK206" s="6">
        <f>data[[#This Row],[obitos_10_19_m]]-CJ205</f>
        <v>0</v>
      </c>
      <c r="CL206">
        <v>1</v>
      </c>
      <c r="CM206" s="6">
        <f>data[[#This Row],[obitos_20_29_f]]-CL205</f>
        <v>0</v>
      </c>
      <c r="CN206">
        <v>1</v>
      </c>
      <c r="CO206" s="6">
        <f>data[[#This Row],[obitos_20_29_m]]-CN205</f>
        <v>0</v>
      </c>
      <c r="CP206">
        <v>3</v>
      </c>
      <c r="CQ206" s="6">
        <f>data[[#This Row],[obitos_30_39_f]]-CP205</f>
        <v>0</v>
      </c>
      <c r="CR206">
        <v>1</v>
      </c>
      <c r="CS206" s="6">
        <f>data[[#This Row],[obitos_30_39_m]]-CR205</f>
        <v>0</v>
      </c>
      <c r="CT206">
        <v>10</v>
      </c>
      <c r="CU206" s="6">
        <f>data[[#This Row],[obitos_40_49_f]]-CT205</f>
        <v>0</v>
      </c>
      <c r="CV206">
        <v>12</v>
      </c>
      <c r="CW206" s="6">
        <f>data[[#This Row],[obitos_40_49_m]]-CV205</f>
        <v>0</v>
      </c>
      <c r="CX206">
        <v>17</v>
      </c>
      <c r="CY206" s="6">
        <f>data[[#This Row],[obitos_50_59_f]]-CX205</f>
        <v>0</v>
      </c>
      <c r="CZ206">
        <v>41</v>
      </c>
      <c r="DA206" s="6">
        <f>data[[#This Row],[obitos_50_59_m]]-CZ205</f>
        <v>0</v>
      </c>
      <c r="DB206">
        <v>51</v>
      </c>
      <c r="DC206" s="6">
        <f>data[[#This Row],[obitos_60_69_f]]-DB205</f>
        <v>0</v>
      </c>
      <c r="DD206">
        <v>113</v>
      </c>
      <c r="DE206" s="6">
        <f>data[[#This Row],[obitos_60_69_m]]-DD205</f>
        <v>1</v>
      </c>
      <c r="DF206">
        <v>148</v>
      </c>
      <c r="DG206" s="6">
        <f>data[[#This Row],[obitos_70_79_f]]-DF205</f>
        <v>0</v>
      </c>
      <c r="DH206">
        <v>230</v>
      </c>
      <c r="DI206" s="6">
        <f>data[[#This Row],[obitos_70_79_m]]-DH205</f>
        <v>1</v>
      </c>
      <c r="DJ206">
        <v>705</v>
      </c>
      <c r="DK206" s="6">
        <f>data[[#This Row],[obitos_80_plus_f]]-DJ205</f>
        <v>6</v>
      </c>
      <c r="DL206">
        <v>554</v>
      </c>
      <c r="DM206" s="6">
        <f>data[[#This Row],[obitos_80_plus_m]]-DL205</f>
        <v>2</v>
      </c>
      <c r="DN206">
        <v>936</v>
      </c>
      <c r="DO206">
        <v>952</v>
      </c>
      <c r="DR206">
        <v>19714</v>
      </c>
    </row>
    <row r="207" spans="1:122" x14ac:dyDescent="0.25">
      <c r="A207" s="1">
        <v>44092</v>
      </c>
      <c r="B207" s="2">
        <v>44092</v>
      </c>
      <c r="C207" s="12">
        <f>data[[#This Row],[confirmados]]-R207</f>
        <v>22123</v>
      </c>
      <c r="D207" s="12">
        <f>IF(ISNUMBER(C206),data[[#This Row],[activos_1]]-C206,0)</f>
        <v>521</v>
      </c>
      <c r="E207" s="11">
        <f t="shared" si="24"/>
        <v>451.16666666666669</v>
      </c>
      <c r="F207">
        <v>67176</v>
      </c>
      <c r="G207" s="13">
        <f>IF(ISNUMBER(F206),data[[#This Row],[confirmados]]-F206,0)</f>
        <v>780</v>
      </c>
      <c r="H207" s="8">
        <f t="shared" si="29"/>
        <v>644.33333333333337</v>
      </c>
      <c r="I207">
        <v>24234</v>
      </c>
      <c r="J207">
        <v>5526</v>
      </c>
      <c r="K207">
        <v>34386</v>
      </c>
      <c r="L207">
        <v>1267</v>
      </c>
      <c r="M207">
        <v>1324</v>
      </c>
      <c r="N207">
        <v>241</v>
      </c>
      <c r="O207">
        <v>198</v>
      </c>
      <c r="Q207">
        <v>780</v>
      </c>
      <c r="R207">
        <v>45053</v>
      </c>
      <c r="S207" s="13">
        <f>IF(ISNUMBER(R206),data[[#This Row],[recuperados]]-R206,0)</f>
        <v>259</v>
      </c>
      <c r="T207" s="8">
        <f t="shared" si="25"/>
        <v>193.16666666666666</v>
      </c>
      <c r="U207">
        <v>1894</v>
      </c>
      <c r="V207" s="9">
        <f>IF(ISNUMBER(U206),data[[#This Row],[obitos]]-U206,0)</f>
        <v>6</v>
      </c>
      <c r="W207" s="9">
        <f t="shared" si="26"/>
        <v>5.666666666666667</v>
      </c>
      <c r="X207">
        <v>465</v>
      </c>
      <c r="Y207" s="25">
        <f>IF(ISNUMBER(X206),(data[[#This Row],[internados]]-X206)/X206,0)</f>
        <v>-3.125E-2</v>
      </c>
      <c r="Z207" s="77">
        <f t="shared" si="27"/>
        <v>1.0389744022511388E-2</v>
      </c>
      <c r="AA207" s="13">
        <f>IF(ISNUMBER(X206),IF(data[[#This Row],[internados]]-X206&lt;0,0,data[[#This Row],[internados]]-X206),0)</f>
        <v>0</v>
      </c>
      <c r="AB207" s="8">
        <f t="shared" si="30"/>
        <v>7.333333333333333</v>
      </c>
      <c r="AC207">
        <v>57</v>
      </c>
      <c r="AD207" s="78">
        <f>IF(ISNUMBER(AC206),IF(AC206=0,0,(data[[#This Row],[internados_uci]]-AC206)/AC206),0)</f>
        <v>-3.3898305084745763E-2</v>
      </c>
      <c r="AE207" s="24">
        <f t="shared" si="28"/>
        <v>-4.882772830009637E-3</v>
      </c>
      <c r="AF207" s="13">
        <f>IF(ISNUMBER(AC206),IF(data[[#This Row],[internados_uci]]-AC206&lt;0,0,data[[#This Row],[internados_uci]]-AC206),0)</f>
        <v>0</v>
      </c>
      <c r="AG207" s="8">
        <f t="shared" si="31"/>
        <v>1</v>
      </c>
      <c r="AJ207">
        <v>38721</v>
      </c>
      <c r="AN207">
        <v>1242</v>
      </c>
      <c r="AO207">
        <v>1414</v>
      </c>
      <c r="AP207">
        <v>1844</v>
      </c>
      <c r="AQ207">
        <v>1664</v>
      </c>
      <c r="AR207">
        <v>5719</v>
      </c>
      <c r="AS207">
        <v>5043</v>
      </c>
      <c r="AT207">
        <v>5810</v>
      </c>
      <c r="AU207">
        <v>5240</v>
      </c>
      <c r="AV207">
        <v>6014</v>
      </c>
      <c r="AW207">
        <v>4944</v>
      </c>
      <c r="AX207">
        <v>5569</v>
      </c>
      <c r="AY207">
        <v>4304</v>
      </c>
      <c r="AZ207">
        <v>3498</v>
      </c>
      <c r="BA207">
        <v>3207</v>
      </c>
      <c r="BB207">
        <v>2371</v>
      </c>
      <c r="BC207">
        <v>2137</v>
      </c>
      <c r="BD207">
        <v>4696</v>
      </c>
      <c r="BE207">
        <v>2322</v>
      </c>
      <c r="BL207">
        <v>36828</v>
      </c>
      <c r="BM207">
        <v>30348</v>
      </c>
      <c r="BN207">
        <v>864</v>
      </c>
      <c r="BO207">
        <v>256</v>
      </c>
      <c r="BP207">
        <v>717</v>
      </c>
      <c r="BQ207">
        <v>23</v>
      </c>
      <c r="BR207">
        <v>19</v>
      </c>
      <c r="BS207">
        <v>15</v>
      </c>
      <c r="BT207">
        <v>0</v>
      </c>
      <c r="CD207">
        <v>1</v>
      </c>
      <c r="CE207" s="6">
        <f>data[[#This Row],[obitos_0_9_f]]-CD206</f>
        <v>0</v>
      </c>
      <c r="CF207">
        <v>0</v>
      </c>
      <c r="CG207" s="6">
        <f>data[[#This Row],[obitos_0_9_m]]-CF206</f>
        <v>0</v>
      </c>
      <c r="CH207">
        <v>0</v>
      </c>
      <c r="CI207" s="6">
        <f>data[[#This Row],[obitos_10_19_f]]-CH206</f>
        <v>0</v>
      </c>
      <c r="CJ207">
        <v>0</v>
      </c>
      <c r="CK207" s="6">
        <f>data[[#This Row],[obitos_10_19_m]]-CJ206</f>
        <v>0</v>
      </c>
      <c r="CL207">
        <v>1</v>
      </c>
      <c r="CM207" s="6">
        <f>data[[#This Row],[obitos_20_29_f]]-CL206</f>
        <v>0</v>
      </c>
      <c r="CN207">
        <v>1</v>
      </c>
      <c r="CO207" s="6">
        <f>data[[#This Row],[obitos_20_29_m]]-CN206</f>
        <v>0</v>
      </c>
      <c r="CP207">
        <v>3</v>
      </c>
      <c r="CQ207" s="6">
        <f>data[[#This Row],[obitos_30_39_f]]-CP206</f>
        <v>0</v>
      </c>
      <c r="CR207">
        <v>1</v>
      </c>
      <c r="CS207" s="6">
        <f>data[[#This Row],[obitos_30_39_m]]-CR206</f>
        <v>0</v>
      </c>
      <c r="CT207">
        <v>10</v>
      </c>
      <c r="CU207" s="6">
        <f>data[[#This Row],[obitos_40_49_f]]-CT206</f>
        <v>0</v>
      </c>
      <c r="CV207">
        <v>13</v>
      </c>
      <c r="CW207" s="6">
        <f>data[[#This Row],[obitos_40_49_m]]-CV206</f>
        <v>1</v>
      </c>
      <c r="CX207">
        <v>18</v>
      </c>
      <c r="CY207" s="6">
        <f>data[[#This Row],[obitos_50_59_f]]-CX206</f>
        <v>1</v>
      </c>
      <c r="CZ207">
        <v>41</v>
      </c>
      <c r="DA207" s="6">
        <f>data[[#This Row],[obitos_50_59_m]]-CZ206</f>
        <v>0</v>
      </c>
      <c r="DB207">
        <v>51</v>
      </c>
      <c r="DC207" s="6">
        <f>data[[#This Row],[obitos_60_69_f]]-DB206</f>
        <v>0</v>
      </c>
      <c r="DD207">
        <v>114</v>
      </c>
      <c r="DE207" s="6">
        <f>data[[#This Row],[obitos_60_69_m]]-DD206</f>
        <v>1</v>
      </c>
      <c r="DF207">
        <v>148</v>
      </c>
      <c r="DG207" s="6">
        <f>data[[#This Row],[obitos_70_79_f]]-DF206</f>
        <v>0</v>
      </c>
      <c r="DH207">
        <v>230</v>
      </c>
      <c r="DI207" s="6">
        <f>data[[#This Row],[obitos_70_79_m]]-DH206</f>
        <v>0</v>
      </c>
      <c r="DJ207">
        <v>706</v>
      </c>
      <c r="DK207" s="6">
        <f>data[[#This Row],[obitos_80_plus_f]]-DJ206</f>
        <v>1</v>
      </c>
      <c r="DL207">
        <v>556</v>
      </c>
      <c r="DM207" s="6">
        <f>data[[#This Row],[obitos_80_plus_m]]-DL206</f>
        <v>2</v>
      </c>
      <c r="DN207">
        <v>938</v>
      </c>
      <c r="DO207">
        <v>956</v>
      </c>
      <c r="DR207">
        <v>20229</v>
      </c>
    </row>
    <row r="208" spans="1:122" x14ac:dyDescent="0.25">
      <c r="A208" s="1">
        <v>44093</v>
      </c>
      <c r="B208" s="2">
        <v>44093</v>
      </c>
      <c r="C208" s="12">
        <f>data[[#This Row],[confirmados]]-R208</f>
        <v>22621</v>
      </c>
      <c r="D208" s="12">
        <f>IF(ISNUMBER(C207),data[[#This Row],[activos_1]]-C207,0)</f>
        <v>498</v>
      </c>
      <c r="E208" s="11">
        <f t="shared" si="24"/>
        <v>451.16666666666669</v>
      </c>
      <c r="F208">
        <v>68025</v>
      </c>
      <c r="G208" s="13">
        <f>IF(ISNUMBER(F207),data[[#This Row],[confirmados]]-F207,0)</f>
        <v>849</v>
      </c>
      <c r="H208" s="8">
        <f t="shared" si="29"/>
        <v>673.66666666666663</v>
      </c>
      <c r="I208">
        <v>24522</v>
      </c>
      <c r="J208">
        <v>5592</v>
      </c>
      <c r="K208">
        <v>34825</v>
      </c>
      <c r="L208">
        <v>1283</v>
      </c>
      <c r="M208">
        <v>1359</v>
      </c>
      <c r="N208">
        <v>241</v>
      </c>
      <c r="O208">
        <v>203</v>
      </c>
      <c r="Q208">
        <v>849</v>
      </c>
      <c r="R208">
        <v>45404</v>
      </c>
      <c r="S208" s="13">
        <f>IF(ISNUMBER(R207),data[[#This Row],[recuperados]]-R207,0)</f>
        <v>351</v>
      </c>
      <c r="T208" s="8">
        <f t="shared" si="25"/>
        <v>222.5</v>
      </c>
      <c r="U208">
        <v>1899</v>
      </c>
      <c r="V208" s="9">
        <f>IF(ISNUMBER(U207),data[[#This Row],[obitos]]-U207,0)</f>
        <v>5</v>
      </c>
      <c r="W208" s="9">
        <f t="shared" si="26"/>
        <v>5.333333333333333</v>
      </c>
      <c r="X208">
        <v>497</v>
      </c>
      <c r="Y208" s="25">
        <f>IF(ISNUMBER(X207),(data[[#This Row],[internados]]-X207)/X207,0)</f>
        <v>6.8817204301075269E-2</v>
      </c>
      <c r="Z208" s="77">
        <f t="shared" si="27"/>
        <v>1.6532033019418153E-2</v>
      </c>
      <c r="AA208" s="13">
        <f>IF(ISNUMBER(X207),IF(data[[#This Row],[internados]]-X207&lt;0,0,data[[#This Row],[internados]]-X207),0)</f>
        <v>32</v>
      </c>
      <c r="AB208" s="8">
        <f t="shared" si="30"/>
        <v>10.333333333333334</v>
      </c>
      <c r="AC208">
        <v>64</v>
      </c>
      <c r="AD208" s="78">
        <f>IF(ISNUMBER(AC207),IF(AC207=0,0,(data[[#This Row],[internados_uci]]-AC207)/AC207),0)</f>
        <v>0.12280701754385964</v>
      </c>
      <c r="AE208" s="24">
        <f t="shared" si="28"/>
        <v>2.1234780941424596E-2</v>
      </c>
      <c r="AF208" s="13">
        <f>IF(ISNUMBER(AC207),IF(data[[#This Row],[internados_uci]]-AC207&lt;0,0,data[[#This Row],[internados_uci]]-AC207),0)</f>
        <v>7</v>
      </c>
      <c r="AG208" s="8">
        <f t="shared" si="31"/>
        <v>2.1666666666666665</v>
      </c>
      <c r="AJ208">
        <v>39388</v>
      </c>
      <c r="AN208">
        <v>1266</v>
      </c>
      <c r="AO208">
        <v>1433</v>
      </c>
      <c r="AP208">
        <v>1879</v>
      </c>
      <c r="AQ208">
        <v>1697</v>
      </c>
      <c r="AR208">
        <v>5807</v>
      </c>
      <c r="AS208">
        <v>5114</v>
      </c>
      <c r="AT208">
        <v>5879</v>
      </c>
      <c r="AU208">
        <v>5314</v>
      </c>
      <c r="AV208">
        <v>6101</v>
      </c>
      <c r="AW208">
        <v>5013</v>
      </c>
      <c r="AX208">
        <v>5636</v>
      </c>
      <c r="AY208">
        <v>4361</v>
      </c>
      <c r="AZ208">
        <v>3543</v>
      </c>
      <c r="BA208">
        <v>3243</v>
      </c>
      <c r="BB208">
        <v>2394</v>
      </c>
      <c r="BC208">
        <v>2157</v>
      </c>
      <c r="BD208">
        <v>4724</v>
      </c>
      <c r="BE208">
        <v>2331</v>
      </c>
      <c r="BL208">
        <v>37290</v>
      </c>
      <c r="BM208">
        <v>30735</v>
      </c>
      <c r="BN208">
        <v>868</v>
      </c>
      <c r="BO208">
        <v>256</v>
      </c>
      <c r="BP208">
        <v>718</v>
      </c>
      <c r="BQ208">
        <v>23</v>
      </c>
      <c r="BR208">
        <v>19</v>
      </c>
      <c r="BS208">
        <v>15</v>
      </c>
      <c r="BT208">
        <v>0</v>
      </c>
      <c r="CD208">
        <v>1</v>
      </c>
      <c r="CE208" s="6">
        <f>data[[#This Row],[obitos_0_9_f]]-CD207</f>
        <v>0</v>
      </c>
      <c r="CF208">
        <v>0</v>
      </c>
      <c r="CG208" s="6">
        <f>data[[#This Row],[obitos_0_9_m]]-CF207</f>
        <v>0</v>
      </c>
      <c r="CH208">
        <v>0</v>
      </c>
      <c r="CI208" s="6">
        <f>data[[#This Row],[obitos_10_19_f]]-CH207</f>
        <v>0</v>
      </c>
      <c r="CJ208">
        <v>0</v>
      </c>
      <c r="CK208" s="6">
        <f>data[[#This Row],[obitos_10_19_m]]-CJ207</f>
        <v>0</v>
      </c>
      <c r="CL208">
        <v>1</v>
      </c>
      <c r="CM208" s="6">
        <f>data[[#This Row],[obitos_20_29_f]]-CL207</f>
        <v>0</v>
      </c>
      <c r="CN208">
        <v>1</v>
      </c>
      <c r="CO208" s="6">
        <f>data[[#This Row],[obitos_20_29_m]]-CN207</f>
        <v>0</v>
      </c>
      <c r="CP208">
        <v>3</v>
      </c>
      <c r="CQ208" s="6">
        <f>data[[#This Row],[obitos_30_39_f]]-CP207</f>
        <v>0</v>
      </c>
      <c r="CR208">
        <v>1</v>
      </c>
      <c r="CS208" s="6">
        <f>data[[#This Row],[obitos_30_39_m]]-CR207</f>
        <v>0</v>
      </c>
      <c r="CT208">
        <v>10</v>
      </c>
      <c r="CU208" s="6">
        <f>data[[#This Row],[obitos_40_49_f]]-CT207</f>
        <v>0</v>
      </c>
      <c r="CV208">
        <v>13</v>
      </c>
      <c r="CW208" s="6">
        <f>data[[#This Row],[obitos_40_49_m]]-CV207</f>
        <v>0</v>
      </c>
      <c r="CX208">
        <v>18</v>
      </c>
      <c r="CY208" s="6">
        <f>data[[#This Row],[obitos_50_59_f]]-CX207</f>
        <v>0</v>
      </c>
      <c r="CZ208">
        <v>41</v>
      </c>
      <c r="DA208" s="6">
        <f>data[[#This Row],[obitos_50_59_m]]-CZ207</f>
        <v>0</v>
      </c>
      <c r="DB208">
        <v>51</v>
      </c>
      <c r="DC208" s="6">
        <f>data[[#This Row],[obitos_60_69_f]]-DB207</f>
        <v>0</v>
      </c>
      <c r="DD208">
        <v>114</v>
      </c>
      <c r="DE208" s="6">
        <f>data[[#This Row],[obitos_60_69_m]]-DD207</f>
        <v>0</v>
      </c>
      <c r="DF208">
        <v>149</v>
      </c>
      <c r="DG208" s="6">
        <f>data[[#This Row],[obitos_70_79_f]]-DF207</f>
        <v>1</v>
      </c>
      <c r="DH208">
        <v>230</v>
      </c>
      <c r="DI208" s="6">
        <f>data[[#This Row],[obitos_70_79_m]]-DH207</f>
        <v>0</v>
      </c>
      <c r="DJ208">
        <v>708</v>
      </c>
      <c r="DK208" s="6">
        <f>data[[#This Row],[obitos_80_plus_f]]-DJ207</f>
        <v>2</v>
      </c>
      <c r="DL208">
        <v>558</v>
      </c>
      <c r="DM208" s="6">
        <f>data[[#This Row],[obitos_80_plus_m]]-DL207</f>
        <v>2</v>
      </c>
      <c r="DN208">
        <v>941</v>
      </c>
      <c r="DO208">
        <v>958</v>
      </c>
      <c r="DR208">
        <v>20722</v>
      </c>
    </row>
    <row r="209" spans="1:122" x14ac:dyDescent="0.25">
      <c r="A209" s="1">
        <v>44094</v>
      </c>
      <c r="B209" s="2">
        <v>44094</v>
      </c>
      <c r="C209" s="12">
        <f>data[[#This Row],[confirmados]]-R209</f>
        <v>22981</v>
      </c>
      <c r="D209" s="12">
        <f>IF(ISNUMBER(C208),data[[#This Row],[activos_1]]-C208,0)</f>
        <v>360</v>
      </c>
      <c r="E209" s="11">
        <f t="shared" si="24"/>
        <v>428.33333333333331</v>
      </c>
      <c r="F209">
        <v>68577</v>
      </c>
      <c r="G209" s="13">
        <f>IF(ISNUMBER(F208),data[[#This Row],[confirmados]]-F208,0)</f>
        <v>552</v>
      </c>
      <c r="H209" s="8">
        <f t="shared" si="29"/>
        <v>663.5</v>
      </c>
      <c r="I209">
        <v>24795</v>
      </c>
      <c r="J209">
        <v>5621</v>
      </c>
      <c r="K209">
        <v>35004</v>
      </c>
      <c r="L209">
        <v>1318</v>
      </c>
      <c r="M209">
        <v>1392</v>
      </c>
      <c r="N209">
        <v>243</v>
      </c>
      <c r="O209">
        <v>204</v>
      </c>
      <c r="Q209">
        <v>552</v>
      </c>
      <c r="R209">
        <v>45596</v>
      </c>
      <c r="S209" s="13">
        <f>IF(ISNUMBER(R208),data[[#This Row],[recuperados]]-R208,0)</f>
        <v>192</v>
      </c>
      <c r="T209" s="8">
        <f t="shared" si="25"/>
        <v>235.16666666666666</v>
      </c>
      <c r="U209">
        <v>1912</v>
      </c>
      <c r="V209" s="9">
        <f>IF(ISNUMBER(U208),data[[#This Row],[obitos]]-U208,0)</f>
        <v>13</v>
      </c>
      <c r="W209" s="9">
        <f t="shared" si="26"/>
        <v>6.833333333333333</v>
      </c>
      <c r="X209">
        <v>511</v>
      </c>
      <c r="Y209" s="25">
        <f>IF(ISNUMBER(X208),(data[[#This Row],[internados]]-X208)/X208,0)</f>
        <v>2.8169014084507043E-2</v>
      </c>
      <c r="Z209" s="77">
        <f t="shared" si="27"/>
        <v>1.2008579614623602E-2</v>
      </c>
      <c r="AA209" s="13">
        <f>IF(ISNUMBER(X208),IF(data[[#This Row],[internados]]-X208&lt;0,0,data[[#This Row],[internados]]-X208),0)</f>
        <v>14</v>
      </c>
      <c r="AB209" s="8">
        <f t="shared" si="30"/>
        <v>8.5</v>
      </c>
      <c r="AC209">
        <v>63</v>
      </c>
      <c r="AD209" s="78">
        <f>IF(ISNUMBER(AC208),IF(AC208=0,0,(data[[#This Row],[internados_uci]]-AC208)/AC208),0)</f>
        <v>-1.5625E-2</v>
      </c>
      <c r="AE209" s="24">
        <f t="shared" si="28"/>
        <v>6.9347078420093937E-3</v>
      </c>
      <c r="AF209" s="13">
        <f>IF(ISNUMBER(AC208),IF(data[[#This Row],[internados_uci]]-AC208&lt;0,0,data[[#This Row],[internados_uci]]-AC208),0)</f>
        <v>0</v>
      </c>
      <c r="AG209" s="8">
        <f t="shared" si="31"/>
        <v>1.5</v>
      </c>
      <c r="AJ209">
        <v>39362</v>
      </c>
      <c r="AN209">
        <v>1278</v>
      </c>
      <c r="AO209">
        <v>1441</v>
      </c>
      <c r="AP209">
        <v>1915</v>
      </c>
      <c r="AQ209">
        <v>1722</v>
      </c>
      <c r="AR209">
        <v>5846</v>
      </c>
      <c r="AS209">
        <v>5154</v>
      </c>
      <c r="AT209">
        <v>5921</v>
      </c>
      <c r="AU209">
        <v>5352</v>
      </c>
      <c r="AV209">
        <v>6143</v>
      </c>
      <c r="AW209">
        <v>5054</v>
      </c>
      <c r="AX209">
        <v>5680</v>
      </c>
      <c r="AY209">
        <v>4387</v>
      </c>
      <c r="AZ209">
        <v>3569</v>
      </c>
      <c r="BA209">
        <v>3269</v>
      </c>
      <c r="BB209">
        <v>2419</v>
      </c>
      <c r="BC209">
        <v>2179</v>
      </c>
      <c r="BD209">
        <v>4750</v>
      </c>
      <c r="BE209">
        <v>2345</v>
      </c>
      <c r="BL209">
        <v>37592</v>
      </c>
      <c r="BM209">
        <v>30985</v>
      </c>
      <c r="BN209">
        <v>871</v>
      </c>
      <c r="BO209">
        <v>256</v>
      </c>
      <c r="BP209">
        <v>728</v>
      </c>
      <c r="BQ209">
        <v>23</v>
      </c>
      <c r="BR209">
        <v>19</v>
      </c>
      <c r="BS209">
        <v>15</v>
      </c>
      <c r="BT209">
        <v>0</v>
      </c>
      <c r="CD209">
        <v>1</v>
      </c>
      <c r="CE209" s="6">
        <f>data[[#This Row],[obitos_0_9_f]]-CD208</f>
        <v>0</v>
      </c>
      <c r="CF209">
        <v>0</v>
      </c>
      <c r="CG209" s="6">
        <f>data[[#This Row],[obitos_0_9_m]]-CF208</f>
        <v>0</v>
      </c>
      <c r="CH209">
        <v>0</v>
      </c>
      <c r="CI209" s="6">
        <f>data[[#This Row],[obitos_10_19_f]]-CH208</f>
        <v>0</v>
      </c>
      <c r="CJ209">
        <v>0</v>
      </c>
      <c r="CK209" s="6">
        <f>data[[#This Row],[obitos_10_19_m]]-CJ208</f>
        <v>0</v>
      </c>
      <c r="CL209">
        <v>1</v>
      </c>
      <c r="CM209" s="6">
        <f>data[[#This Row],[obitos_20_29_f]]-CL208</f>
        <v>0</v>
      </c>
      <c r="CN209">
        <v>1</v>
      </c>
      <c r="CO209" s="6">
        <f>data[[#This Row],[obitos_20_29_m]]-CN208</f>
        <v>0</v>
      </c>
      <c r="CP209">
        <v>3</v>
      </c>
      <c r="CQ209" s="6">
        <f>data[[#This Row],[obitos_30_39_f]]-CP208</f>
        <v>0</v>
      </c>
      <c r="CR209">
        <v>1</v>
      </c>
      <c r="CS209" s="6">
        <f>data[[#This Row],[obitos_30_39_m]]-CR208</f>
        <v>0</v>
      </c>
      <c r="CT209">
        <v>10</v>
      </c>
      <c r="CU209" s="6">
        <f>data[[#This Row],[obitos_40_49_f]]-CT208</f>
        <v>0</v>
      </c>
      <c r="CV209">
        <v>13</v>
      </c>
      <c r="CW209" s="6">
        <f>data[[#This Row],[obitos_40_49_m]]-CV208</f>
        <v>0</v>
      </c>
      <c r="CX209">
        <v>18</v>
      </c>
      <c r="CY209" s="6">
        <f>data[[#This Row],[obitos_50_59_f]]-CX208</f>
        <v>0</v>
      </c>
      <c r="CZ209">
        <v>41</v>
      </c>
      <c r="DA209" s="6">
        <f>data[[#This Row],[obitos_50_59_m]]-CZ208</f>
        <v>0</v>
      </c>
      <c r="DB209">
        <v>52</v>
      </c>
      <c r="DC209" s="6">
        <f>data[[#This Row],[obitos_60_69_f]]-DB208</f>
        <v>1</v>
      </c>
      <c r="DD209">
        <v>115</v>
      </c>
      <c r="DE209" s="6">
        <f>data[[#This Row],[obitos_60_69_m]]-DD208</f>
        <v>1</v>
      </c>
      <c r="DF209">
        <v>150</v>
      </c>
      <c r="DG209" s="6">
        <f>data[[#This Row],[obitos_70_79_f]]-DF208</f>
        <v>1</v>
      </c>
      <c r="DH209">
        <v>231</v>
      </c>
      <c r="DI209" s="6">
        <f>data[[#This Row],[obitos_70_79_m]]-DH208</f>
        <v>1</v>
      </c>
      <c r="DJ209">
        <v>714</v>
      </c>
      <c r="DK209" s="6">
        <f>data[[#This Row],[obitos_80_plus_f]]-DJ208</f>
        <v>6</v>
      </c>
      <c r="DL209">
        <v>561</v>
      </c>
      <c r="DM209" s="6">
        <f>data[[#This Row],[obitos_80_plus_m]]-DL208</f>
        <v>3</v>
      </c>
      <c r="DN209">
        <v>949</v>
      </c>
      <c r="DO209">
        <v>963</v>
      </c>
      <c r="DR209">
        <v>21069</v>
      </c>
    </row>
    <row r="210" spans="1:122" x14ac:dyDescent="0.25">
      <c r="A210" s="1">
        <v>44095</v>
      </c>
      <c r="B210" s="2">
        <v>44095</v>
      </c>
      <c r="C210" s="12">
        <f>data[[#This Row],[confirmados]]-R210</f>
        <v>23464</v>
      </c>
      <c r="D210" s="12">
        <f>IF(ISNUMBER(C209),data[[#This Row],[activos_1]]-C209,0)</f>
        <v>483</v>
      </c>
      <c r="E210" s="11">
        <f t="shared" si="24"/>
        <v>467.5</v>
      </c>
      <c r="F210">
        <v>69200</v>
      </c>
      <c r="G210" s="13">
        <f>IF(ISNUMBER(F209),data[[#This Row],[confirmados]]-F209,0)</f>
        <v>623</v>
      </c>
      <c r="H210" s="8">
        <f t="shared" si="29"/>
        <v>696.5</v>
      </c>
      <c r="I210">
        <v>24908</v>
      </c>
      <c r="J210">
        <v>5651</v>
      </c>
      <c r="K210">
        <v>35443</v>
      </c>
      <c r="L210">
        <v>1340</v>
      </c>
      <c r="M210">
        <v>1401</v>
      </c>
      <c r="N210">
        <v>252</v>
      </c>
      <c r="O210">
        <v>205</v>
      </c>
      <c r="Q210">
        <v>623</v>
      </c>
      <c r="R210">
        <v>45736</v>
      </c>
      <c r="S210" s="13">
        <f>IF(ISNUMBER(R209),data[[#This Row],[recuperados]]-R209,0)</f>
        <v>140</v>
      </c>
      <c r="T210" s="8">
        <f t="shared" si="25"/>
        <v>229</v>
      </c>
      <c r="U210">
        <v>1920</v>
      </c>
      <c r="V210" s="9">
        <f>IF(ISNUMBER(U209),data[[#This Row],[obitos]]-U209,0)</f>
        <v>8</v>
      </c>
      <c r="W210" s="9">
        <f t="shared" si="26"/>
        <v>7.5</v>
      </c>
      <c r="X210">
        <v>518</v>
      </c>
      <c r="Y210" s="25">
        <f>IF(ISNUMBER(X209),(data[[#This Row],[internados]]-X209)/X209,0)</f>
        <v>1.3698630136986301E-2</v>
      </c>
      <c r="Z210" s="77">
        <f t="shared" si="27"/>
        <v>1.3942278627671284E-2</v>
      </c>
      <c r="AA210" s="13">
        <f>IF(ISNUMBER(X209),IF(data[[#This Row],[internados]]-X209&lt;0,0,data[[#This Row],[internados]]-X209),0)</f>
        <v>7</v>
      </c>
      <c r="AB210" s="8">
        <f t="shared" si="30"/>
        <v>9.5</v>
      </c>
      <c r="AC210">
        <v>61</v>
      </c>
      <c r="AD210" s="78">
        <f>IF(ISNUMBER(AC209),IF(AC209=0,0,(data[[#This Row],[internados_uci]]-AC209)/AC209),0)</f>
        <v>-3.1746031746031744E-2</v>
      </c>
      <c r="AE210" s="24">
        <f t="shared" si="28"/>
        <v>7.108183425321042E-3</v>
      </c>
      <c r="AF210" s="13">
        <f>IF(ISNUMBER(AC209),IF(data[[#This Row],[internados_uci]]-AC209&lt;0,0,data[[#This Row],[internados_uci]]-AC209),0)</f>
        <v>0</v>
      </c>
      <c r="AG210" s="8">
        <f t="shared" si="31"/>
        <v>1.5</v>
      </c>
      <c r="AJ210">
        <v>40465</v>
      </c>
      <c r="AN210">
        <v>1293</v>
      </c>
      <c r="AO210">
        <v>1461</v>
      </c>
      <c r="AP210">
        <v>1945</v>
      </c>
      <c r="AQ210">
        <v>1748</v>
      </c>
      <c r="AR210">
        <v>5897</v>
      </c>
      <c r="AS210">
        <v>5209</v>
      </c>
      <c r="AT210">
        <v>5984</v>
      </c>
      <c r="AU210">
        <v>5414</v>
      </c>
      <c r="AV210">
        <v>6201</v>
      </c>
      <c r="AW210">
        <v>5109</v>
      </c>
      <c r="AX210">
        <v>5715</v>
      </c>
      <c r="AY210">
        <v>4428</v>
      </c>
      <c r="AZ210">
        <v>3591</v>
      </c>
      <c r="BA210">
        <v>3292</v>
      </c>
      <c r="BB210">
        <v>2438</v>
      </c>
      <c r="BC210">
        <v>2193</v>
      </c>
      <c r="BD210">
        <v>4776</v>
      </c>
      <c r="BE210">
        <v>2352</v>
      </c>
      <c r="BL210">
        <v>37912</v>
      </c>
      <c r="BM210">
        <v>31288</v>
      </c>
      <c r="BN210">
        <v>875</v>
      </c>
      <c r="BO210">
        <v>257</v>
      </c>
      <c r="BP210">
        <v>731</v>
      </c>
      <c r="BQ210">
        <v>23</v>
      </c>
      <c r="BR210">
        <v>19</v>
      </c>
      <c r="BS210">
        <v>15</v>
      </c>
      <c r="BT210">
        <v>0</v>
      </c>
      <c r="CD210">
        <v>1</v>
      </c>
      <c r="CE210" s="6">
        <f>data[[#This Row],[obitos_0_9_f]]-CD209</f>
        <v>0</v>
      </c>
      <c r="CF210">
        <v>0</v>
      </c>
      <c r="CG210" s="6">
        <f>data[[#This Row],[obitos_0_9_m]]-CF209</f>
        <v>0</v>
      </c>
      <c r="CH210">
        <v>0</v>
      </c>
      <c r="CI210" s="6">
        <f>data[[#This Row],[obitos_10_19_f]]-CH209</f>
        <v>0</v>
      </c>
      <c r="CJ210">
        <v>0</v>
      </c>
      <c r="CK210" s="6">
        <f>data[[#This Row],[obitos_10_19_m]]-CJ209</f>
        <v>0</v>
      </c>
      <c r="CL210">
        <v>1</v>
      </c>
      <c r="CM210" s="6">
        <f>data[[#This Row],[obitos_20_29_f]]-CL209</f>
        <v>0</v>
      </c>
      <c r="CN210">
        <v>1</v>
      </c>
      <c r="CO210" s="6">
        <f>data[[#This Row],[obitos_20_29_m]]-CN209</f>
        <v>0</v>
      </c>
      <c r="CP210">
        <v>3</v>
      </c>
      <c r="CQ210" s="6">
        <f>data[[#This Row],[obitos_30_39_f]]-CP209</f>
        <v>0</v>
      </c>
      <c r="CR210">
        <v>1</v>
      </c>
      <c r="CS210" s="6">
        <f>data[[#This Row],[obitos_30_39_m]]-CR209</f>
        <v>0</v>
      </c>
      <c r="CT210">
        <v>10</v>
      </c>
      <c r="CU210" s="6">
        <f>data[[#This Row],[obitos_40_49_f]]-CT209</f>
        <v>0</v>
      </c>
      <c r="CV210">
        <v>13</v>
      </c>
      <c r="CW210" s="6">
        <f>data[[#This Row],[obitos_40_49_m]]-CV209</f>
        <v>0</v>
      </c>
      <c r="CX210">
        <v>18</v>
      </c>
      <c r="CY210" s="6">
        <f>data[[#This Row],[obitos_50_59_f]]-CX209</f>
        <v>0</v>
      </c>
      <c r="CZ210">
        <v>41</v>
      </c>
      <c r="DA210" s="6">
        <f>data[[#This Row],[obitos_50_59_m]]-CZ209</f>
        <v>0</v>
      </c>
      <c r="DB210">
        <v>52</v>
      </c>
      <c r="DC210" s="6">
        <f>data[[#This Row],[obitos_60_69_f]]-DB209</f>
        <v>0</v>
      </c>
      <c r="DD210">
        <v>116</v>
      </c>
      <c r="DE210" s="6">
        <f>data[[#This Row],[obitos_60_69_m]]-DD209</f>
        <v>1</v>
      </c>
      <c r="DF210">
        <v>150</v>
      </c>
      <c r="DG210" s="6">
        <f>data[[#This Row],[obitos_70_79_f]]-DF209</f>
        <v>0</v>
      </c>
      <c r="DH210">
        <v>234</v>
      </c>
      <c r="DI210" s="6">
        <f>data[[#This Row],[obitos_70_79_m]]-DH209</f>
        <v>3</v>
      </c>
      <c r="DJ210">
        <v>716</v>
      </c>
      <c r="DK210" s="6">
        <f>data[[#This Row],[obitos_80_plus_f]]-DJ209</f>
        <v>2</v>
      </c>
      <c r="DL210">
        <v>563</v>
      </c>
      <c r="DM210" s="6">
        <f>data[[#This Row],[obitos_80_plus_m]]-DL209</f>
        <v>2</v>
      </c>
      <c r="DN210">
        <v>951</v>
      </c>
      <c r="DO210">
        <v>969</v>
      </c>
      <c r="DR210">
        <v>21544</v>
      </c>
    </row>
    <row r="211" spans="1:122" x14ac:dyDescent="0.25">
      <c r="A211" s="1">
        <v>44096</v>
      </c>
      <c r="B211" s="2">
        <v>44096</v>
      </c>
      <c r="C211" s="12">
        <f>data[[#This Row],[confirmados]]-R211</f>
        <v>23689</v>
      </c>
      <c r="D211" s="12">
        <f>IF(ISNUMBER(C210),data[[#This Row],[activos_1]]-C210,0)</f>
        <v>225</v>
      </c>
      <c r="E211" s="11">
        <f t="shared" si="24"/>
        <v>431.83333333333331</v>
      </c>
      <c r="F211">
        <v>69663</v>
      </c>
      <c r="G211" s="13">
        <f>IF(ISNUMBER(F210),data[[#This Row],[confirmados]]-F210,0)</f>
        <v>463</v>
      </c>
      <c r="H211" s="8">
        <f t="shared" si="29"/>
        <v>672.83333333333337</v>
      </c>
      <c r="I211">
        <v>25099</v>
      </c>
      <c r="J211">
        <v>5687</v>
      </c>
      <c r="K211">
        <v>35641</v>
      </c>
      <c r="L211">
        <v>1352</v>
      </c>
      <c r="M211">
        <v>1422</v>
      </c>
      <c r="N211">
        <v>254</v>
      </c>
      <c r="O211">
        <v>208</v>
      </c>
      <c r="Q211">
        <v>463</v>
      </c>
      <c r="R211">
        <v>45974</v>
      </c>
      <c r="S211" s="13">
        <f>IF(ISNUMBER(R210),data[[#This Row],[recuperados]]-R210,0)</f>
        <v>238</v>
      </c>
      <c r="T211" s="8">
        <f t="shared" si="25"/>
        <v>241</v>
      </c>
      <c r="U211">
        <v>1925</v>
      </c>
      <c r="V211" s="9">
        <f>IF(ISNUMBER(U210),data[[#This Row],[obitos]]-U210,0)</f>
        <v>5</v>
      </c>
      <c r="W211" s="9">
        <f t="shared" si="26"/>
        <v>7.833333333333333</v>
      </c>
      <c r="X211">
        <v>546</v>
      </c>
      <c r="Y211" s="25">
        <f>IF(ISNUMBER(X210),(data[[#This Row],[internados]]-X210)/X210,0)</f>
        <v>5.4054054054054057E-2</v>
      </c>
      <c r="Z211" s="77">
        <f t="shared" si="27"/>
        <v>2.1556587497210278E-2</v>
      </c>
      <c r="AA211" s="13">
        <f>IF(ISNUMBER(X210),IF(data[[#This Row],[internados]]-X210&lt;0,0,data[[#This Row],[internados]]-X210),0)</f>
        <v>28</v>
      </c>
      <c r="AB211" s="8">
        <f t="shared" si="30"/>
        <v>13.5</v>
      </c>
      <c r="AC211">
        <v>70</v>
      </c>
      <c r="AD211" s="78">
        <f>IF(ISNUMBER(AC210),IF(AC210=0,0,(data[[#This Row],[internados_uci]]-AC210)/AC210),0)</f>
        <v>0.14754098360655737</v>
      </c>
      <c r="AE211" s="24">
        <f t="shared" si="28"/>
        <v>2.6048629845622978E-2</v>
      </c>
      <c r="AF211" s="13">
        <f>IF(ISNUMBER(AC210),IF(data[[#This Row],[internados_uci]]-AC210&lt;0,0,data[[#This Row],[internados_uci]]-AC210),0)</f>
        <v>9</v>
      </c>
      <c r="AG211" s="8">
        <f t="shared" si="31"/>
        <v>2.6666666666666665</v>
      </c>
      <c r="AJ211">
        <v>40418</v>
      </c>
      <c r="AN211">
        <v>1305</v>
      </c>
      <c r="AO211">
        <v>1479</v>
      </c>
      <c r="AP211">
        <v>1965</v>
      </c>
      <c r="AQ211">
        <v>1759</v>
      </c>
      <c r="AR211">
        <v>5931</v>
      </c>
      <c r="AS211">
        <v>5236</v>
      </c>
      <c r="AT211">
        <v>6018</v>
      </c>
      <c r="AU211">
        <v>5450</v>
      </c>
      <c r="AV211">
        <v>6239</v>
      </c>
      <c r="AW211">
        <v>5156</v>
      </c>
      <c r="AX211">
        <v>5748</v>
      </c>
      <c r="AY211">
        <v>4455</v>
      </c>
      <c r="AZ211">
        <v>3622</v>
      </c>
      <c r="BA211">
        <v>3318</v>
      </c>
      <c r="BB211">
        <v>2457</v>
      </c>
      <c r="BC211">
        <v>2207</v>
      </c>
      <c r="BD211">
        <v>4796</v>
      </c>
      <c r="BE211">
        <v>2371</v>
      </c>
      <c r="BL211">
        <v>38152</v>
      </c>
      <c r="BM211">
        <v>31511</v>
      </c>
      <c r="BN211">
        <v>877</v>
      </c>
      <c r="BO211">
        <v>257</v>
      </c>
      <c r="BP211">
        <v>734</v>
      </c>
      <c r="BQ211">
        <v>23</v>
      </c>
      <c r="BR211">
        <v>19</v>
      </c>
      <c r="BS211">
        <v>15</v>
      </c>
      <c r="BT211">
        <v>0</v>
      </c>
      <c r="CD211">
        <v>1</v>
      </c>
      <c r="CE211" s="6">
        <f>data[[#This Row],[obitos_0_9_f]]-CD210</f>
        <v>0</v>
      </c>
      <c r="CF211">
        <v>0</v>
      </c>
      <c r="CG211" s="6">
        <f>data[[#This Row],[obitos_0_9_m]]-CF210</f>
        <v>0</v>
      </c>
      <c r="CH211">
        <v>0</v>
      </c>
      <c r="CI211" s="6">
        <f>data[[#This Row],[obitos_10_19_f]]-CH210</f>
        <v>0</v>
      </c>
      <c r="CJ211">
        <v>0</v>
      </c>
      <c r="CK211" s="6">
        <f>data[[#This Row],[obitos_10_19_m]]-CJ210</f>
        <v>0</v>
      </c>
      <c r="CL211">
        <v>1</v>
      </c>
      <c r="CM211" s="6">
        <f>data[[#This Row],[obitos_20_29_f]]-CL210</f>
        <v>0</v>
      </c>
      <c r="CN211">
        <v>1</v>
      </c>
      <c r="CO211" s="6">
        <f>data[[#This Row],[obitos_20_29_m]]-CN210</f>
        <v>0</v>
      </c>
      <c r="CP211">
        <v>3</v>
      </c>
      <c r="CQ211" s="6">
        <f>data[[#This Row],[obitos_30_39_f]]-CP210</f>
        <v>0</v>
      </c>
      <c r="CR211">
        <v>1</v>
      </c>
      <c r="CS211" s="6">
        <f>data[[#This Row],[obitos_30_39_m]]-CR210</f>
        <v>0</v>
      </c>
      <c r="CT211">
        <v>10</v>
      </c>
      <c r="CU211" s="6">
        <f>data[[#This Row],[obitos_40_49_f]]-CT210</f>
        <v>0</v>
      </c>
      <c r="CV211">
        <v>13</v>
      </c>
      <c r="CW211" s="6">
        <f>data[[#This Row],[obitos_40_49_m]]-CV210</f>
        <v>0</v>
      </c>
      <c r="CX211">
        <v>18</v>
      </c>
      <c r="CY211" s="6">
        <f>data[[#This Row],[obitos_50_59_f]]-CX210</f>
        <v>0</v>
      </c>
      <c r="CZ211">
        <v>41</v>
      </c>
      <c r="DA211" s="6">
        <f>data[[#This Row],[obitos_50_59_m]]-CZ210</f>
        <v>0</v>
      </c>
      <c r="DB211">
        <v>52</v>
      </c>
      <c r="DC211" s="6">
        <f>data[[#This Row],[obitos_60_69_f]]-DB210</f>
        <v>0</v>
      </c>
      <c r="DD211">
        <v>116</v>
      </c>
      <c r="DE211" s="6">
        <f>data[[#This Row],[obitos_60_69_m]]-DD210</f>
        <v>0</v>
      </c>
      <c r="DF211">
        <v>150</v>
      </c>
      <c r="DG211" s="6">
        <f>data[[#This Row],[obitos_70_79_f]]-DF210</f>
        <v>0</v>
      </c>
      <c r="DH211">
        <v>235</v>
      </c>
      <c r="DI211" s="6">
        <f>data[[#This Row],[obitos_70_79_m]]-DH210</f>
        <v>1</v>
      </c>
      <c r="DJ211">
        <v>718</v>
      </c>
      <c r="DK211" s="6">
        <f>data[[#This Row],[obitos_80_plus_f]]-DJ210</f>
        <v>2</v>
      </c>
      <c r="DL211">
        <v>565</v>
      </c>
      <c r="DM211" s="6">
        <f>data[[#This Row],[obitos_80_plus_m]]-DL210</f>
        <v>2</v>
      </c>
      <c r="DN211">
        <v>953</v>
      </c>
      <c r="DO211">
        <v>972</v>
      </c>
      <c r="DR211">
        <v>21764</v>
      </c>
    </row>
    <row r="212" spans="1:122" x14ac:dyDescent="0.25">
      <c r="A212" s="1">
        <v>44097</v>
      </c>
      <c r="B212" s="2">
        <v>44097</v>
      </c>
      <c r="C212" s="12">
        <f>data[[#This Row],[confirmados]]-R212</f>
        <v>24175</v>
      </c>
      <c r="D212" s="12">
        <f>IF(ISNUMBER(C211),data[[#This Row],[activos_1]]-C211,0)</f>
        <v>486</v>
      </c>
      <c r="E212" s="11">
        <f t="shared" si="24"/>
        <v>428.83333333333331</v>
      </c>
      <c r="F212">
        <v>70465</v>
      </c>
      <c r="G212" s="13">
        <f>IF(ISNUMBER(F211),data[[#This Row],[confirmados]]-F211,0)</f>
        <v>802</v>
      </c>
      <c r="H212" s="8">
        <f t="shared" si="29"/>
        <v>678.16666666666663</v>
      </c>
      <c r="I212">
        <v>25339</v>
      </c>
      <c r="J212">
        <v>5760</v>
      </c>
      <c r="K212">
        <v>36078</v>
      </c>
      <c r="L212">
        <v>1371</v>
      </c>
      <c r="M212">
        <v>1450</v>
      </c>
      <c r="N212">
        <v>257</v>
      </c>
      <c r="O212">
        <v>210</v>
      </c>
      <c r="Q212">
        <v>802</v>
      </c>
      <c r="R212">
        <v>46290</v>
      </c>
      <c r="S212" s="13">
        <f>IF(ISNUMBER(R211),data[[#This Row],[recuperados]]-R211,0)</f>
        <v>316</v>
      </c>
      <c r="T212" s="8">
        <f t="shared" si="25"/>
        <v>249.33333333333334</v>
      </c>
      <c r="U212">
        <v>1928</v>
      </c>
      <c r="V212" s="9">
        <f>IF(ISNUMBER(U211),data[[#This Row],[obitos]]-U211,0)</f>
        <v>3</v>
      </c>
      <c r="W212" s="9">
        <f t="shared" si="26"/>
        <v>6.666666666666667</v>
      </c>
      <c r="X212">
        <v>571</v>
      </c>
      <c r="Y212" s="25">
        <f>IF(ISNUMBER(X211),(data[[#This Row],[internados]]-X211)/X211,0)</f>
        <v>4.5787545787545784E-2</v>
      </c>
      <c r="Z212" s="77">
        <f t="shared" si="27"/>
        <v>2.9879408060694741E-2</v>
      </c>
      <c r="AA212" s="13">
        <f>IF(ISNUMBER(X211),IF(data[[#This Row],[internados]]-X211&lt;0,0,data[[#This Row],[internados]]-X211),0)</f>
        <v>25</v>
      </c>
      <c r="AB212" s="8">
        <f t="shared" si="30"/>
        <v>17.666666666666668</v>
      </c>
      <c r="AC212">
        <v>77</v>
      </c>
      <c r="AD212" s="78">
        <f>IF(ISNUMBER(AC211),IF(AC211=0,0,(data[[#This Row],[internados_uci]]-AC211)/AC211),0)</f>
        <v>0.1</v>
      </c>
      <c r="AE212" s="24">
        <f t="shared" si="28"/>
        <v>4.8179777386606587E-2</v>
      </c>
      <c r="AF212" s="13">
        <f>IF(ISNUMBER(AC211),IF(data[[#This Row],[internados_uci]]-AC211&lt;0,0,data[[#This Row],[internados_uci]]-AC211),0)</f>
        <v>7</v>
      </c>
      <c r="AG212" s="8">
        <f t="shared" si="31"/>
        <v>3.8333333333333335</v>
      </c>
      <c r="AJ212">
        <v>40765</v>
      </c>
      <c r="AN212">
        <v>1328</v>
      </c>
      <c r="AO212">
        <v>1500</v>
      </c>
      <c r="AP212">
        <v>1995</v>
      </c>
      <c r="AQ212">
        <v>1795</v>
      </c>
      <c r="AR212">
        <v>6009</v>
      </c>
      <c r="AS212">
        <v>5293</v>
      </c>
      <c r="AT212">
        <v>6097</v>
      </c>
      <c r="AU212">
        <v>5516</v>
      </c>
      <c r="AV212">
        <v>6304</v>
      </c>
      <c r="AW212">
        <v>5199</v>
      </c>
      <c r="AX212">
        <v>5812</v>
      </c>
      <c r="AY212">
        <v>4502</v>
      </c>
      <c r="AZ212">
        <v>3661</v>
      </c>
      <c r="BA212">
        <v>3350</v>
      </c>
      <c r="BB212">
        <v>2488</v>
      </c>
      <c r="BC212">
        <v>2235</v>
      </c>
      <c r="BD212">
        <v>4833</v>
      </c>
      <c r="BE212">
        <v>2398</v>
      </c>
      <c r="BL212">
        <v>38600</v>
      </c>
      <c r="BM212">
        <v>31865</v>
      </c>
      <c r="BN212">
        <v>877</v>
      </c>
      <c r="BO212">
        <v>257</v>
      </c>
      <c r="BP212">
        <v>737</v>
      </c>
      <c r="BQ212">
        <v>23</v>
      </c>
      <c r="BR212">
        <v>19</v>
      </c>
      <c r="BS212">
        <v>15</v>
      </c>
      <c r="BT212">
        <v>0</v>
      </c>
      <c r="CD212">
        <v>1</v>
      </c>
      <c r="CE212" s="6">
        <f>data[[#This Row],[obitos_0_9_f]]-CD211</f>
        <v>0</v>
      </c>
      <c r="CF212">
        <v>0</v>
      </c>
      <c r="CG212" s="6">
        <f>data[[#This Row],[obitos_0_9_m]]-CF211</f>
        <v>0</v>
      </c>
      <c r="CH212">
        <v>0</v>
      </c>
      <c r="CI212" s="6">
        <f>data[[#This Row],[obitos_10_19_f]]-CH211</f>
        <v>0</v>
      </c>
      <c r="CJ212">
        <v>0</v>
      </c>
      <c r="CK212" s="6">
        <f>data[[#This Row],[obitos_10_19_m]]-CJ211</f>
        <v>0</v>
      </c>
      <c r="CL212">
        <v>1</v>
      </c>
      <c r="CM212" s="6">
        <f>data[[#This Row],[obitos_20_29_f]]-CL211</f>
        <v>0</v>
      </c>
      <c r="CN212">
        <v>1</v>
      </c>
      <c r="CO212" s="6">
        <f>data[[#This Row],[obitos_20_29_m]]-CN211</f>
        <v>0</v>
      </c>
      <c r="CP212">
        <v>3</v>
      </c>
      <c r="CQ212" s="6">
        <f>data[[#This Row],[obitos_30_39_f]]-CP211</f>
        <v>0</v>
      </c>
      <c r="CR212">
        <v>1</v>
      </c>
      <c r="CS212" s="6">
        <f>data[[#This Row],[obitos_30_39_m]]-CR211</f>
        <v>0</v>
      </c>
      <c r="CT212">
        <v>10</v>
      </c>
      <c r="CU212" s="6">
        <f>data[[#This Row],[obitos_40_49_f]]-CT211</f>
        <v>0</v>
      </c>
      <c r="CV212">
        <v>13</v>
      </c>
      <c r="CW212" s="6">
        <f>data[[#This Row],[obitos_40_49_m]]-CV211</f>
        <v>0</v>
      </c>
      <c r="CX212">
        <v>18</v>
      </c>
      <c r="CY212" s="6">
        <f>data[[#This Row],[obitos_50_59_f]]-CX211</f>
        <v>0</v>
      </c>
      <c r="CZ212">
        <v>41</v>
      </c>
      <c r="DA212" s="6">
        <f>data[[#This Row],[obitos_50_59_m]]-CZ211</f>
        <v>0</v>
      </c>
      <c r="DB212">
        <v>52</v>
      </c>
      <c r="DC212" s="6">
        <f>data[[#This Row],[obitos_60_69_f]]-DB211</f>
        <v>0</v>
      </c>
      <c r="DD212">
        <v>116</v>
      </c>
      <c r="DE212" s="6">
        <f>data[[#This Row],[obitos_60_69_m]]-DD211</f>
        <v>0</v>
      </c>
      <c r="DF212">
        <v>150</v>
      </c>
      <c r="DG212" s="6">
        <f>data[[#This Row],[obitos_70_79_f]]-DF211</f>
        <v>0</v>
      </c>
      <c r="DH212">
        <v>235</v>
      </c>
      <c r="DI212" s="6">
        <f>data[[#This Row],[obitos_70_79_m]]-DH211</f>
        <v>0</v>
      </c>
      <c r="DJ212">
        <v>718</v>
      </c>
      <c r="DK212" s="6">
        <f>data[[#This Row],[obitos_80_plus_f]]-DJ211</f>
        <v>0</v>
      </c>
      <c r="DL212">
        <v>568</v>
      </c>
      <c r="DM212" s="6">
        <f>data[[#This Row],[obitos_80_plus_m]]-DL211</f>
        <v>3</v>
      </c>
      <c r="DN212">
        <v>953</v>
      </c>
      <c r="DO212">
        <v>975</v>
      </c>
      <c r="DR212">
        <v>22247</v>
      </c>
    </row>
    <row r="213" spans="1:122" x14ac:dyDescent="0.25">
      <c r="A213" s="1">
        <v>44098</v>
      </c>
      <c r="B213" s="2">
        <v>44098</v>
      </c>
      <c r="C213" s="12">
        <f>data[[#This Row],[confirmados]]-R213</f>
        <v>24480</v>
      </c>
      <c r="D213" s="12">
        <f>IF(ISNUMBER(C212),data[[#This Row],[activos_1]]-C212,0)</f>
        <v>305</v>
      </c>
      <c r="E213" s="11">
        <f t="shared" si="24"/>
        <v>392.83333333333331</v>
      </c>
      <c r="F213">
        <v>71156</v>
      </c>
      <c r="G213" s="13">
        <f>IF(ISNUMBER(F212),data[[#This Row],[confirmados]]-F212,0)</f>
        <v>691</v>
      </c>
      <c r="H213" s="8">
        <f t="shared" si="29"/>
        <v>663.33333333333337</v>
      </c>
      <c r="I213">
        <v>25606</v>
      </c>
      <c r="J213">
        <v>5833</v>
      </c>
      <c r="K213">
        <v>36399</v>
      </c>
      <c r="L213">
        <v>1382</v>
      </c>
      <c r="M213">
        <v>1466</v>
      </c>
      <c r="N213">
        <v>259</v>
      </c>
      <c r="O213">
        <v>211</v>
      </c>
      <c r="Q213">
        <v>691</v>
      </c>
      <c r="R213">
        <v>46676</v>
      </c>
      <c r="S213" s="13">
        <f>IF(ISNUMBER(R212),data[[#This Row],[recuperados]]-R212,0)</f>
        <v>386</v>
      </c>
      <c r="T213" s="8">
        <f t="shared" si="25"/>
        <v>270.5</v>
      </c>
      <c r="U213">
        <v>1931</v>
      </c>
      <c r="V213" s="9">
        <f>IF(ISNUMBER(U212),data[[#This Row],[obitos]]-U212,0)</f>
        <v>3</v>
      </c>
      <c r="W213" s="9">
        <f t="shared" si="26"/>
        <v>6.166666666666667</v>
      </c>
      <c r="X213">
        <v>588</v>
      </c>
      <c r="Y213" s="25">
        <f>IF(ISNUMBER(X212),(data[[#This Row],[internados]]-X212)/X212,0)</f>
        <v>2.9772329246935202E-2</v>
      </c>
      <c r="Z213" s="77">
        <f t="shared" si="27"/>
        <v>4.0049796268517276E-2</v>
      </c>
      <c r="AA213" s="13">
        <f>IF(ISNUMBER(X212),IF(data[[#This Row],[internados]]-X212&lt;0,0,data[[#This Row],[internados]]-X212),0)</f>
        <v>17</v>
      </c>
      <c r="AB213" s="8">
        <f t="shared" si="30"/>
        <v>20.5</v>
      </c>
      <c r="AC213">
        <v>85</v>
      </c>
      <c r="AD213" s="78">
        <f>IF(ISNUMBER(AC212),IF(AC212=0,0,(data[[#This Row],[internados_uci]]-AC212)/AC212),0)</f>
        <v>0.1038961038961039</v>
      </c>
      <c r="AE213" s="24">
        <f t="shared" si="28"/>
        <v>7.1145512216748197E-2</v>
      </c>
      <c r="AF213" s="13">
        <f>IF(ISNUMBER(AC212),IF(data[[#This Row],[internados_uci]]-AC212&lt;0,0,data[[#This Row],[internados_uci]]-AC212),0)</f>
        <v>8</v>
      </c>
      <c r="AG213" s="8">
        <f t="shared" si="31"/>
        <v>5.166666666666667</v>
      </c>
      <c r="AJ213">
        <v>41696</v>
      </c>
      <c r="AN213">
        <v>1348</v>
      </c>
      <c r="AO213">
        <v>1517</v>
      </c>
      <c r="AP213">
        <v>2029</v>
      </c>
      <c r="AQ213">
        <v>1822</v>
      </c>
      <c r="AR213">
        <v>6054</v>
      </c>
      <c r="AS213">
        <v>5342</v>
      </c>
      <c r="AT213">
        <v>6145</v>
      </c>
      <c r="AU213">
        <v>5561</v>
      </c>
      <c r="AV213">
        <v>6371</v>
      </c>
      <c r="AW213">
        <v>5259</v>
      </c>
      <c r="AX213">
        <v>5865</v>
      </c>
      <c r="AY213">
        <v>4558</v>
      </c>
      <c r="AZ213">
        <v>3696</v>
      </c>
      <c r="BA213">
        <v>3387</v>
      </c>
      <c r="BB213">
        <v>2516</v>
      </c>
      <c r="BC213">
        <v>2263</v>
      </c>
      <c r="BD213">
        <v>4861</v>
      </c>
      <c r="BE213">
        <v>2411</v>
      </c>
      <c r="BL213">
        <v>38959</v>
      </c>
      <c r="BM213">
        <v>32197</v>
      </c>
      <c r="BN213">
        <v>877</v>
      </c>
      <c r="BO213">
        <v>258</v>
      </c>
      <c r="BP213">
        <v>739</v>
      </c>
      <c r="BQ213">
        <v>23</v>
      </c>
      <c r="BR213">
        <v>19</v>
      </c>
      <c r="BS213">
        <v>15</v>
      </c>
      <c r="BT213">
        <v>0</v>
      </c>
      <c r="CD213">
        <v>1</v>
      </c>
      <c r="CE213" s="6">
        <f>data[[#This Row],[obitos_0_9_f]]-CD212</f>
        <v>0</v>
      </c>
      <c r="CF213">
        <v>0</v>
      </c>
      <c r="CG213" s="6">
        <f>data[[#This Row],[obitos_0_9_m]]-CF212</f>
        <v>0</v>
      </c>
      <c r="CH213">
        <v>0</v>
      </c>
      <c r="CI213" s="6">
        <f>data[[#This Row],[obitos_10_19_f]]-CH212</f>
        <v>0</v>
      </c>
      <c r="CJ213">
        <v>0</v>
      </c>
      <c r="CK213" s="6">
        <f>data[[#This Row],[obitos_10_19_m]]-CJ212</f>
        <v>0</v>
      </c>
      <c r="CL213">
        <v>1</v>
      </c>
      <c r="CM213" s="6">
        <f>data[[#This Row],[obitos_20_29_f]]-CL212</f>
        <v>0</v>
      </c>
      <c r="CN213">
        <v>1</v>
      </c>
      <c r="CO213" s="6">
        <f>data[[#This Row],[obitos_20_29_m]]-CN212</f>
        <v>0</v>
      </c>
      <c r="CP213">
        <v>3</v>
      </c>
      <c r="CQ213" s="6">
        <f>data[[#This Row],[obitos_30_39_f]]-CP212</f>
        <v>0</v>
      </c>
      <c r="CR213">
        <v>1</v>
      </c>
      <c r="CS213" s="6">
        <f>data[[#This Row],[obitos_30_39_m]]-CR212</f>
        <v>0</v>
      </c>
      <c r="CT213">
        <v>10</v>
      </c>
      <c r="CU213" s="6">
        <f>data[[#This Row],[obitos_40_49_f]]-CT212</f>
        <v>0</v>
      </c>
      <c r="CV213">
        <v>13</v>
      </c>
      <c r="CW213" s="6">
        <f>data[[#This Row],[obitos_40_49_m]]-CV212</f>
        <v>0</v>
      </c>
      <c r="CX213">
        <v>18</v>
      </c>
      <c r="CY213" s="6">
        <f>data[[#This Row],[obitos_50_59_f]]-CX212</f>
        <v>0</v>
      </c>
      <c r="CZ213">
        <v>41</v>
      </c>
      <c r="DA213" s="6">
        <f>data[[#This Row],[obitos_50_59_m]]-CZ212</f>
        <v>0</v>
      </c>
      <c r="DB213">
        <v>53</v>
      </c>
      <c r="DC213" s="6">
        <f>data[[#This Row],[obitos_60_69_f]]-DB212</f>
        <v>1</v>
      </c>
      <c r="DD213">
        <v>116</v>
      </c>
      <c r="DE213" s="6">
        <f>data[[#This Row],[obitos_60_69_m]]-DD212</f>
        <v>0</v>
      </c>
      <c r="DF213">
        <v>150</v>
      </c>
      <c r="DG213" s="6">
        <f>data[[#This Row],[obitos_70_79_f]]-DF212</f>
        <v>0</v>
      </c>
      <c r="DH213">
        <v>235</v>
      </c>
      <c r="DI213" s="6">
        <f>data[[#This Row],[obitos_70_79_m]]-DH212</f>
        <v>0</v>
      </c>
      <c r="DJ213">
        <v>719</v>
      </c>
      <c r="DK213" s="6">
        <f>data[[#This Row],[obitos_80_plus_f]]-DJ212</f>
        <v>1</v>
      </c>
      <c r="DL213">
        <v>569</v>
      </c>
      <c r="DM213" s="6">
        <f>data[[#This Row],[obitos_80_plus_m]]-DL212</f>
        <v>1</v>
      </c>
      <c r="DN213">
        <v>955</v>
      </c>
      <c r="DO213">
        <v>976</v>
      </c>
      <c r="DR213">
        <v>22549</v>
      </c>
    </row>
    <row r="214" spans="1:122" x14ac:dyDescent="0.25">
      <c r="A214" s="1">
        <v>44099</v>
      </c>
      <c r="B214" s="2">
        <v>44099</v>
      </c>
      <c r="C214" s="12">
        <f>data[[#This Row],[confirmados]]-R214</f>
        <v>25052</v>
      </c>
      <c r="D214" s="12">
        <f>IF(ISNUMBER(C213),data[[#This Row],[activos_1]]-C213,0)</f>
        <v>572</v>
      </c>
      <c r="E214" s="11">
        <f t="shared" si="24"/>
        <v>405.16666666666669</v>
      </c>
      <c r="F214">
        <v>72055</v>
      </c>
      <c r="G214" s="13">
        <f>IF(ISNUMBER(F213),data[[#This Row],[confirmados]]-F213,0)</f>
        <v>899</v>
      </c>
      <c r="H214" s="8">
        <f t="shared" si="29"/>
        <v>671.66666666666663</v>
      </c>
      <c r="I214">
        <v>25869</v>
      </c>
      <c r="J214">
        <v>5885</v>
      </c>
      <c r="K214">
        <v>36904</v>
      </c>
      <c r="L214">
        <v>1412</v>
      </c>
      <c r="M214">
        <v>1513</v>
      </c>
      <c r="N214">
        <v>261</v>
      </c>
      <c r="O214">
        <v>211</v>
      </c>
      <c r="Q214">
        <v>899</v>
      </c>
      <c r="R214">
        <v>47003</v>
      </c>
      <c r="S214" s="13">
        <f>IF(ISNUMBER(R213),data[[#This Row],[recuperados]]-R213,0)</f>
        <v>327</v>
      </c>
      <c r="T214" s="8">
        <f t="shared" si="25"/>
        <v>266.5</v>
      </c>
      <c r="U214">
        <v>1936</v>
      </c>
      <c r="V214" s="9">
        <f>IF(ISNUMBER(U213),data[[#This Row],[obitos]]-U213,0)</f>
        <v>5</v>
      </c>
      <c r="W214" s="9">
        <f t="shared" si="26"/>
        <v>6.166666666666667</v>
      </c>
      <c r="X214">
        <v>624</v>
      </c>
      <c r="Y214" s="25">
        <f>IF(ISNUMBER(X213),(data[[#This Row],[internados]]-X213)/X213,0)</f>
        <v>6.1224489795918366E-2</v>
      </c>
      <c r="Z214" s="77">
        <f t="shared" si="27"/>
        <v>3.8784343850991131E-2</v>
      </c>
      <c r="AA214" s="13">
        <f>IF(ISNUMBER(X213),IF(data[[#This Row],[internados]]-X213&lt;0,0,data[[#This Row],[internados]]-X213),0)</f>
        <v>36</v>
      </c>
      <c r="AB214" s="8">
        <f t="shared" si="30"/>
        <v>21.166666666666668</v>
      </c>
      <c r="AC214">
        <v>86</v>
      </c>
      <c r="AD214" s="78">
        <f>IF(ISNUMBER(AC213),IF(AC213=0,0,(data[[#This Row],[internados_uci]]-AC213)/AC213),0)</f>
        <v>1.1764705882352941E-2</v>
      </c>
      <c r="AE214" s="24">
        <f t="shared" si="28"/>
        <v>5.2638460273163747E-2</v>
      </c>
      <c r="AF214" s="13">
        <f>IF(ISNUMBER(AC213),IF(data[[#This Row],[internados_uci]]-AC213&lt;0,0,data[[#This Row],[internados_uci]]-AC213),0)</f>
        <v>1</v>
      </c>
      <c r="AG214" s="8">
        <f t="shared" si="31"/>
        <v>4.166666666666667</v>
      </c>
      <c r="AJ214">
        <v>42785</v>
      </c>
      <c r="AN214">
        <v>1379</v>
      </c>
      <c r="AO214">
        <v>1549</v>
      </c>
      <c r="AP214">
        <v>2062</v>
      </c>
      <c r="AQ214">
        <v>1856</v>
      </c>
      <c r="AR214">
        <v>6114</v>
      </c>
      <c r="AS214">
        <v>5431</v>
      </c>
      <c r="AT214">
        <v>6228</v>
      </c>
      <c r="AU214">
        <v>5627</v>
      </c>
      <c r="AV214">
        <v>6446</v>
      </c>
      <c r="AW214">
        <v>5321</v>
      </c>
      <c r="AX214">
        <v>5949</v>
      </c>
      <c r="AY214">
        <v>4615</v>
      </c>
      <c r="AZ214">
        <v>3741</v>
      </c>
      <c r="BA214">
        <v>3432</v>
      </c>
      <c r="BB214">
        <v>2543</v>
      </c>
      <c r="BC214">
        <v>2291</v>
      </c>
      <c r="BD214">
        <v>4891</v>
      </c>
      <c r="BE214">
        <v>2431</v>
      </c>
      <c r="BL214">
        <v>39425</v>
      </c>
      <c r="BM214">
        <v>32630</v>
      </c>
      <c r="BN214">
        <v>878</v>
      </c>
      <c r="BO214">
        <v>259</v>
      </c>
      <c r="BP214">
        <v>742</v>
      </c>
      <c r="BQ214">
        <v>23</v>
      </c>
      <c r="BR214">
        <v>19</v>
      </c>
      <c r="BS214">
        <v>15</v>
      </c>
      <c r="BT214">
        <v>0</v>
      </c>
      <c r="CD214">
        <v>1</v>
      </c>
      <c r="CE214" s="6">
        <f>data[[#This Row],[obitos_0_9_f]]-CD213</f>
        <v>0</v>
      </c>
      <c r="CF214">
        <v>0</v>
      </c>
      <c r="CG214" s="6">
        <f>data[[#This Row],[obitos_0_9_m]]-CF213</f>
        <v>0</v>
      </c>
      <c r="CH214">
        <v>0</v>
      </c>
      <c r="CI214" s="6">
        <f>data[[#This Row],[obitos_10_19_f]]-CH213</f>
        <v>0</v>
      </c>
      <c r="CJ214">
        <v>0</v>
      </c>
      <c r="CK214" s="6">
        <f>data[[#This Row],[obitos_10_19_m]]-CJ213</f>
        <v>0</v>
      </c>
      <c r="CL214">
        <v>1</v>
      </c>
      <c r="CM214" s="6">
        <f>data[[#This Row],[obitos_20_29_f]]-CL213</f>
        <v>0</v>
      </c>
      <c r="CN214">
        <v>1</v>
      </c>
      <c r="CO214" s="6">
        <f>data[[#This Row],[obitos_20_29_m]]-CN213</f>
        <v>0</v>
      </c>
      <c r="CP214">
        <v>3</v>
      </c>
      <c r="CQ214" s="6">
        <f>data[[#This Row],[obitos_30_39_f]]-CP213</f>
        <v>0</v>
      </c>
      <c r="CR214">
        <v>1</v>
      </c>
      <c r="CS214" s="6">
        <f>data[[#This Row],[obitos_30_39_m]]-CR213</f>
        <v>0</v>
      </c>
      <c r="CT214">
        <v>10</v>
      </c>
      <c r="CU214" s="6">
        <f>data[[#This Row],[obitos_40_49_f]]-CT213</f>
        <v>0</v>
      </c>
      <c r="CV214">
        <v>13</v>
      </c>
      <c r="CW214" s="6">
        <f>data[[#This Row],[obitos_40_49_m]]-CV213</f>
        <v>0</v>
      </c>
      <c r="CX214">
        <v>18</v>
      </c>
      <c r="CY214" s="6">
        <f>data[[#This Row],[obitos_50_59_f]]-CX213</f>
        <v>0</v>
      </c>
      <c r="CZ214">
        <v>41</v>
      </c>
      <c r="DA214" s="6">
        <f>data[[#This Row],[obitos_50_59_m]]-CZ213</f>
        <v>0</v>
      </c>
      <c r="DB214">
        <v>53</v>
      </c>
      <c r="DC214" s="6">
        <f>data[[#This Row],[obitos_60_69_f]]-DB213</f>
        <v>0</v>
      </c>
      <c r="DD214">
        <v>116</v>
      </c>
      <c r="DE214" s="6">
        <f>data[[#This Row],[obitos_60_69_m]]-DD213</f>
        <v>0</v>
      </c>
      <c r="DF214">
        <v>151</v>
      </c>
      <c r="DG214" s="6">
        <f>data[[#This Row],[obitos_70_79_f]]-DF213</f>
        <v>1</v>
      </c>
      <c r="DH214">
        <v>235</v>
      </c>
      <c r="DI214" s="6">
        <f>data[[#This Row],[obitos_70_79_m]]-DH213</f>
        <v>0</v>
      </c>
      <c r="DJ214">
        <v>721</v>
      </c>
      <c r="DK214" s="6">
        <f>data[[#This Row],[obitos_80_plus_f]]-DJ213</f>
        <v>2</v>
      </c>
      <c r="DL214">
        <v>571</v>
      </c>
      <c r="DM214" s="6">
        <f>data[[#This Row],[obitos_80_plus_m]]-DL213</f>
        <v>2</v>
      </c>
      <c r="DN214">
        <v>958</v>
      </c>
      <c r="DO214">
        <v>978</v>
      </c>
      <c r="DR214">
        <v>23116</v>
      </c>
    </row>
    <row r="215" spans="1:122" x14ac:dyDescent="0.25">
      <c r="A215" s="1">
        <v>44100</v>
      </c>
      <c r="B215" s="2">
        <v>44100</v>
      </c>
      <c r="C215" s="12">
        <f>data[[#This Row],[confirmados]]-R215</f>
        <v>25559</v>
      </c>
      <c r="D215" s="12">
        <f>IF(ISNUMBER(C214),data[[#This Row],[activos_1]]-C214,0)</f>
        <v>507</v>
      </c>
      <c r="E215" s="11">
        <f t="shared" si="24"/>
        <v>429.66666666666669</v>
      </c>
      <c r="F215">
        <v>72939</v>
      </c>
      <c r="G215" s="13">
        <f>IF(ISNUMBER(F214),data[[#This Row],[confirmados]]-F214,0)</f>
        <v>884</v>
      </c>
      <c r="H215" s="8">
        <f t="shared" si="29"/>
        <v>727</v>
      </c>
      <c r="I215">
        <v>26161</v>
      </c>
      <c r="J215">
        <v>5947</v>
      </c>
      <c r="K215">
        <v>37376</v>
      </c>
      <c r="L215">
        <v>1432</v>
      </c>
      <c r="M215">
        <v>1543</v>
      </c>
      <c r="N215">
        <v>266</v>
      </c>
      <c r="O215">
        <v>214</v>
      </c>
      <c r="Q215">
        <v>884</v>
      </c>
      <c r="R215">
        <v>47380</v>
      </c>
      <c r="S215" s="13">
        <f>IF(ISNUMBER(R214),data[[#This Row],[recuperados]]-R214,0)</f>
        <v>377</v>
      </c>
      <c r="T215" s="8">
        <f t="shared" si="25"/>
        <v>297.33333333333331</v>
      </c>
      <c r="U215">
        <v>1944</v>
      </c>
      <c r="V215" s="9">
        <f>IF(ISNUMBER(U214),data[[#This Row],[obitos]]-U214,0)</f>
        <v>8</v>
      </c>
      <c r="W215" s="9">
        <f t="shared" si="26"/>
        <v>5.333333333333333</v>
      </c>
      <c r="X215">
        <v>615</v>
      </c>
      <c r="Y215" s="25">
        <f>IF(ISNUMBER(X214),(data[[#This Row],[internados]]-X214)/X214,0)</f>
        <v>-1.4423076923076924E-2</v>
      </c>
      <c r="Z215" s="77">
        <f t="shared" si="27"/>
        <v>3.1685662016393799E-2</v>
      </c>
      <c r="AA215" s="13">
        <f>IF(ISNUMBER(X214),IF(data[[#This Row],[internados]]-X214&lt;0,0,data[[#This Row],[internados]]-X214),0)</f>
        <v>0</v>
      </c>
      <c r="AB215" s="8">
        <f t="shared" si="30"/>
        <v>18.833333333333332</v>
      </c>
      <c r="AC215">
        <v>85</v>
      </c>
      <c r="AD215" s="78">
        <f>IF(ISNUMBER(AC214),IF(AC214=0,0,(data[[#This Row],[internados_uci]]-AC214)/AC214),0)</f>
        <v>-1.1627906976744186E-2</v>
      </c>
      <c r="AE215" s="24">
        <f t="shared" si="28"/>
        <v>5.3304642443706383E-2</v>
      </c>
      <c r="AF215" s="13">
        <f>IF(ISNUMBER(AC214),IF(data[[#This Row],[internados_uci]]-AC214&lt;0,0,data[[#This Row],[internados_uci]]-AC214),0)</f>
        <v>0</v>
      </c>
      <c r="AG215" s="8">
        <f t="shared" si="31"/>
        <v>4.166666666666667</v>
      </c>
      <c r="AJ215">
        <v>43583</v>
      </c>
      <c r="AN215">
        <v>1403</v>
      </c>
      <c r="AO215">
        <v>1577</v>
      </c>
      <c r="AP215">
        <v>2107</v>
      </c>
      <c r="AQ215">
        <v>1886</v>
      </c>
      <c r="AR215">
        <v>6184</v>
      </c>
      <c r="AS215">
        <v>5499</v>
      </c>
      <c r="AT215">
        <v>6305</v>
      </c>
      <c r="AU215">
        <v>5699</v>
      </c>
      <c r="AV215">
        <v>6518</v>
      </c>
      <c r="AW215">
        <v>5375</v>
      </c>
      <c r="AX215">
        <v>6003</v>
      </c>
      <c r="AY215">
        <v>4673</v>
      </c>
      <c r="AZ215">
        <v>3776</v>
      </c>
      <c r="BA215">
        <v>3470</v>
      </c>
      <c r="BB215">
        <v>2581</v>
      </c>
      <c r="BC215">
        <v>2313</v>
      </c>
      <c r="BD215">
        <v>4963</v>
      </c>
      <c r="BE215">
        <v>2458</v>
      </c>
      <c r="BL215">
        <v>39912</v>
      </c>
      <c r="BM215">
        <v>33027</v>
      </c>
      <c r="BN215">
        <v>879</v>
      </c>
      <c r="BO215">
        <v>260</v>
      </c>
      <c r="BP215">
        <v>748</v>
      </c>
      <c r="BQ215">
        <v>23</v>
      </c>
      <c r="BR215">
        <v>19</v>
      </c>
      <c r="BS215">
        <v>15</v>
      </c>
      <c r="BT215">
        <v>0</v>
      </c>
      <c r="CD215">
        <v>1</v>
      </c>
      <c r="CE215" s="6">
        <f>data[[#This Row],[obitos_0_9_f]]-CD214</f>
        <v>0</v>
      </c>
      <c r="CF215">
        <v>0</v>
      </c>
      <c r="CG215" s="6">
        <f>data[[#This Row],[obitos_0_9_m]]-CF214</f>
        <v>0</v>
      </c>
      <c r="CH215">
        <v>0</v>
      </c>
      <c r="CI215" s="6">
        <f>data[[#This Row],[obitos_10_19_f]]-CH214</f>
        <v>0</v>
      </c>
      <c r="CJ215">
        <v>0</v>
      </c>
      <c r="CK215" s="6">
        <f>data[[#This Row],[obitos_10_19_m]]-CJ214</f>
        <v>0</v>
      </c>
      <c r="CL215">
        <v>1</v>
      </c>
      <c r="CM215" s="6">
        <f>data[[#This Row],[obitos_20_29_f]]-CL214</f>
        <v>0</v>
      </c>
      <c r="CN215">
        <v>1</v>
      </c>
      <c r="CO215" s="6">
        <f>data[[#This Row],[obitos_20_29_m]]-CN214</f>
        <v>0</v>
      </c>
      <c r="CP215">
        <v>3</v>
      </c>
      <c r="CQ215" s="6">
        <f>data[[#This Row],[obitos_30_39_f]]-CP214</f>
        <v>0</v>
      </c>
      <c r="CR215">
        <v>1</v>
      </c>
      <c r="CS215" s="6">
        <f>data[[#This Row],[obitos_30_39_m]]-CR214</f>
        <v>0</v>
      </c>
      <c r="CT215">
        <v>10</v>
      </c>
      <c r="CU215" s="6">
        <f>data[[#This Row],[obitos_40_49_f]]-CT214</f>
        <v>0</v>
      </c>
      <c r="CV215">
        <v>13</v>
      </c>
      <c r="CW215" s="6">
        <f>data[[#This Row],[obitos_40_49_m]]-CV214</f>
        <v>0</v>
      </c>
      <c r="CX215">
        <v>18</v>
      </c>
      <c r="CY215" s="6">
        <f>data[[#This Row],[obitos_50_59_f]]-CX214</f>
        <v>0</v>
      </c>
      <c r="CZ215">
        <v>41</v>
      </c>
      <c r="DA215" s="6">
        <f>data[[#This Row],[obitos_50_59_m]]-CZ214</f>
        <v>0</v>
      </c>
      <c r="DB215">
        <v>55</v>
      </c>
      <c r="DC215" s="6">
        <f>data[[#This Row],[obitos_60_69_f]]-DB214</f>
        <v>2</v>
      </c>
      <c r="DD215">
        <v>116</v>
      </c>
      <c r="DE215" s="6">
        <f>data[[#This Row],[obitos_60_69_m]]-DD214</f>
        <v>0</v>
      </c>
      <c r="DF215">
        <v>151</v>
      </c>
      <c r="DG215" s="6">
        <f>data[[#This Row],[obitos_70_79_f]]-DF214</f>
        <v>0</v>
      </c>
      <c r="DH215">
        <v>235</v>
      </c>
      <c r="DI215" s="6">
        <f>data[[#This Row],[obitos_70_79_m]]-DH214</f>
        <v>0</v>
      </c>
      <c r="DJ215">
        <v>726</v>
      </c>
      <c r="DK215" s="6">
        <f>data[[#This Row],[obitos_80_plus_f]]-DJ214</f>
        <v>5</v>
      </c>
      <c r="DL215">
        <v>572</v>
      </c>
      <c r="DM215" s="6">
        <f>data[[#This Row],[obitos_80_plus_m]]-DL214</f>
        <v>1</v>
      </c>
      <c r="DN215">
        <v>965</v>
      </c>
      <c r="DO215">
        <v>979</v>
      </c>
      <c r="DR215">
        <v>23615</v>
      </c>
    </row>
    <row r="216" spans="1:122" x14ac:dyDescent="0.25">
      <c r="A216" s="1">
        <v>44101</v>
      </c>
      <c r="B216" s="2">
        <v>44101</v>
      </c>
      <c r="C216" s="12">
        <f>data[[#This Row],[confirmados]]-R216</f>
        <v>25957</v>
      </c>
      <c r="D216" s="12">
        <f>IF(ISNUMBER(C215),data[[#This Row],[activos_1]]-C215,0)</f>
        <v>398</v>
      </c>
      <c r="E216" s="11">
        <f t="shared" si="24"/>
        <v>415.5</v>
      </c>
      <c r="F216">
        <v>73604</v>
      </c>
      <c r="G216" s="13">
        <f>IF(ISNUMBER(F215),data[[#This Row],[confirmados]]-F215,0)</f>
        <v>665</v>
      </c>
      <c r="H216" s="8">
        <f t="shared" si="29"/>
        <v>734</v>
      </c>
      <c r="I216">
        <v>26407</v>
      </c>
      <c r="J216">
        <v>6017</v>
      </c>
      <c r="K216">
        <v>37628</v>
      </c>
      <c r="L216">
        <v>1487</v>
      </c>
      <c r="M216">
        <v>1581</v>
      </c>
      <c r="N216">
        <v>267</v>
      </c>
      <c r="O216">
        <v>217</v>
      </c>
      <c r="Q216">
        <v>665</v>
      </c>
      <c r="R216">
        <v>47647</v>
      </c>
      <c r="S216" s="13">
        <f>IF(ISNUMBER(R215),data[[#This Row],[recuperados]]-R215,0)</f>
        <v>267</v>
      </c>
      <c r="T216" s="8">
        <f t="shared" si="25"/>
        <v>318.5</v>
      </c>
      <c r="U216">
        <v>1953</v>
      </c>
      <c r="V216" s="9">
        <f>IF(ISNUMBER(U215),data[[#This Row],[obitos]]-U215,0)</f>
        <v>9</v>
      </c>
      <c r="W216" s="9">
        <f t="shared" si="26"/>
        <v>5.5</v>
      </c>
      <c r="X216">
        <v>635</v>
      </c>
      <c r="Y216" s="25">
        <f>IF(ISNUMBER(X215),(data[[#This Row],[internados]]-X215)/X215,0)</f>
        <v>3.2520325203252036E-2</v>
      </c>
      <c r="Z216" s="77">
        <f t="shared" si="27"/>
        <v>3.4822611194104756E-2</v>
      </c>
      <c r="AA216" s="13">
        <f>IF(ISNUMBER(X215),IF(data[[#This Row],[internados]]-X215&lt;0,0,data[[#This Row],[internados]]-X215),0)</f>
        <v>20</v>
      </c>
      <c r="AB216" s="8">
        <f t="shared" si="30"/>
        <v>21</v>
      </c>
      <c r="AC216">
        <v>89</v>
      </c>
      <c r="AD216" s="78">
        <f>IF(ISNUMBER(AC215),IF(AC215=0,0,(data[[#This Row],[internados_uci]]-AC215)/AC215),0)</f>
        <v>4.7058823529411764E-2</v>
      </c>
      <c r="AE216" s="24">
        <f t="shared" si="28"/>
        <v>6.6438784989613628E-2</v>
      </c>
      <c r="AF216" s="13">
        <f>IF(ISNUMBER(AC215),IF(data[[#This Row],[internados_uci]]-AC215&lt;0,0,data[[#This Row],[internados_uci]]-AC215),0)</f>
        <v>4</v>
      </c>
      <c r="AG216" s="8">
        <f t="shared" si="31"/>
        <v>4.833333333333333</v>
      </c>
      <c r="AJ216">
        <v>44274</v>
      </c>
      <c r="AN216">
        <v>1417</v>
      </c>
      <c r="AO216">
        <v>1600</v>
      </c>
      <c r="AP216">
        <v>2128</v>
      </c>
      <c r="AQ216">
        <v>1918</v>
      </c>
      <c r="AR216">
        <v>6241</v>
      </c>
      <c r="AS216">
        <v>5558</v>
      </c>
      <c r="AT216">
        <v>6367</v>
      </c>
      <c r="AU216">
        <v>5747</v>
      </c>
      <c r="AV216">
        <v>6563</v>
      </c>
      <c r="AW216">
        <v>5423</v>
      </c>
      <c r="AX216">
        <v>6039</v>
      </c>
      <c r="AY216">
        <v>4720</v>
      </c>
      <c r="AZ216">
        <v>3806</v>
      </c>
      <c r="BA216">
        <v>3498</v>
      </c>
      <c r="BB216">
        <v>2600</v>
      </c>
      <c r="BC216">
        <v>2339</v>
      </c>
      <c r="BD216">
        <v>4978</v>
      </c>
      <c r="BE216">
        <v>2470</v>
      </c>
      <c r="BL216">
        <v>40233</v>
      </c>
      <c r="BM216">
        <v>33371</v>
      </c>
      <c r="BN216">
        <v>881</v>
      </c>
      <c r="BO216">
        <v>262</v>
      </c>
      <c r="BP216">
        <v>753</v>
      </c>
      <c r="BQ216">
        <v>23</v>
      </c>
      <c r="BR216">
        <v>19</v>
      </c>
      <c r="BS216">
        <v>15</v>
      </c>
      <c r="BT216">
        <v>0</v>
      </c>
      <c r="CD216">
        <v>1</v>
      </c>
      <c r="CE216" s="6">
        <f>data[[#This Row],[obitos_0_9_f]]-CD215</f>
        <v>0</v>
      </c>
      <c r="CF216">
        <v>0</v>
      </c>
      <c r="CG216" s="6">
        <f>data[[#This Row],[obitos_0_9_m]]-CF215</f>
        <v>0</v>
      </c>
      <c r="CH216">
        <v>0</v>
      </c>
      <c r="CI216" s="6">
        <f>data[[#This Row],[obitos_10_19_f]]-CH215</f>
        <v>0</v>
      </c>
      <c r="CJ216">
        <v>0</v>
      </c>
      <c r="CK216" s="6">
        <f>data[[#This Row],[obitos_10_19_m]]-CJ215</f>
        <v>0</v>
      </c>
      <c r="CL216">
        <v>1</v>
      </c>
      <c r="CM216" s="6">
        <f>data[[#This Row],[obitos_20_29_f]]-CL215</f>
        <v>0</v>
      </c>
      <c r="CN216">
        <v>1</v>
      </c>
      <c r="CO216" s="6">
        <f>data[[#This Row],[obitos_20_29_m]]-CN215</f>
        <v>0</v>
      </c>
      <c r="CP216">
        <v>3</v>
      </c>
      <c r="CQ216" s="6">
        <f>data[[#This Row],[obitos_30_39_f]]-CP215</f>
        <v>0</v>
      </c>
      <c r="CR216">
        <v>1</v>
      </c>
      <c r="CS216" s="6">
        <f>data[[#This Row],[obitos_30_39_m]]-CR215</f>
        <v>0</v>
      </c>
      <c r="CT216">
        <v>10</v>
      </c>
      <c r="CU216" s="6">
        <f>data[[#This Row],[obitos_40_49_f]]-CT215</f>
        <v>0</v>
      </c>
      <c r="CV216">
        <v>13</v>
      </c>
      <c r="CW216" s="6">
        <f>data[[#This Row],[obitos_40_49_m]]-CV215</f>
        <v>0</v>
      </c>
      <c r="CX216">
        <v>18</v>
      </c>
      <c r="CY216" s="6">
        <f>data[[#This Row],[obitos_50_59_f]]-CX215</f>
        <v>0</v>
      </c>
      <c r="CZ216">
        <v>41</v>
      </c>
      <c r="DA216" s="6">
        <f>data[[#This Row],[obitos_50_59_m]]-CZ215</f>
        <v>0</v>
      </c>
      <c r="DB216">
        <v>55</v>
      </c>
      <c r="DC216" s="6">
        <f>data[[#This Row],[obitos_60_69_f]]-DB215</f>
        <v>0</v>
      </c>
      <c r="DD216">
        <v>116</v>
      </c>
      <c r="DE216" s="6">
        <f>data[[#This Row],[obitos_60_69_m]]-DD215</f>
        <v>0</v>
      </c>
      <c r="DF216">
        <v>151</v>
      </c>
      <c r="DG216" s="6">
        <f>data[[#This Row],[obitos_70_79_f]]-DF215</f>
        <v>0</v>
      </c>
      <c r="DH216">
        <v>236</v>
      </c>
      <c r="DI216" s="6">
        <f>data[[#This Row],[obitos_70_79_m]]-DH215</f>
        <v>1</v>
      </c>
      <c r="DJ216">
        <v>730</v>
      </c>
      <c r="DK216" s="6">
        <f>data[[#This Row],[obitos_80_plus_f]]-DJ215</f>
        <v>4</v>
      </c>
      <c r="DL216">
        <v>576</v>
      </c>
      <c r="DM216" s="6">
        <f>data[[#This Row],[obitos_80_plus_m]]-DL215</f>
        <v>4</v>
      </c>
      <c r="DN216">
        <v>969</v>
      </c>
      <c r="DO216">
        <v>984</v>
      </c>
      <c r="DR216">
        <v>24004</v>
      </c>
    </row>
    <row r="217" spans="1:122" x14ac:dyDescent="0.25">
      <c r="A217" s="1">
        <v>44102</v>
      </c>
      <c r="B217" s="2">
        <v>44102</v>
      </c>
      <c r="C217" s="12">
        <f>data[[#This Row],[confirmados]]-R217</f>
        <v>26145</v>
      </c>
      <c r="D217" s="12">
        <f>IF(ISNUMBER(C216),data[[#This Row],[activos_1]]-C216,0)</f>
        <v>188</v>
      </c>
      <c r="E217" s="11">
        <f t="shared" si="24"/>
        <v>409.33333333333331</v>
      </c>
      <c r="F217">
        <v>74029</v>
      </c>
      <c r="G217" s="13">
        <f>IF(ISNUMBER(F216),data[[#This Row],[confirmados]]-F216,0)</f>
        <v>425</v>
      </c>
      <c r="H217" s="8">
        <f t="shared" si="29"/>
        <v>727.66666666666663</v>
      </c>
      <c r="I217">
        <v>26575</v>
      </c>
      <c r="J217">
        <v>6060</v>
      </c>
      <c r="K217">
        <v>37816</v>
      </c>
      <c r="L217">
        <v>1494</v>
      </c>
      <c r="M217">
        <v>1600</v>
      </c>
      <c r="N217">
        <v>267</v>
      </c>
      <c r="O217">
        <v>217</v>
      </c>
      <c r="Q217">
        <v>425</v>
      </c>
      <c r="R217">
        <v>47884</v>
      </c>
      <c r="S217" s="13">
        <f>IF(ISNUMBER(R216),data[[#This Row],[recuperados]]-R216,0)</f>
        <v>237</v>
      </c>
      <c r="T217" s="8">
        <f t="shared" si="25"/>
        <v>318.33333333333331</v>
      </c>
      <c r="U217">
        <v>1957</v>
      </c>
      <c r="V217" s="9">
        <f>IF(ISNUMBER(U216),data[[#This Row],[obitos]]-U216,0)</f>
        <v>4</v>
      </c>
      <c r="W217" s="9">
        <f t="shared" si="26"/>
        <v>5.333333333333333</v>
      </c>
      <c r="X217">
        <v>659</v>
      </c>
      <c r="Y217" s="25">
        <f>IF(ISNUMBER(X216),(data[[#This Row],[internados]]-X216)/X216,0)</f>
        <v>3.7795275590551181E-2</v>
      </c>
      <c r="Z217" s="77">
        <f t="shared" si="27"/>
        <v>3.2112814783520939E-2</v>
      </c>
      <c r="AA217" s="13">
        <f>IF(ISNUMBER(X216),IF(data[[#This Row],[internados]]-X216&lt;0,0,data[[#This Row],[internados]]-X216),0)</f>
        <v>24</v>
      </c>
      <c r="AB217" s="8">
        <f t="shared" si="30"/>
        <v>20.333333333333332</v>
      </c>
      <c r="AC217">
        <v>98</v>
      </c>
      <c r="AD217" s="78">
        <f>IF(ISNUMBER(AC216),IF(AC216=0,0,(data[[#This Row],[internados_uci]]-AC216)/AC216),0)</f>
        <v>0.10112359550561797</v>
      </c>
      <c r="AE217" s="24">
        <f t="shared" si="28"/>
        <v>5.8702553639457068E-2</v>
      </c>
      <c r="AF217" s="13">
        <f>IF(ISNUMBER(AC216),IF(data[[#This Row],[internados_uci]]-AC216&lt;0,0,data[[#This Row],[internados_uci]]-AC216),0)</f>
        <v>9</v>
      </c>
      <c r="AG217" s="8">
        <f t="shared" si="31"/>
        <v>4.833333333333333</v>
      </c>
      <c r="AJ217">
        <v>44171</v>
      </c>
      <c r="AN217">
        <v>1437</v>
      </c>
      <c r="AO217">
        <v>1609</v>
      </c>
      <c r="AP217">
        <v>2153</v>
      </c>
      <c r="AQ217">
        <v>1933</v>
      </c>
      <c r="AR217">
        <v>6274</v>
      </c>
      <c r="AS217">
        <v>5582</v>
      </c>
      <c r="AT217">
        <v>6409</v>
      </c>
      <c r="AU217">
        <v>5786</v>
      </c>
      <c r="AV217">
        <v>6610</v>
      </c>
      <c r="AW217">
        <v>5448</v>
      </c>
      <c r="AX217">
        <v>6059</v>
      </c>
      <c r="AY217">
        <v>4750</v>
      </c>
      <c r="AZ217">
        <v>3826</v>
      </c>
      <c r="BA217">
        <v>3515</v>
      </c>
      <c r="BB217">
        <v>2619</v>
      </c>
      <c r="BC217">
        <v>2352</v>
      </c>
      <c r="BD217">
        <v>4996</v>
      </c>
      <c r="BE217">
        <v>2480</v>
      </c>
      <c r="BL217">
        <v>40476</v>
      </c>
      <c r="BM217">
        <v>33553</v>
      </c>
      <c r="BN217">
        <v>884</v>
      </c>
      <c r="BO217">
        <v>262</v>
      </c>
      <c r="BP217">
        <v>754</v>
      </c>
      <c r="BQ217">
        <v>23</v>
      </c>
      <c r="BR217">
        <v>19</v>
      </c>
      <c r="BS217">
        <v>15</v>
      </c>
      <c r="BT217">
        <v>0</v>
      </c>
      <c r="CD217">
        <v>1</v>
      </c>
      <c r="CE217" s="6">
        <f>data[[#This Row],[obitos_0_9_f]]-CD216</f>
        <v>0</v>
      </c>
      <c r="CF217">
        <v>0</v>
      </c>
      <c r="CG217" s="6">
        <f>data[[#This Row],[obitos_0_9_m]]-CF216</f>
        <v>0</v>
      </c>
      <c r="CH217">
        <v>0</v>
      </c>
      <c r="CI217" s="6">
        <f>data[[#This Row],[obitos_10_19_f]]-CH216</f>
        <v>0</v>
      </c>
      <c r="CJ217">
        <v>0</v>
      </c>
      <c r="CK217" s="6">
        <f>data[[#This Row],[obitos_10_19_m]]-CJ216</f>
        <v>0</v>
      </c>
      <c r="CL217">
        <v>1</v>
      </c>
      <c r="CM217" s="6">
        <f>data[[#This Row],[obitos_20_29_f]]-CL216</f>
        <v>0</v>
      </c>
      <c r="CN217">
        <v>1</v>
      </c>
      <c r="CO217" s="6">
        <f>data[[#This Row],[obitos_20_29_m]]-CN216</f>
        <v>0</v>
      </c>
      <c r="CP217">
        <v>3</v>
      </c>
      <c r="CQ217" s="6">
        <f>data[[#This Row],[obitos_30_39_f]]-CP216</f>
        <v>0</v>
      </c>
      <c r="CR217">
        <v>1</v>
      </c>
      <c r="CS217" s="6">
        <f>data[[#This Row],[obitos_30_39_m]]-CR216</f>
        <v>0</v>
      </c>
      <c r="CT217">
        <v>10</v>
      </c>
      <c r="CU217" s="6">
        <f>data[[#This Row],[obitos_40_49_f]]-CT216</f>
        <v>0</v>
      </c>
      <c r="CV217">
        <v>13</v>
      </c>
      <c r="CW217" s="6">
        <f>data[[#This Row],[obitos_40_49_m]]-CV216</f>
        <v>0</v>
      </c>
      <c r="CX217">
        <v>18</v>
      </c>
      <c r="CY217" s="6">
        <f>data[[#This Row],[obitos_50_59_f]]-CX216</f>
        <v>0</v>
      </c>
      <c r="CZ217">
        <v>41</v>
      </c>
      <c r="DA217" s="6">
        <f>data[[#This Row],[obitos_50_59_m]]-CZ216</f>
        <v>0</v>
      </c>
      <c r="DB217">
        <v>55</v>
      </c>
      <c r="DC217" s="6">
        <f>data[[#This Row],[obitos_60_69_f]]-DB216</f>
        <v>0</v>
      </c>
      <c r="DD217">
        <v>116</v>
      </c>
      <c r="DE217" s="6">
        <f>data[[#This Row],[obitos_60_69_m]]-DD216</f>
        <v>0</v>
      </c>
      <c r="DF217">
        <v>151</v>
      </c>
      <c r="DG217" s="6">
        <f>data[[#This Row],[obitos_70_79_f]]-DF216</f>
        <v>0</v>
      </c>
      <c r="DH217">
        <v>237</v>
      </c>
      <c r="DI217" s="6">
        <f>data[[#This Row],[obitos_70_79_m]]-DH216</f>
        <v>1</v>
      </c>
      <c r="DJ217">
        <v>733</v>
      </c>
      <c r="DK217" s="6">
        <f>data[[#This Row],[obitos_80_plus_f]]-DJ216</f>
        <v>3</v>
      </c>
      <c r="DL217">
        <v>576</v>
      </c>
      <c r="DM217" s="6">
        <f>data[[#This Row],[obitos_80_plus_m]]-DL216</f>
        <v>0</v>
      </c>
      <c r="DN217">
        <v>972</v>
      </c>
      <c r="DO217">
        <v>985</v>
      </c>
      <c r="DR217">
        <v>24188</v>
      </c>
    </row>
    <row r="218" spans="1:122" x14ac:dyDescent="0.25">
      <c r="A218" s="1">
        <v>44103</v>
      </c>
      <c r="B218" s="2">
        <v>44103</v>
      </c>
      <c r="C218" s="12">
        <f>data[[#This Row],[confirmados]]-R218</f>
        <v>26524</v>
      </c>
      <c r="D218" s="12">
        <f>IF(ISNUMBER(C217),data[[#This Row],[activos_1]]-C217,0)</f>
        <v>379</v>
      </c>
      <c r="E218" s="11">
        <f t="shared" si="24"/>
        <v>391.5</v>
      </c>
      <c r="F218">
        <v>74717</v>
      </c>
      <c r="G218" s="13">
        <f>IF(ISNUMBER(F217),data[[#This Row],[confirmados]]-F217,0)</f>
        <v>688</v>
      </c>
      <c r="H218" s="8">
        <f t="shared" si="29"/>
        <v>708.66666666666663</v>
      </c>
      <c r="I218">
        <v>26735</v>
      </c>
      <c r="J218">
        <v>6076</v>
      </c>
      <c r="K218">
        <v>38294</v>
      </c>
      <c r="L218">
        <v>1499</v>
      </c>
      <c r="M218">
        <v>1622</v>
      </c>
      <c r="N218">
        <v>269</v>
      </c>
      <c r="O218">
        <v>222</v>
      </c>
      <c r="Q218">
        <v>688</v>
      </c>
      <c r="R218">
        <v>48193</v>
      </c>
      <c r="S218" s="13">
        <f>IF(ISNUMBER(R217),data[[#This Row],[recuperados]]-R217,0)</f>
        <v>309</v>
      </c>
      <c r="T218" s="8">
        <f t="shared" si="25"/>
        <v>317.16666666666669</v>
      </c>
      <c r="U218">
        <v>1963</v>
      </c>
      <c r="V218" s="9">
        <f>IF(ISNUMBER(U217),data[[#This Row],[obitos]]-U217,0)</f>
        <v>6</v>
      </c>
      <c r="W218" s="9">
        <f t="shared" si="26"/>
        <v>5.833333333333333</v>
      </c>
      <c r="X218">
        <v>661</v>
      </c>
      <c r="Y218" s="25">
        <f>IF(ISNUMBER(X217),(data[[#This Row],[internados]]-X217)/X217,0)</f>
        <v>3.0349013657056147E-3</v>
      </c>
      <c r="Z218" s="77">
        <f t="shared" si="27"/>
        <v>2.4987374046547578E-2</v>
      </c>
      <c r="AA218" s="13">
        <f>IF(ISNUMBER(X217),IF(data[[#This Row],[internados]]-X217&lt;0,0,data[[#This Row],[internados]]-X217),0)</f>
        <v>2</v>
      </c>
      <c r="AB218" s="8">
        <f t="shared" si="30"/>
        <v>16.5</v>
      </c>
      <c r="AC218">
        <v>99</v>
      </c>
      <c r="AD218" s="78">
        <f>IF(ISNUMBER(AC217),IF(AC217=0,0,(data[[#This Row],[internados_uci]]-AC217)/AC217),0)</f>
        <v>1.020408163265306E-2</v>
      </c>
      <c r="AE218" s="24">
        <f t="shared" si="28"/>
        <v>4.3736567244899244E-2</v>
      </c>
      <c r="AF218" s="13">
        <f>IF(ISNUMBER(AC217),IF(data[[#This Row],[internados_uci]]-AC217&lt;0,0,data[[#This Row],[internados_uci]]-AC217),0)</f>
        <v>1</v>
      </c>
      <c r="AG218" s="8">
        <f t="shared" si="31"/>
        <v>3.8333333333333335</v>
      </c>
      <c r="AJ218">
        <v>44231</v>
      </c>
      <c r="AN218">
        <v>1460</v>
      </c>
      <c r="AO218">
        <v>1623</v>
      </c>
      <c r="AP218">
        <v>2180</v>
      </c>
      <c r="AQ218">
        <v>1952</v>
      </c>
      <c r="AR218">
        <v>6334</v>
      </c>
      <c r="AS218">
        <v>5653</v>
      </c>
      <c r="AT218">
        <v>6472</v>
      </c>
      <c r="AU218">
        <v>5838</v>
      </c>
      <c r="AV218">
        <v>6659</v>
      </c>
      <c r="AW218">
        <v>5503</v>
      </c>
      <c r="AX218">
        <v>6090</v>
      </c>
      <c r="AY218">
        <v>4798</v>
      </c>
      <c r="AZ218">
        <v>3852</v>
      </c>
      <c r="BA218">
        <v>3552</v>
      </c>
      <c r="BB218">
        <v>2643</v>
      </c>
      <c r="BC218">
        <v>2377</v>
      </c>
      <c r="BD218">
        <v>5030</v>
      </c>
      <c r="BE218">
        <v>2511</v>
      </c>
      <c r="BL218">
        <v>40812</v>
      </c>
      <c r="BM218">
        <v>33905</v>
      </c>
      <c r="BN218">
        <v>884</v>
      </c>
      <c r="BO218">
        <v>263</v>
      </c>
      <c r="BP218">
        <v>759</v>
      </c>
      <c r="BQ218">
        <v>23</v>
      </c>
      <c r="BR218">
        <v>19</v>
      </c>
      <c r="BS218">
        <v>15</v>
      </c>
      <c r="BT218">
        <v>0</v>
      </c>
      <c r="CD218">
        <v>1</v>
      </c>
      <c r="CE218" s="6">
        <f>data[[#This Row],[obitos_0_9_f]]-CD217</f>
        <v>0</v>
      </c>
      <c r="CF218">
        <v>0</v>
      </c>
      <c r="CG218" s="6">
        <f>data[[#This Row],[obitos_0_9_m]]-CF217</f>
        <v>0</v>
      </c>
      <c r="CH218">
        <v>0</v>
      </c>
      <c r="CI218" s="6">
        <f>data[[#This Row],[obitos_10_19_f]]-CH217</f>
        <v>0</v>
      </c>
      <c r="CJ218">
        <v>0</v>
      </c>
      <c r="CK218" s="6">
        <f>data[[#This Row],[obitos_10_19_m]]-CJ217</f>
        <v>0</v>
      </c>
      <c r="CL218">
        <v>1</v>
      </c>
      <c r="CM218" s="6">
        <f>data[[#This Row],[obitos_20_29_f]]-CL217</f>
        <v>0</v>
      </c>
      <c r="CN218">
        <v>1</v>
      </c>
      <c r="CO218" s="6">
        <f>data[[#This Row],[obitos_20_29_m]]-CN217</f>
        <v>0</v>
      </c>
      <c r="CP218">
        <v>3</v>
      </c>
      <c r="CQ218" s="6">
        <f>data[[#This Row],[obitos_30_39_f]]-CP217</f>
        <v>0</v>
      </c>
      <c r="CR218">
        <v>1</v>
      </c>
      <c r="CS218" s="6">
        <f>data[[#This Row],[obitos_30_39_m]]-CR217</f>
        <v>0</v>
      </c>
      <c r="CT218">
        <v>10</v>
      </c>
      <c r="CU218" s="6">
        <f>data[[#This Row],[obitos_40_49_f]]-CT217</f>
        <v>0</v>
      </c>
      <c r="CV218">
        <v>13</v>
      </c>
      <c r="CW218" s="6">
        <f>data[[#This Row],[obitos_40_49_m]]-CV217</f>
        <v>0</v>
      </c>
      <c r="CX218">
        <v>18</v>
      </c>
      <c r="CY218" s="6">
        <f>data[[#This Row],[obitos_50_59_f]]-CX217</f>
        <v>0</v>
      </c>
      <c r="CZ218">
        <v>41</v>
      </c>
      <c r="DA218" s="6">
        <f>data[[#This Row],[obitos_50_59_m]]-CZ217</f>
        <v>0</v>
      </c>
      <c r="DB218">
        <v>55</v>
      </c>
      <c r="DC218" s="6">
        <f>data[[#This Row],[obitos_60_69_f]]-DB217</f>
        <v>0</v>
      </c>
      <c r="DD218">
        <v>116</v>
      </c>
      <c r="DE218" s="6">
        <f>data[[#This Row],[obitos_60_69_m]]-DD217</f>
        <v>0</v>
      </c>
      <c r="DF218">
        <v>151</v>
      </c>
      <c r="DG218" s="6">
        <f>data[[#This Row],[obitos_70_79_f]]-DF217</f>
        <v>0</v>
      </c>
      <c r="DH218">
        <v>238</v>
      </c>
      <c r="DI218" s="6">
        <f>data[[#This Row],[obitos_70_79_m]]-DH217</f>
        <v>1</v>
      </c>
      <c r="DJ218">
        <v>737</v>
      </c>
      <c r="DK218" s="6">
        <f>data[[#This Row],[obitos_80_plus_f]]-DJ217</f>
        <v>4</v>
      </c>
      <c r="DL218">
        <v>577</v>
      </c>
      <c r="DM218" s="6">
        <f>data[[#This Row],[obitos_80_plus_m]]-DL217</f>
        <v>1</v>
      </c>
      <c r="DN218">
        <v>976</v>
      </c>
      <c r="DO218">
        <v>987</v>
      </c>
      <c r="DR218">
        <v>24561</v>
      </c>
    </row>
    <row r="219" spans="1:122" x14ac:dyDescent="0.25">
      <c r="A219" s="1">
        <v>44104</v>
      </c>
      <c r="B219" s="2">
        <v>44104</v>
      </c>
      <c r="C219" s="12">
        <f>data[[#This Row],[confirmados]]-R219</f>
        <v>27012</v>
      </c>
      <c r="D219" s="12">
        <f>IF(ISNUMBER(C218),data[[#This Row],[activos_1]]-C218,0)</f>
        <v>488</v>
      </c>
      <c r="E219" s="11">
        <f t="shared" si="24"/>
        <v>422</v>
      </c>
      <c r="F219">
        <v>75542</v>
      </c>
      <c r="G219" s="13">
        <f>IF(ISNUMBER(F218),data[[#This Row],[confirmados]]-F218,0)</f>
        <v>825</v>
      </c>
      <c r="H219" s="8">
        <f t="shared" si="29"/>
        <v>731</v>
      </c>
      <c r="I219">
        <v>27029</v>
      </c>
      <c r="J219">
        <v>6158</v>
      </c>
      <c r="K219">
        <v>38692</v>
      </c>
      <c r="L219">
        <v>1502</v>
      </c>
      <c r="M219">
        <v>1663</v>
      </c>
      <c r="N219">
        <v>274</v>
      </c>
      <c r="O219">
        <v>224</v>
      </c>
      <c r="Q219">
        <v>825</v>
      </c>
      <c r="R219">
        <v>48530</v>
      </c>
      <c r="S219" s="13">
        <f>IF(ISNUMBER(R218),data[[#This Row],[recuperados]]-R218,0)</f>
        <v>337</v>
      </c>
      <c r="T219" s="8">
        <f t="shared" si="25"/>
        <v>309</v>
      </c>
      <c r="U219">
        <v>1971</v>
      </c>
      <c r="V219" s="9">
        <f>IF(ISNUMBER(U218),data[[#This Row],[obitos]]-U218,0)</f>
        <v>8</v>
      </c>
      <c r="W219" s="9">
        <f t="shared" si="26"/>
        <v>6.666666666666667</v>
      </c>
      <c r="X219">
        <v>666</v>
      </c>
      <c r="Y219" s="25">
        <f>IF(ISNUMBER(X218),(data[[#This Row],[internados]]-X218)/X218,0)</f>
        <v>7.5642965204236008E-3</v>
      </c>
      <c r="Z219" s="77">
        <f t="shared" si="27"/>
        <v>2.1286035258795643E-2</v>
      </c>
      <c r="AA219" s="13">
        <f>IF(ISNUMBER(X218),IF(data[[#This Row],[internados]]-X218&lt;0,0,data[[#This Row],[internados]]-X218),0)</f>
        <v>5</v>
      </c>
      <c r="AB219" s="8">
        <f t="shared" si="30"/>
        <v>14.5</v>
      </c>
      <c r="AC219">
        <v>105</v>
      </c>
      <c r="AD219" s="78">
        <f>IF(ISNUMBER(AC218),IF(AC218=0,0,(data[[#This Row],[internados_uci]]-AC218)/AC218),0)</f>
        <v>6.0606060606060608E-2</v>
      </c>
      <c r="AE219" s="24">
        <f t="shared" si="28"/>
        <v>3.6521560029892028E-2</v>
      </c>
      <c r="AF219" s="13">
        <f>IF(ISNUMBER(AC218),IF(data[[#This Row],[internados_uci]]-AC218&lt;0,0,data[[#This Row],[internados_uci]]-AC218),0)</f>
        <v>6</v>
      </c>
      <c r="AG219" s="8">
        <f t="shared" si="31"/>
        <v>3.5</v>
      </c>
      <c r="AJ219">
        <v>44758</v>
      </c>
      <c r="AN219">
        <v>1480</v>
      </c>
      <c r="AO219">
        <v>1657</v>
      </c>
      <c r="AP219">
        <v>2225</v>
      </c>
      <c r="AQ219">
        <v>1991</v>
      </c>
      <c r="AR219">
        <v>6407</v>
      </c>
      <c r="AS219">
        <v>5708</v>
      </c>
      <c r="AT219">
        <v>6544</v>
      </c>
      <c r="AU219">
        <v>5898</v>
      </c>
      <c r="AV219">
        <v>6732</v>
      </c>
      <c r="AW219">
        <v>5556</v>
      </c>
      <c r="AX219">
        <v>6154</v>
      </c>
      <c r="AY219">
        <v>4849</v>
      </c>
      <c r="AZ219">
        <v>3884</v>
      </c>
      <c r="BA219">
        <v>3592</v>
      </c>
      <c r="BB219">
        <v>2677</v>
      </c>
      <c r="BC219">
        <v>2400</v>
      </c>
      <c r="BD219">
        <v>5069</v>
      </c>
      <c r="BE219">
        <v>2529</v>
      </c>
      <c r="BL219">
        <v>41264</v>
      </c>
      <c r="BM219">
        <v>34278</v>
      </c>
      <c r="BN219">
        <v>886</v>
      </c>
      <c r="BO219">
        <v>263</v>
      </c>
      <c r="BP219">
        <v>765</v>
      </c>
      <c r="BQ219">
        <v>23</v>
      </c>
      <c r="BR219">
        <v>19</v>
      </c>
      <c r="BS219">
        <v>15</v>
      </c>
      <c r="BT219">
        <v>0</v>
      </c>
      <c r="CD219">
        <v>1</v>
      </c>
      <c r="CE219" s="6">
        <f>data[[#This Row],[obitos_0_9_f]]-CD218</f>
        <v>0</v>
      </c>
      <c r="CF219">
        <v>0</v>
      </c>
      <c r="CG219" s="6">
        <f>data[[#This Row],[obitos_0_9_m]]-CF218</f>
        <v>0</v>
      </c>
      <c r="CH219">
        <v>0</v>
      </c>
      <c r="CI219" s="6">
        <f>data[[#This Row],[obitos_10_19_f]]-CH218</f>
        <v>0</v>
      </c>
      <c r="CJ219">
        <v>0</v>
      </c>
      <c r="CK219" s="6">
        <f>data[[#This Row],[obitos_10_19_m]]-CJ218</f>
        <v>0</v>
      </c>
      <c r="CL219">
        <v>1</v>
      </c>
      <c r="CM219" s="6">
        <f>data[[#This Row],[obitos_20_29_f]]-CL218</f>
        <v>0</v>
      </c>
      <c r="CN219">
        <v>1</v>
      </c>
      <c r="CO219" s="6">
        <f>data[[#This Row],[obitos_20_29_m]]-CN218</f>
        <v>0</v>
      </c>
      <c r="CP219">
        <v>3</v>
      </c>
      <c r="CQ219" s="6">
        <f>data[[#This Row],[obitos_30_39_f]]-CP218</f>
        <v>0</v>
      </c>
      <c r="CR219">
        <v>1</v>
      </c>
      <c r="CS219" s="6">
        <f>data[[#This Row],[obitos_30_39_m]]-CR218</f>
        <v>0</v>
      </c>
      <c r="CT219">
        <v>10</v>
      </c>
      <c r="CU219" s="6">
        <f>data[[#This Row],[obitos_40_49_f]]-CT218</f>
        <v>0</v>
      </c>
      <c r="CV219">
        <v>13</v>
      </c>
      <c r="CW219" s="6">
        <f>data[[#This Row],[obitos_40_49_m]]-CV218</f>
        <v>0</v>
      </c>
      <c r="CX219">
        <v>18</v>
      </c>
      <c r="CY219" s="6">
        <f>data[[#This Row],[obitos_50_59_f]]-CX218</f>
        <v>0</v>
      </c>
      <c r="CZ219">
        <v>41</v>
      </c>
      <c r="DA219" s="6">
        <f>data[[#This Row],[obitos_50_59_m]]-CZ218</f>
        <v>0</v>
      </c>
      <c r="DB219">
        <v>56</v>
      </c>
      <c r="DC219" s="6">
        <f>data[[#This Row],[obitos_60_69_f]]-DB218</f>
        <v>1</v>
      </c>
      <c r="DD219">
        <v>116</v>
      </c>
      <c r="DE219" s="6">
        <f>data[[#This Row],[obitos_60_69_m]]-DD218</f>
        <v>0</v>
      </c>
      <c r="DF219">
        <v>151</v>
      </c>
      <c r="DG219" s="6">
        <f>data[[#This Row],[obitos_70_79_f]]-DF218</f>
        <v>0</v>
      </c>
      <c r="DH219">
        <v>238</v>
      </c>
      <c r="DI219" s="6">
        <f>data[[#This Row],[obitos_70_79_m]]-DH218</f>
        <v>0</v>
      </c>
      <c r="DJ219">
        <v>743</v>
      </c>
      <c r="DK219" s="6">
        <f>data[[#This Row],[obitos_80_plus_f]]-DJ218</f>
        <v>6</v>
      </c>
      <c r="DL219">
        <v>578</v>
      </c>
      <c r="DM219" s="6">
        <f>data[[#This Row],[obitos_80_plus_m]]-DL218</f>
        <v>1</v>
      </c>
      <c r="DN219">
        <v>983</v>
      </c>
      <c r="DO219">
        <v>988</v>
      </c>
      <c r="DR219">
        <v>25041</v>
      </c>
    </row>
    <row r="220" spans="1:122" x14ac:dyDescent="0.25">
      <c r="A220" s="1">
        <v>44105</v>
      </c>
      <c r="B220" s="2">
        <v>44105</v>
      </c>
      <c r="C220" s="12">
        <f>data[[#This Row],[confirmados]]-R220</f>
        <v>27459</v>
      </c>
      <c r="D220" s="12">
        <f>IF(ISNUMBER(C219),data[[#This Row],[activos_1]]-C219,0)</f>
        <v>447</v>
      </c>
      <c r="E220" s="11">
        <f t="shared" si="24"/>
        <v>401.16666666666669</v>
      </c>
      <c r="F220">
        <v>76396</v>
      </c>
      <c r="G220" s="13">
        <f>IF(ISNUMBER(F219),data[[#This Row],[confirmados]]-F219,0)</f>
        <v>854</v>
      </c>
      <c r="H220" s="8">
        <f t="shared" si="29"/>
        <v>723.5</v>
      </c>
      <c r="I220">
        <v>27369</v>
      </c>
      <c r="J220">
        <v>6212</v>
      </c>
      <c r="K220">
        <v>39107</v>
      </c>
      <c r="L220">
        <v>1510</v>
      </c>
      <c r="M220">
        <v>1693</v>
      </c>
      <c r="N220">
        <v>275</v>
      </c>
      <c r="O220">
        <v>230</v>
      </c>
      <c r="Q220">
        <v>854</v>
      </c>
      <c r="R220">
        <v>48937</v>
      </c>
      <c r="S220" s="13">
        <f>IF(ISNUMBER(R219),data[[#This Row],[recuperados]]-R219,0)</f>
        <v>407</v>
      </c>
      <c r="T220" s="8">
        <f t="shared" si="25"/>
        <v>322.33333333333331</v>
      </c>
      <c r="U220">
        <v>1977</v>
      </c>
      <c r="V220" s="9">
        <f>IF(ISNUMBER(U219),data[[#This Row],[obitos]]-U219,0)</f>
        <v>6</v>
      </c>
      <c r="W220" s="9">
        <f t="shared" si="26"/>
        <v>6.833333333333333</v>
      </c>
      <c r="X220">
        <v>682</v>
      </c>
      <c r="Y220" s="25">
        <f>IF(ISNUMBER(X219),(data[[#This Row],[internados]]-X219)/X219,0)</f>
        <v>2.4024024024024024E-2</v>
      </c>
      <c r="Z220" s="77">
        <f t="shared" si="27"/>
        <v>1.508595763014659E-2</v>
      </c>
      <c r="AA220" s="13">
        <f>IF(ISNUMBER(X219),IF(data[[#This Row],[internados]]-X219&lt;0,0,data[[#This Row],[internados]]-X219),0)</f>
        <v>16</v>
      </c>
      <c r="AB220" s="8">
        <f t="shared" si="30"/>
        <v>11.166666666666666</v>
      </c>
      <c r="AC220">
        <v>107</v>
      </c>
      <c r="AD220" s="78">
        <f>IF(ISNUMBER(AC219),IF(AC219=0,0,(data[[#This Row],[internados_uci]]-AC219)/AC219),0)</f>
        <v>1.9047619047619049E-2</v>
      </c>
      <c r="AE220" s="24">
        <f t="shared" si="28"/>
        <v>3.7735378890769715E-2</v>
      </c>
      <c r="AF220" s="13">
        <f>IF(ISNUMBER(AC219),IF(data[[#This Row],[internados_uci]]-AC219&lt;0,0,data[[#This Row],[internados_uci]]-AC219),0)</f>
        <v>2</v>
      </c>
      <c r="AG220" s="8">
        <f t="shared" si="31"/>
        <v>3.6666666666666665</v>
      </c>
      <c r="AJ220">
        <v>45184</v>
      </c>
      <c r="AN220">
        <v>1507</v>
      </c>
      <c r="AO220">
        <v>1683</v>
      </c>
      <c r="AP220">
        <v>2263</v>
      </c>
      <c r="AQ220">
        <v>2038</v>
      </c>
      <c r="AR220">
        <v>6468</v>
      </c>
      <c r="AS220">
        <v>5773</v>
      </c>
      <c r="AT220">
        <v>6622</v>
      </c>
      <c r="AU220">
        <v>5940</v>
      </c>
      <c r="AV220">
        <v>6827</v>
      </c>
      <c r="AW220">
        <v>5608</v>
      </c>
      <c r="AX220">
        <v>6202</v>
      </c>
      <c r="AY220">
        <v>4909</v>
      </c>
      <c r="AZ220">
        <v>3923</v>
      </c>
      <c r="BA220">
        <v>3633</v>
      </c>
      <c r="BB220">
        <v>2709</v>
      </c>
      <c r="BC220">
        <v>2423</v>
      </c>
      <c r="BD220">
        <v>5115</v>
      </c>
      <c r="BE220">
        <v>2556</v>
      </c>
      <c r="BL220">
        <v>41731</v>
      </c>
      <c r="BM220">
        <v>34665</v>
      </c>
      <c r="BN220">
        <v>887</v>
      </c>
      <c r="BO220">
        <v>263</v>
      </c>
      <c r="BP220">
        <v>770</v>
      </c>
      <c r="BQ220">
        <v>23</v>
      </c>
      <c r="BR220">
        <v>19</v>
      </c>
      <c r="BS220">
        <v>15</v>
      </c>
      <c r="BT220">
        <v>0</v>
      </c>
      <c r="CD220">
        <v>1</v>
      </c>
      <c r="CE220" s="6">
        <f>data[[#This Row],[obitos_0_9_f]]-CD219</f>
        <v>0</v>
      </c>
      <c r="CF220">
        <v>0</v>
      </c>
      <c r="CG220" s="6">
        <f>data[[#This Row],[obitos_0_9_m]]-CF219</f>
        <v>0</v>
      </c>
      <c r="CH220">
        <v>0</v>
      </c>
      <c r="CI220" s="6">
        <f>data[[#This Row],[obitos_10_19_f]]-CH219</f>
        <v>0</v>
      </c>
      <c r="CJ220">
        <v>0</v>
      </c>
      <c r="CK220" s="6">
        <f>data[[#This Row],[obitos_10_19_m]]-CJ219</f>
        <v>0</v>
      </c>
      <c r="CL220">
        <v>1</v>
      </c>
      <c r="CM220" s="6">
        <f>data[[#This Row],[obitos_20_29_f]]-CL219</f>
        <v>0</v>
      </c>
      <c r="CN220">
        <v>1</v>
      </c>
      <c r="CO220" s="6">
        <f>data[[#This Row],[obitos_20_29_m]]-CN219</f>
        <v>0</v>
      </c>
      <c r="CP220">
        <v>1</v>
      </c>
      <c r="CQ220" s="6">
        <f>data[[#This Row],[obitos_30_39_f]]-CP219</f>
        <v>-2</v>
      </c>
      <c r="CR220">
        <v>1</v>
      </c>
      <c r="CS220" s="6">
        <f>data[[#This Row],[obitos_30_39_m]]-CR219</f>
        <v>0</v>
      </c>
      <c r="CT220">
        <v>10</v>
      </c>
      <c r="CU220" s="6">
        <f>data[[#This Row],[obitos_40_49_f]]-CT219</f>
        <v>0</v>
      </c>
      <c r="CV220">
        <v>13</v>
      </c>
      <c r="CW220" s="6">
        <f>data[[#This Row],[obitos_40_49_m]]-CV219</f>
        <v>0</v>
      </c>
      <c r="CX220">
        <v>19</v>
      </c>
      <c r="CY220" s="6">
        <f>data[[#This Row],[obitos_50_59_f]]-CX219</f>
        <v>1</v>
      </c>
      <c r="CZ220">
        <v>41</v>
      </c>
      <c r="DA220" s="6">
        <f>data[[#This Row],[obitos_50_59_m]]-CZ219</f>
        <v>0</v>
      </c>
      <c r="DB220">
        <v>56</v>
      </c>
      <c r="DC220" s="6">
        <f>data[[#This Row],[obitos_60_69_f]]-DB219</f>
        <v>0</v>
      </c>
      <c r="DD220">
        <v>116</v>
      </c>
      <c r="DE220" s="6">
        <f>data[[#This Row],[obitos_60_69_m]]-DD219</f>
        <v>0</v>
      </c>
      <c r="DF220">
        <v>152</v>
      </c>
      <c r="DG220" s="6">
        <f>data[[#This Row],[obitos_70_79_f]]-DF219</f>
        <v>1</v>
      </c>
      <c r="DH220">
        <v>239</v>
      </c>
      <c r="DI220" s="6">
        <f>data[[#This Row],[obitos_70_79_m]]-DH219</f>
        <v>1</v>
      </c>
      <c r="DJ220">
        <v>745</v>
      </c>
      <c r="DK220" s="6">
        <f>data[[#This Row],[obitos_80_plus_f]]-DJ219</f>
        <v>2</v>
      </c>
      <c r="DL220">
        <v>579</v>
      </c>
      <c r="DM220" s="6">
        <f>data[[#This Row],[obitos_80_plus_m]]-DL219</f>
        <v>1</v>
      </c>
      <c r="DN220">
        <v>987</v>
      </c>
      <c r="DO220">
        <v>990</v>
      </c>
      <c r="DR220">
        <v>25482</v>
      </c>
    </row>
    <row r="221" spans="1:122" x14ac:dyDescent="0.25">
      <c r="A221" s="1">
        <v>44106</v>
      </c>
      <c r="B221" s="2">
        <v>44106</v>
      </c>
      <c r="C221" s="12">
        <f>data[[#This Row],[confirmados]]-R221</f>
        <v>27925</v>
      </c>
      <c r="D221" s="12">
        <f>IF(ISNUMBER(C220),data[[#This Row],[activos_1]]-C220,0)</f>
        <v>466</v>
      </c>
      <c r="E221" s="11">
        <f t="shared" si="24"/>
        <v>394.33333333333331</v>
      </c>
      <c r="F221">
        <v>77284</v>
      </c>
      <c r="G221" s="13">
        <f>IF(ISNUMBER(F220),data[[#This Row],[confirmados]]-F220,0)</f>
        <v>888</v>
      </c>
      <c r="H221" s="8">
        <f t="shared" si="29"/>
        <v>724.16666666666663</v>
      </c>
      <c r="I221">
        <v>27732</v>
      </c>
      <c r="J221">
        <v>6294</v>
      </c>
      <c r="K221">
        <v>39488</v>
      </c>
      <c r="L221">
        <v>1512</v>
      </c>
      <c r="M221">
        <v>1743</v>
      </c>
      <c r="N221">
        <v>280</v>
      </c>
      <c r="O221">
        <v>235</v>
      </c>
      <c r="Q221">
        <v>888</v>
      </c>
      <c r="R221">
        <v>49359</v>
      </c>
      <c r="S221" s="13">
        <f>IF(ISNUMBER(R220),data[[#This Row],[recuperados]]-R220,0)</f>
        <v>422</v>
      </c>
      <c r="T221" s="8">
        <f t="shared" si="25"/>
        <v>329.83333333333331</v>
      </c>
      <c r="U221">
        <v>1983</v>
      </c>
      <c r="V221" s="9">
        <f>IF(ISNUMBER(U220),data[[#This Row],[obitos]]-U220,0)</f>
        <v>6</v>
      </c>
      <c r="W221" s="9">
        <f t="shared" si="26"/>
        <v>6.5</v>
      </c>
      <c r="X221">
        <v>682</v>
      </c>
      <c r="Y221" s="25">
        <f>IF(ISNUMBER(X220),(data[[#This Row],[internados]]-X220)/X220,0)</f>
        <v>0</v>
      </c>
      <c r="Z221" s="77">
        <f t="shared" si="27"/>
        <v>1.7489803783992744E-2</v>
      </c>
      <c r="AA221" s="13">
        <f>IF(ISNUMBER(X220),IF(data[[#This Row],[internados]]-X220&lt;0,0,data[[#This Row],[internados]]-X220),0)</f>
        <v>0</v>
      </c>
      <c r="AB221" s="8">
        <f t="shared" si="30"/>
        <v>11.166666666666666</v>
      </c>
      <c r="AC221">
        <v>107</v>
      </c>
      <c r="AD221" s="78">
        <f>IF(ISNUMBER(AC220),IF(AC220=0,0,(data[[#This Row],[internados_uci]]-AC220)/AC220),0)</f>
        <v>0</v>
      </c>
      <c r="AE221" s="24">
        <f t="shared" si="28"/>
        <v>3.9673363386893749E-2</v>
      </c>
      <c r="AF221" s="13">
        <f>IF(ISNUMBER(AC220),IF(data[[#This Row],[internados_uci]]-AC220&lt;0,0,data[[#This Row],[internados_uci]]-AC220),0)</f>
        <v>0</v>
      </c>
      <c r="AG221" s="8">
        <f t="shared" si="31"/>
        <v>3.6666666666666665</v>
      </c>
      <c r="AJ221">
        <v>45613</v>
      </c>
      <c r="AN221">
        <v>1529</v>
      </c>
      <c r="AO221">
        <v>1712</v>
      </c>
      <c r="AP221">
        <v>2310</v>
      </c>
      <c r="AQ221">
        <v>2076</v>
      </c>
      <c r="AR221">
        <v>6541</v>
      </c>
      <c r="AS221">
        <v>5835</v>
      </c>
      <c r="AT221">
        <v>6697</v>
      </c>
      <c r="AU221">
        <v>5997</v>
      </c>
      <c r="AV221">
        <v>6897</v>
      </c>
      <c r="AW221">
        <v>5682</v>
      </c>
      <c r="AX221">
        <v>6272</v>
      </c>
      <c r="AY221">
        <v>4961</v>
      </c>
      <c r="AZ221">
        <v>3971</v>
      </c>
      <c r="BA221">
        <v>3669</v>
      </c>
      <c r="BB221">
        <v>2737</v>
      </c>
      <c r="BC221">
        <v>2453</v>
      </c>
      <c r="BD221">
        <v>5174</v>
      </c>
      <c r="BE221">
        <v>2573</v>
      </c>
      <c r="BL221">
        <v>42224</v>
      </c>
      <c r="BM221">
        <v>35060</v>
      </c>
      <c r="BN221">
        <v>888</v>
      </c>
      <c r="BO221">
        <v>263</v>
      </c>
      <c r="BP221">
        <v>775</v>
      </c>
      <c r="BQ221">
        <v>23</v>
      </c>
      <c r="BR221">
        <v>19</v>
      </c>
      <c r="BS221">
        <v>15</v>
      </c>
      <c r="BT221">
        <v>0</v>
      </c>
      <c r="CD221">
        <v>1</v>
      </c>
      <c r="CE221" s="6">
        <f>data[[#This Row],[obitos_0_9_f]]-CD220</f>
        <v>0</v>
      </c>
      <c r="CF221">
        <v>0</v>
      </c>
      <c r="CG221" s="6">
        <f>data[[#This Row],[obitos_0_9_m]]-CF220</f>
        <v>0</v>
      </c>
      <c r="CH221">
        <v>0</v>
      </c>
      <c r="CI221" s="6">
        <f>data[[#This Row],[obitos_10_19_f]]-CH220</f>
        <v>0</v>
      </c>
      <c r="CJ221">
        <v>0</v>
      </c>
      <c r="CK221" s="6">
        <f>data[[#This Row],[obitos_10_19_m]]-CJ220</f>
        <v>0</v>
      </c>
      <c r="CL221">
        <v>1</v>
      </c>
      <c r="CM221" s="6">
        <f>data[[#This Row],[obitos_20_29_f]]-CL220</f>
        <v>0</v>
      </c>
      <c r="CN221">
        <v>1</v>
      </c>
      <c r="CO221" s="6">
        <f>data[[#This Row],[obitos_20_29_m]]-CN220</f>
        <v>0</v>
      </c>
      <c r="CP221">
        <v>3</v>
      </c>
      <c r="CQ221" s="6">
        <f>data[[#This Row],[obitos_30_39_f]]-CP220</f>
        <v>2</v>
      </c>
      <c r="CR221">
        <v>1</v>
      </c>
      <c r="CS221" s="6">
        <f>data[[#This Row],[obitos_30_39_m]]-CR220</f>
        <v>0</v>
      </c>
      <c r="CT221">
        <v>10</v>
      </c>
      <c r="CU221" s="6">
        <f>data[[#This Row],[obitos_40_49_f]]-CT220</f>
        <v>0</v>
      </c>
      <c r="CV221">
        <v>13</v>
      </c>
      <c r="CW221" s="6">
        <f>data[[#This Row],[obitos_40_49_m]]-CV220</f>
        <v>0</v>
      </c>
      <c r="CX221">
        <v>19</v>
      </c>
      <c r="CY221" s="6">
        <f>data[[#This Row],[obitos_50_59_f]]-CX220</f>
        <v>0</v>
      </c>
      <c r="CZ221">
        <v>41</v>
      </c>
      <c r="DA221" s="6">
        <f>data[[#This Row],[obitos_50_59_m]]-CZ220</f>
        <v>0</v>
      </c>
      <c r="DB221">
        <v>56</v>
      </c>
      <c r="DC221" s="6">
        <f>data[[#This Row],[obitos_60_69_f]]-DB220</f>
        <v>0</v>
      </c>
      <c r="DD221">
        <v>116</v>
      </c>
      <c r="DE221" s="6">
        <f>data[[#This Row],[obitos_60_69_m]]-DD220</f>
        <v>0</v>
      </c>
      <c r="DF221">
        <v>153</v>
      </c>
      <c r="DG221" s="6">
        <f>data[[#This Row],[obitos_70_79_f]]-DF220</f>
        <v>1</v>
      </c>
      <c r="DH221">
        <v>240</v>
      </c>
      <c r="DI221" s="6">
        <f>data[[#This Row],[obitos_70_79_m]]-DH220</f>
        <v>1</v>
      </c>
      <c r="DJ221">
        <v>747</v>
      </c>
      <c r="DK221" s="6">
        <f>data[[#This Row],[obitos_80_plus_f]]-DJ220</f>
        <v>2</v>
      </c>
      <c r="DL221">
        <v>581</v>
      </c>
      <c r="DM221" s="6">
        <f>data[[#This Row],[obitos_80_plus_m]]-DL220</f>
        <v>2</v>
      </c>
      <c r="DN221">
        <v>990</v>
      </c>
      <c r="DO221">
        <v>993</v>
      </c>
      <c r="DR221">
        <v>25942</v>
      </c>
    </row>
    <row r="222" spans="1:122" x14ac:dyDescent="0.25">
      <c r="A222" s="1">
        <v>44107</v>
      </c>
      <c r="B222" s="2">
        <v>44107</v>
      </c>
      <c r="C222" s="12">
        <f>data[[#This Row],[confirmados]]-R222</f>
        <v>28402</v>
      </c>
      <c r="D222" s="12">
        <f>IF(ISNUMBER(C221),data[[#This Row],[activos_1]]-C221,0)</f>
        <v>477</v>
      </c>
      <c r="E222" s="11">
        <f t="shared" si="24"/>
        <v>407.5</v>
      </c>
      <c r="F222">
        <v>78247</v>
      </c>
      <c r="G222" s="13">
        <f>IF(ISNUMBER(F221),data[[#This Row],[confirmados]]-F221,0)</f>
        <v>963</v>
      </c>
      <c r="H222" s="8">
        <f t="shared" si="29"/>
        <v>773.83333333333337</v>
      </c>
      <c r="I222">
        <v>28094</v>
      </c>
      <c r="J222">
        <v>6354</v>
      </c>
      <c r="K222">
        <v>39928</v>
      </c>
      <c r="L222">
        <v>1555</v>
      </c>
      <c r="M222">
        <v>1792</v>
      </c>
      <c r="N222">
        <v>282</v>
      </c>
      <c r="O222">
        <v>242</v>
      </c>
      <c r="Q222">
        <v>963</v>
      </c>
      <c r="R222">
        <v>49845</v>
      </c>
      <c r="S222" s="13">
        <f>IF(ISNUMBER(R221),data[[#This Row],[recuperados]]-R221,0)</f>
        <v>486</v>
      </c>
      <c r="T222" s="8">
        <f t="shared" si="25"/>
        <v>366.33333333333331</v>
      </c>
      <c r="U222">
        <v>1995</v>
      </c>
      <c r="V222" s="9">
        <f>IF(ISNUMBER(U221),data[[#This Row],[obitos]]-U221,0)</f>
        <v>12</v>
      </c>
      <c r="W222" s="9">
        <f t="shared" si="26"/>
        <v>7</v>
      </c>
      <c r="X222">
        <v>668</v>
      </c>
      <c r="Y222" s="25">
        <f>IF(ISNUMBER(X221),(data[[#This Row],[internados]]-X221)/X221,0)</f>
        <v>-2.0527859237536656E-2</v>
      </c>
      <c r="Z222" s="77">
        <f t="shared" si="27"/>
        <v>8.6484397105279619E-3</v>
      </c>
      <c r="AA222" s="13">
        <f>IF(ISNUMBER(X221),IF(data[[#This Row],[internados]]-X221&lt;0,0,data[[#This Row],[internados]]-X221),0)</f>
        <v>0</v>
      </c>
      <c r="AB222" s="8">
        <f t="shared" si="30"/>
        <v>7.833333333333333</v>
      </c>
      <c r="AC222">
        <v>106</v>
      </c>
      <c r="AD222" s="78">
        <f>IF(ISNUMBER(AC221),IF(AC221=0,0,(data[[#This Row],[internados_uci]]-AC221)/AC221),0)</f>
        <v>-9.3457943925233638E-3</v>
      </c>
      <c r="AE222" s="24">
        <f t="shared" si="28"/>
        <v>3.0272593733237884E-2</v>
      </c>
      <c r="AF222" s="13">
        <f>IF(ISNUMBER(AC221),IF(data[[#This Row],[internados_uci]]-AC221&lt;0,0,data[[#This Row],[internados_uci]]-AC221),0)</f>
        <v>0</v>
      </c>
      <c r="AG222" s="8">
        <f t="shared" si="31"/>
        <v>3</v>
      </c>
      <c r="AJ222">
        <v>46228</v>
      </c>
      <c r="AN222">
        <v>1560</v>
      </c>
      <c r="AO222">
        <v>1741</v>
      </c>
      <c r="AP222">
        <v>2348</v>
      </c>
      <c r="AQ222">
        <v>2113</v>
      </c>
      <c r="AR222">
        <v>6627</v>
      </c>
      <c r="AS222">
        <v>5919</v>
      </c>
      <c r="AT222">
        <v>6784</v>
      </c>
      <c r="AU222">
        <v>6063</v>
      </c>
      <c r="AV222">
        <v>6975</v>
      </c>
      <c r="AW222">
        <v>5745</v>
      </c>
      <c r="AX222">
        <v>6355</v>
      </c>
      <c r="AY222">
        <v>5001</v>
      </c>
      <c r="AZ222">
        <v>4016</v>
      </c>
      <c r="BA222">
        <v>3715</v>
      </c>
      <c r="BB222">
        <v>2769</v>
      </c>
      <c r="BC222">
        <v>2487</v>
      </c>
      <c r="BD222">
        <v>5227</v>
      </c>
      <c r="BE222">
        <v>2598</v>
      </c>
      <c r="BL222">
        <v>42760</v>
      </c>
      <c r="BM222">
        <v>35487</v>
      </c>
      <c r="BN222">
        <v>891</v>
      </c>
      <c r="BO222">
        <v>265</v>
      </c>
      <c r="BP222">
        <v>781</v>
      </c>
      <c r="BQ222">
        <v>24</v>
      </c>
      <c r="BR222">
        <v>19</v>
      </c>
      <c r="BS222">
        <v>15</v>
      </c>
      <c r="BT222">
        <v>0</v>
      </c>
      <c r="CD222">
        <v>1</v>
      </c>
      <c r="CE222" s="6">
        <f>data[[#This Row],[obitos_0_9_f]]-CD221</f>
        <v>0</v>
      </c>
      <c r="CF222">
        <v>0</v>
      </c>
      <c r="CG222" s="6">
        <f>data[[#This Row],[obitos_0_9_m]]-CF221</f>
        <v>0</v>
      </c>
      <c r="CH222">
        <v>0</v>
      </c>
      <c r="CI222" s="6">
        <f>data[[#This Row],[obitos_10_19_f]]-CH221</f>
        <v>0</v>
      </c>
      <c r="CJ222">
        <v>0</v>
      </c>
      <c r="CK222" s="6">
        <f>data[[#This Row],[obitos_10_19_m]]-CJ221</f>
        <v>0</v>
      </c>
      <c r="CL222">
        <v>1</v>
      </c>
      <c r="CM222" s="6">
        <f>data[[#This Row],[obitos_20_29_f]]-CL221</f>
        <v>0</v>
      </c>
      <c r="CN222">
        <v>1</v>
      </c>
      <c r="CO222" s="6">
        <f>data[[#This Row],[obitos_20_29_m]]-CN221</f>
        <v>0</v>
      </c>
      <c r="CP222">
        <v>3</v>
      </c>
      <c r="CQ222" s="6">
        <f>data[[#This Row],[obitos_30_39_f]]-CP221</f>
        <v>0</v>
      </c>
      <c r="CR222">
        <v>1</v>
      </c>
      <c r="CS222" s="6">
        <f>data[[#This Row],[obitos_30_39_m]]-CR221</f>
        <v>0</v>
      </c>
      <c r="CT222">
        <v>10</v>
      </c>
      <c r="CU222" s="6">
        <f>data[[#This Row],[obitos_40_49_f]]-CT221</f>
        <v>0</v>
      </c>
      <c r="CV222">
        <v>13</v>
      </c>
      <c r="CW222" s="6">
        <f>data[[#This Row],[obitos_40_49_m]]-CV221</f>
        <v>0</v>
      </c>
      <c r="CX222">
        <v>19</v>
      </c>
      <c r="CY222" s="6">
        <f>data[[#This Row],[obitos_50_59_f]]-CX221</f>
        <v>0</v>
      </c>
      <c r="CZ222">
        <v>42</v>
      </c>
      <c r="DA222" s="6">
        <f>data[[#This Row],[obitos_50_59_m]]-CZ221</f>
        <v>1</v>
      </c>
      <c r="DB222">
        <v>56</v>
      </c>
      <c r="DC222" s="6">
        <f>data[[#This Row],[obitos_60_69_f]]-DB221</f>
        <v>0</v>
      </c>
      <c r="DD222">
        <v>116</v>
      </c>
      <c r="DE222" s="6">
        <f>data[[#This Row],[obitos_60_69_m]]-DD221</f>
        <v>0</v>
      </c>
      <c r="DF222">
        <v>154</v>
      </c>
      <c r="DG222" s="6">
        <f>data[[#This Row],[obitos_70_79_f]]-DF221</f>
        <v>1</v>
      </c>
      <c r="DH222">
        <v>243</v>
      </c>
      <c r="DI222" s="6">
        <f>data[[#This Row],[obitos_70_79_m]]-DH221</f>
        <v>3</v>
      </c>
      <c r="DJ222">
        <v>751</v>
      </c>
      <c r="DK222" s="6">
        <f>data[[#This Row],[obitos_80_plus_f]]-DJ221</f>
        <v>4</v>
      </c>
      <c r="DL222">
        <v>584</v>
      </c>
      <c r="DM222" s="6">
        <f>data[[#This Row],[obitos_80_plus_m]]-DL221</f>
        <v>3</v>
      </c>
      <c r="DN222">
        <v>995</v>
      </c>
      <c r="DO222">
        <v>1000</v>
      </c>
      <c r="DR222">
        <v>26407</v>
      </c>
    </row>
    <row r="223" spans="1:122" x14ac:dyDescent="0.25">
      <c r="A223" s="1">
        <v>44108</v>
      </c>
      <c r="B223" s="2">
        <v>44108</v>
      </c>
      <c r="C223" s="12">
        <f>data[[#This Row],[confirmados]]-R223</f>
        <v>28944</v>
      </c>
      <c r="D223" s="12">
        <f>IF(ISNUMBER(C222),data[[#This Row],[activos_1]]-C222,0)</f>
        <v>542</v>
      </c>
      <c r="E223" s="11">
        <f t="shared" si="24"/>
        <v>466.5</v>
      </c>
      <c r="F223">
        <v>79151</v>
      </c>
      <c r="G223" s="13">
        <f>IF(ISNUMBER(F222),data[[#This Row],[confirmados]]-F222,0)</f>
        <v>904</v>
      </c>
      <c r="H223" s="8">
        <f t="shared" si="29"/>
        <v>853.66666666666663</v>
      </c>
      <c r="I223">
        <v>28584</v>
      </c>
      <c r="J223">
        <v>6423</v>
      </c>
      <c r="K223">
        <v>40244</v>
      </c>
      <c r="L223">
        <v>1566</v>
      </c>
      <c r="M223">
        <v>1807</v>
      </c>
      <c r="N223">
        <v>284</v>
      </c>
      <c r="O223">
        <v>243</v>
      </c>
      <c r="Q223">
        <v>904</v>
      </c>
      <c r="R223">
        <v>50207</v>
      </c>
      <c r="S223" s="13">
        <f>IF(ISNUMBER(R222),data[[#This Row],[recuperados]]-R222,0)</f>
        <v>362</v>
      </c>
      <c r="T223" s="8">
        <f t="shared" si="25"/>
        <v>387.16666666666669</v>
      </c>
      <c r="U223">
        <v>2005</v>
      </c>
      <c r="V223" s="9">
        <f>IF(ISNUMBER(U222),data[[#This Row],[obitos]]-U222,0)</f>
        <v>10</v>
      </c>
      <c r="W223" s="9">
        <f t="shared" si="26"/>
        <v>8</v>
      </c>
      <c r="X223">
        <v>682</v>
      </c>
      <c r="Y223" s="25">
        <f>IF(ISNUMBER(X222),(data[[#This Row],[internados]]-X222)/X222,0)</f>
        <v>2.0958083832335328E-2</v>
      </c>
      <c r="Z223" s="77">
        <f t="shared" si="27"/>
        <v>5.8422410841586529E-3</v>
      </c>
      <c r="AA223" s="13">
        <f>IF(ISNUMBER(X222),IF(data[[#This Row],[internados]]-X222&lt;0,0,data[[#This Row],[internados]]-X222),0)</f>
        <v>14</v>
      </c>
      <c r="AB223" s="8">
        <f t="shared" si="30"/>
        <v>6.166666666666667</v>
      </c>
      <c r="AC223">
        <v>105</v>
      </c>
      <c r="AD223" s="78">
        <f>IF(ISNUMBER(AC222),IF(AC222=0,0,(data[[#This Row],[internados_uci]]-AC222)/AC222),0)</f>
        <v>-9.433962264150943E-3</v>
      </c>
      <c r="AE223" s="24">
        <f t="shared" si="28"/>
        <v>1.1846334104943068E-2</v>
      </c>
      <c r="AF223" s="13">
        <f>IF(ISNUMBER(AC222),IF(data[[#This Row],[internados_uci]]-AC222&lt;0,0,data[[#This Row],[internados_uci]]-AC222),0)</f>
        <v>0</v>
      </c>
      <c r="AG223" s="8">
        <f t="shared" si="31"/>
        <v>1.5</v>
      </c>
      <c r="AJ223">
        <v>46348</v>
      </c>
      <c r="AN223">
        <v>1589</v>
      </c>
      <c r="AO223">
        <v>1777</v>
      </c>
      <c r="AP223">
        <v>2400</v>
      </c>
      <c r="AQ223">
        <v>2150</v>
      </c>
      <c r="AR223">
        <v>6690</v>
      </c>
      <c r="AS223">
        <v>5981</v>
      </c>
      <c r="AT223">
        <v>6854</v>
      </c>
      <c r="AU223">
        <v>6117</v>
      </c>
      <c r="AV223">
        <v>7058</v>
      </c>
      <c r="AW223">
        <v>5800</v>
      </c>
      <c r="AX223">
        <v>6427</v>
      </c>
      <c r="AY223">
        <v>5065</v>
      </c>
      <c r="AZ223">
        <v>4062</v>
      </c>
      <c r="BA223">
        <v>3751</v>
      </c>
      <c r="BB223">
        <v>2803</v>
      </c>
      <c r="BC223">
        <v>2511</v>
      </c>
      <c r="BD223">
        <v>5295</v>
      </c>
      <c r="BE223">
        <v>2622</v>
      </c>
      <c r="BL223">
        <v>43275</v>
      </c>
      <c r="BM223">
        <v>35876</v>
      </c>
      <c r="BN223">
        <v>893</v>
      </c>
      <c r="BO223">
        <v>265</v>
      </c>
      <c r="BP223">
        <v>789</v>
      </c>
      <c r="BQ223">
        <v>24</v>
      </c>
      <c r="BR223">
        <v>19</v>
      </c>
      <c r="BS223">
        <v>15</v>
      </c>
      <c r="BT223">
        <v>0</v>
      </c>
      <c r="CD223">
        <v>1</v>
      </c>
      <c r="CE223" s="6">
        <f>data[[#This Row],[obitos_0_9_f]]-CD222</f>
        <v>0</v>
      </c>
      <c r="CF223">
        <v>0</v>
      </c>
      <c r="CG223" s="6">
        <f>data[[#This Row],[obitos_0_9_m]]-CF222</f>
        <v>0</v>
      </c>
      <c r="CH223">
        <v>0</v>
      </c>
      <c r="CI223" s="6">
        <f>data[[#This Row],[obitos_10_19_f]]-CH222</f>
        <v>0</v>
      </c>
      <c r="CJ223">
        <v>0</v>
      </c>
      <c r="CK223" s="6">
        <f>data[[#This Row],[obitos_10_19_m]]-CJ222</f>
        <v>0</v>
      </c>
      <c r="CL223">
        <v>1</v>
      </c>
      <c r="CM223" s="6">
        <f>data[[#This Row],[obitos_20_29_f]]-CL222</f>
        <v>0</v>
      </c>
      <c r="CN223">
        <v>1</v>
      </c>
      <c r="CO223" s="6">
        <f>data[[#This Row],[obitos_20_29_m]]-CN222</f>
        <v>0</v>
      </c>
      <c r="CP223">
        <v>3</v>
      </c>
      <c r="CQ223" s="6">
        <f>data[[#This Row],[obitos_30_39_f]]-CP222</f>
        <v>0</v>
      </c>
      <c r="CR223">
        <v>1</v>
      </c>
      <c r="CS223" s="6">
        <f>data[[#This Row],[obitos_30_39_m]]-CR222</f>
        <v>0</v>
      </c>
      <c r="CT223">
        <v>10</v>
      </c>
      <c r="CU223" s="6">
        <f>data[[#This Row],[obitos_40_49_f]]-CT222</f>
        <v>0</v>
      </c>
      <c r="CV223">
        <v>13</v>
      </c>
      <c r="CW223" s="6">
        <f>data[[#This Row],[obitos_40_49_m]]-CV222</f>
        <v>0</v>
      </c>
      <c r="CX223">
        <v>19</v>
      </c>
      <c r="CY223" s="6">
        <f>data[[#This Row],[obitos_50_59_f]]-CX222</f>
        <v>0</v>
      </c>
      <c r="CZ223">
        <v>43</v>
      </c>
      <c r="DA223" s="6">
        <f>data[[#This Row],[obitos_50_59_m]]-CZ222</f>
        <v>1</v>
      </c>
      <c r="DB223">
        <v>57</v>
      </c>
      <c r="DC223" s="6">
        <f>data[[#This Row],[obitos_60_69_f]]-DB222</f>
        <v>1</v>
      </c>
      <c r="DD223">
        <v>117</v>
      </c>
      <c r="DE223" s="6">
        <f>data[[#This Row],[obitos_60_69_m]]-DD222</f>
        <v>1</v>
      </c>
      <c r="DF223">
        <v>155</v>
      </c>
      <c r="DG223" s="6">
        <f>data[[#This Row],[obitos_70_79_f]]-DF222</f>
        <v>1</v>
      </c>
      <c r="DH223">
        <v>244</v>
      </c>
      <c r="DI223" s="6">
        <f>data[[#This Row],[obitos_70_79_m]]-DH222</f>
        <v>1</v>
      </c>
      <c r="DJ223">
        <v>755</v>
      </c>
      <c r="DK223" s="6">
        <f>data[[#This Row],[obitos_80_plus_f]]-DJ222</f>
        <v>4</v>
      </c>
      <c r="DL223">
        <v>585</v>
      </c>
      <c r="DM223" s="6">
        <f>data[[#This Row],[obitos_80_plus_m]]-DL222</f>
        <v>1</v>
      </c>
      <c r="DN223">
        <v>1001</v>
      </c>
      <c r="DO223">
        <v>1004</v>
      </c>
      <c r="DR223">
        <v>26939</v>
      </c>
    </row>
    <row r="224" spans="1:122" x14ac:dyDescent="0.25">
      <c r="A224" s="1">
        <v>44109</v>
      </c>
      <c r="B224" s="2">
        <v>44109</v>
      </c>
      <c r="C224" s="12">
        <f>data[[#This Row],[confirmados]]-R224</f>
        <v>29431</v>
      </c>
      <c r="D224" s="12">
        <f>IF(ISNUMBER(C223),data[[#This Row],[activos_1]]-C223,0)</f>
        <v>487</v>
      </c>
      <c r="E224" s="11">
        <f t="shared" si="24"/>
        <v>484.5</v>
      </c>
      <c r="F224">
        <v>79885</v>
      </c>
      <c r="G224" s="13">
        <f>IF(ISNUMBER(F223),data[[#This Row],[confirmados]]-F223,0)</f>
        <v>734</v>
      </c>
      <c r="H224" s="8">
        <f t="shared" si="29"/>
        <v>861.33333333333337</v>
      </c>
      <c r="I224">
        <v>28882</v>
      </c>
      <c r="J224">
        <v>6468</v>
      </c>
      <c r="K224">
        <v>40600</v>
      </c>
      <c r="L224">
        <v>1572</v>
      </c>
      <c r="M224">
        <v>1832</v>
      </c>
      <c r="N224">
        <v>285</v>
      </c>
      <c r="O224">
        <v>246</v>
      </c>
      <c r="Q224">
        <v>734</v>
      </c>
      <c r="R224">
        <v>50454</v>
      </c>
      <c r="S224" s="13">
        <f>IF(ISNUMBER(R223),data[[#This Row],[recuperados]]-R223,0)</f>
        <v>247</v>
      </c>
      <c r="T224" s="8">
        <f t="shared" si="25"/>
        <v>376.83333333333331</v>
      </c>
      <c r="U224">
        <v>2018</v>
      </c>
      <c r="V224" s="9">
        <f>IF(ISNUMBER(U223),data[[#This Row],[obitos]]-U223,0)</f>
        <v>13</v>
      </c>
      <c r="W224" s="9">
        <f t="shared" si="26"/>
        <v>9.1666666666666661</v>
      </c>
      <c r="X224">
        <v>701</v>
      </c>
      <c r="Y224" s="25">
        <f>IF(ISNUMBER(X223),(data[[#This Row],[internados]]-X223)/X223,0)</f>
        <v>2.7859237536656891E-2</v>
      </c>
      <c r="Z224" s="77">
        <f t="shared" si="27"/>
        <v>9.9796304459838642E-3</v>
      </c>
      <c r="AA224" s="13">
        <f>IF(ISNUMBER(X223),IF(data[[#This Row],[internados]]-X223&lt;0,0,data[[#This Row],[internados]]-X223),0)</f>
        <v>19</v>
      </c>
      <c r="AB224" s="8">
        <f t="shared" si="30"/>
        <v>9</v>
      </c>
      <c r="AC224">
        <v>106</v>
      </c>
      <c r="AD224" s="78">
        <f>IF(ISNUMBER(AC223),IF(AC223=0,0,(data[[#This Row],[internados_uci]]-AC223)/AC223),0)</f>
        <v>9.5238095238095247E-3</v>
      </c>
      <c r="AE224" s="24">
        <f t="shared" si="28"/>
        <v>1.1732955420135813E-2</v>
      </c>
      <c r="AF224" s="13">
        <f>IF(ISNUMBER(AC223),IF(data[[#This Row],[internados_uci]]-AC223&lt;0,0,data[[#This Row],[internados_uci]]-AC223),0)</f>
        <v>1</v>
      </c>
      <c r="AG224" s="8">
        <f t="shared" si="31"/>
        <v>1.5</v>
      </c>
      <c r="AJ224">
        <v>46272</v>
      </c>
      <c r="AN224">
        <v>1605</v>
      </c>
      <c r="AO224">
        <v>1797</v>
      </c>
      <c r="AP224">
        <v>2424</v>
      </c>
      <c r="AQ224">
        <v>2174</v>
      </c>
      <c r="AR224">
        <v>6757</v>
      </c>
      <c r="AS224">
        <v>6032</v>
      </c>
      <c r="AT224">
        <v>6904</v>
      </c>
      <c r="AU224">
        <v>6178</v>
      </c>
      <c r="AV224">
        <v>7135</v>
      </c>
      <c r="AW224">
        <v>5854</v>
      </c>
      <c r="AX224">
        <v>6486</v>
      </c>
      <c r="AY224">
        <v>5113</v>
      </c>
      <c r="AZ224">
        <v>4100</v>
      </c>
      <c r="BA224">
        <v>3795</v>
      </c>
      <c r="BB224">
        <v>2819</v>
      </c>
      <c r="BC224">
        <v>2541</v>
      </c>
      <c r="BD224">
        <v>5335</v>
      </c>
      <c r="BE224">
        <v>2636</v>
      </c>
      <c r="BL224">
        <v>43662</v>
      </c>
      <c r="BM224">
        <v>36223</v>
      </c>
      <c r="BN224">
        <v>896</v>
      </c>
      <c r="BO224">
        <v>267</v>
      </c>
      <c r="BP224">
        <v>796</v>
      </c>
      <c r="BQ224">
        <v>25</v>
      </c>
      <c r="BR224">
        <v>19</v>
      </c>
      <c r="BS224">
        <v>15</v>
      </c>
      <c r="BT224">
        <v>0</v>
      </c>
      <c r="CE224" s="6">
        <f>data[[#This Row],[obitos_0_9_f]]-CD223</f>
        <v>-1</v>
      </c>
      <c r="CG224" s="6">
        <f>data[[#This Row],[obitos_0_9_m]]-CF223</f>
        <v>0</v>
      </c>
      <c r="CI224" s="6">
        <f>data[[#This Row],[obitos_10_19_f]]-CH223</f>
        <v>0</v>
      </c>
      <c r="CK224" s="6">
        <f>data[[#This Row],[obitos_10_19_m]]-CJ223</f>
        <v>0</v>
      </c>
      <c r="CM224" s="6">
        <f>data[[#This Row],[obitos_20_29_f]]-CL223</f>
        <v>-1</v>
      </c>
      <c r="CO224" s="6">
        <f>data[[#This Row],[obitos_20_29_m]]-CN223</f>
        <v>-1</v>
      </c>
      <c r="CQ224" s="6">
        <f>data[[#This Row],[obitos_30_39_f]]-CP223</f>
        <v>-3</v>
      </c>
      <c r="CS224" s="6">
        <f>data[[#This Row],[obitos_30_39_m]]-CR223</f>
        <v>-1</v>
      </c>
      <c r="CU224" s="6">
        <f>data[[#This Row],[obitos_40_49_f]]-CT223</f>
        <v>-10</v>
      </c>
      <c r="CW224" s="6">
        <f>data[[#This Row],[obitos_40_49_m]]-CV223</f>
        <v>-13</v>
      </c>
      <c r="CY224" s="6">
        <f>data[[#This Row],[obitos_50_59_f]]-CX223</f>
        <v>-19</v>
      </c>
      <c r="DA224" s="6">
        <f>data[[#This Row],[obitos_50_59_m]]-CZ223</f>
        <v>-43</v>
      </c>
      <c r="DC224" s="6">
        <f>data[[#This Row],[obitos_60_69_f]]-DB223</f>
        <v>-57</v>
      </c>
      <c r="DE224" s="6">
        <f>data[[#This Row],[obitos_60_69_m]]-DD223</f>
        <v>-117</v>
      </c>
      <c r="DG224" s="6">
        <f>data[[#This Row],[obitos_70_79_f]]-DF223</f>
        <v>-155</v>
      </c>
      <c r="DI224" s="6">
        <f>data[[#This Row],[obitos_70_79_m]]-DH223</f>
        <v>-244</v>
      </c>
      <c r="DK224" s="6">
        <f>data[[#This Row],[obitos_80_plus_f]]-DJ223</f>
        <v>-755</v>
      </c>
      <c r="DM224" s="6">
        <f>data[[#This Row],[obitos_80_plus_m]]-DL223</f>
        <v>-585</v>
      </c>
      <c r="DR224">
        <v>27413</v>
      </c>
    </row>
    <row r="225" spans="1:122" x14ac:dyDescent="0.25">
      <c r="A225" s="1">
        <v>44110</v>
      </c>
      <c r="B225" s="2">
        <v>44110</v>
      </c>
      <c r="C225" s="12">
        <f>data[[#This Row],[confirmados]]-R225</f>
        <v>29600</v>
      </c>
      <c r="D225" s="12">
        <f>IF(ISNUMBER(C224),data[[#This Row],[activos_1]]-C224,0)</f>
        <v>169</v>
      </c>
      <c r="E225" s="11">
        <f t="shared" si="24"/>
        <v>431.33333333333331</v>
      </c>
      <c r="F225">
        <v>80312</v>
      </c>
      <c r="G225" s="13">
        <f>IF(ISNUMBER(F224),data[[#This Row],[confirmados]]-F224,0)</f>
        <v>427</v>
      </c>
      <c r="H225" s="8">
        <f t="shared" si="29"/>
        <v>795</v>
      </c>
      <c r="I225">
        <v>29113</v>
      </c>
      <c r="J225">
        <v>6503</v>
      </c>
      <c r="K225">
        <v>40731</v>
      </c>
      <c r="L225">
        <v>1587</v>
      </c>
      <c r="M225">
        <v>1841</v>
      </c>
      <c r="N225">
        <v>286</v>
      </c>
      <c r="O225">
        <v>251</v>
      </c>
      <c r="Q225">
        <v>427</v>
      </c>
      <c r="R225">
        <v>50712</v>
      </c>
      <c r="S225" s="13">
        <f>IF(ISNUMBER(R224),data[[#This Row],[recuperados]]-R224,0)</f>
        <v>258</v>
      </c>
      <c r="T225" s="8">
        <f t="shared" si="25"/>
        <v>363.66666666666669</v>
      </c>
      <c r="U225">
        <v>2032</v>
      </c>
      <c r="V225" s="9">
        <f>IF(ISNUMBER(U224),data[[#This Row],[obitos]]-U224,0)</f>
        <v>14</v>
      </c>
      <c r="W225" s="9">
        <f t="shared" si="26"/>
        <v>10.166666666666666</v>
      </c>
      <c r="X225">
        <v>732</v>
      </c>
      <c r="Y225" s="25">
        <f>IF(ISNUMBER(X224),(data[[#This Row],[internados]]-X224)/X224,0)</f>
        <v>4.4222539229671898E-2</v>
      </c>
      <c r="Z225" s="77">
        <f t="shared" si="27"/>
        <v>1.6089337564191914E-2</v>
      </c>
      <c r="AA225" s="13">
        <f>IF(ISNUMBER(X224),IF(data[[#This Row],[internados]]-X224&lt;0,0,data[[#This Row],[internados]]-X224),0)</f>
        <v>31</v>
      </c>
      <c r="AB225" s="8">
        <f t="shared" si="30"/>
        <v>13.333333333333334</v>
      </c>
      <c r="AC225">
        <v>104</v>
      </c>
      <c r="AD225" s="78">
        <f>IF(ISNUMBER(AC224),IF(AC224=0,0,(data[[#This Row],[internados_uci]]-AC224)/AC224),0)</f>
        <v>-1.8867924528301886E-2</v>
      </c>
      <c r="AE225" s="24">
        <f t="shared" si="28"/>
        <v>-1.5127087689246032E-3</v>
      </c>
      <c r="AF225" s="13">
        <f>IF(ISNUMBER(AC224),IF(data[[#This Row],[internados_uci]]-AC224&lt;0,0,data[[#This Row],[internados_uci]]-AC224),0)</f>
        <v>0</v>
      </c>
      <c r="AG225" s="8">
        <f t="shared" si="31"/>
        <v>0.5</v>
      </c>
      <c r="AJ225">
        <v>46437</v>
      </c>
      <c r="AN225">
        <v>1610</v>
      </c>
      <c r="AO225">
        <v>1806</v>
      </c>
      <c r="AP225">
        <v>2436</v>
      </c>
      <c r="AQ225">
        <v>2186</v>
      </c>
      <c r="AR225">
        <v>6795</v>
      </c>
      <c r="AS225">
        <v>6081</v>
      </c>
      <c r="AT225">
        <v>6943</v>
      </c>
      <c r="AU225">
        <v>6208</v>
      </c>
      <c r="AV225">
        <v>7182</v>
      </c>
      <c r="AW225">
        <v>5885</v>
      </c>
      <c r="AX225">
        <v>6516</v>
      </c>
      <c r="AY225">
        <v>5144</v>
      </c>
      <c r="AZ225">
        <v>4118</v>
      </c>
      <c r="BA225">
        <v>3815</v>
      </c>
      <c r="BB225">
        <v>2834</v>
      </c>
      <c r="BC225">
        <v>2554</v>
      </c>
      <c r="BD225">
        <v>5352</v>
      </c>
      <c r="BE225">
        <v>2647</v>
      </c>
      <c r="BL225">
        <v>43883</v>
      </c>
      <c r="BM225">
        <v>36429</v>
      </c>
      <c r="BN225">
        <v>899</v>
      </c>
      <c r="BO225">
        <v>268</v>
      </c>
      <c r="BP225">
        <v>806</v>
      </c>
      <c r="BQ225">
        <v>25</v>
      </c>
      <c r="BR225">
        <v>19</v>
      </c>
      <c r="BS225">
        <v>15</v>
      </c>
      <c r="BT225">
        <v>0</v>
      </c>
      <c r="CD225">
        <v>1</v>
      </c>
      <c r="CE225" s="6">
        <f>data[[#This Row],[obitos_0_9_f]]-CD224</f>
        <v>1</v>
      </c>
      <c r="CF225">
        <v>0</v>
      </c>
      <c r="CG225" s="6">
        <f>data[[#This Row],[obitos_0_9_m]]-CF224</f>
        <v>0</v>
      </c>
      <c r="CH225">
        <v>0</v>
      </c>
      <c r="CI225" s="6">
        <f>data[[#This Row],[obitos_10_19_f]]-CH224</f>
        <v>0</v>
      </c>
      <c r="CJ225">
        <v>0</v>
      </c>
      <c r="CK225" s="6">
        <f>data[[#This Row],[obitos_10_19_m]]-CJ224</f>
        <v>0</v>
      </c>
      <c r="CL225">
        <v>1</v>
      </c>
      <c r="CM225" s="6">
        <f>data[[#This Row],[obitos_20_29_f]]-CL224</f>
        <v>1</v>
      </c>
      <c r="CN225">
        <v>1</v>
      </c>
      <c r="CO225" s="6">
        <f>data[[#This Row],[obitos_20_29_m]]-CN224</f>
        <v>1</v>
      </c>
      <c r="CP225">
        <v>3</v>
      </c>
      <c r="CQ225" s="6">
        <f>data[[#This Row],[obitos_30_39_f]]-CP224</f>
        <v>3</v>
      </c>
      <c r="CR225">
        <v>1</v>
      </c>
      <c r="CS225" s="6">
        <f>data[[#This Row],[obitos_30_39_m]]-CR224</f>
        <v>1</v>
      </c>
      <c r="CT225">
        <v>10</v>
      </c>
      <c r="CU225" s="6">
        <f>data[[#This Row],[obitos_40_49_f]]-CT224</f>
        <v>10</v>
      </c>
      <c r="CV225">
        <v>13</v>
      </c>
      <c r="CW225" s="6">
        <f>data[[#This Row],[obitos_40_49_m]]-CV224</f>
        <v>13</v>
      </c>
      <c r="CX225">
        <v>19</v>
      </c>
      <c r="CY225" s="6">
        <f>data[[#This Row],[obitos_50_59_f]]-CX224</f>
        <v>19</v>
      </c>
      <c r="CZ225">
        <v>43</v>
      </c>
      <c r="DA225" s="6">
        <f>data[[#This Row],[obitos_50_59_m]]-CZ224</f>
        <v>43</v>
      </c>
      <c r="DB225">
        <v>60</v>
      </c>
      <c r="DC225" s="6">
        <f>data[[#This Row],[obitos_60_69_f]]-DB224</f>
        <v>60</v>
      </c>
      <c r="DD225">
        <v>118</v>
      </c>
      <c r="DE225" s="6">
        <f>data[[#This Row],[obitos_60_69_m]]-DD224</f>
        <v>118</v>
      </c>
      <c r="DF225">
        <v>156</v>
      </c>
      <c r="DG225" s="6">
        <f>data[[#This Row],[obitos_70_79_f]]-DF224</f>
        <v>156</v>
      </c>
      <c r="DH225">
        <v>246</v>
      </c>
      <c r="DI225" s="6">
        <f>data[[#This Row],[obitos_70_79_m]]-DH224</f>
        <v>246</v>
      </c>
      <c r="DJ225">
        <v>764</v>
      </c>
      <c r="DK225" s="6">
        <f>data[[#This Row],[obitos_80_plus_f]]-DJ224</f>
        <v>764</v>
      </c>
      <c r="DL225">
        <v>596</v>
      </c>
      <c r="DM225" s="6">
        <f>data[[#This Row],[obitos_80_plus_m]]-DL224</f>
        <v>596</v>
      </c>
      <c r="DN225">
        <v>1014</v>
      </c>
      <c r="DO225">
        <v>1018</v>
      </c>
      <c r="DR225">
        <v>27568</v>
      </c>
    </row>
    <row r="226" spans="1:122" x14ac:dyDescent="0.25">
      <c r="A226" s="1">
        <v>44111</v>
      </c>
      <c r="B226" s="2">
        <v>44111</v>
      </c>
      <c r="C226" s="12">
        <f>data[[#This Row],[confirmados]]-R226</f>
        <v>30219</v>
      </c>
      <c r="D226" s="12">
        <f>IF(ISNUMBER(C225),data[[#This Row],[activos_1]]-C225,0)</f>
        <v>619</v>
      </c>
      <c r="E226" s="11">
        <f t="shared" si="24"/>
        <v>460</v>
      </c>
      <c r="F226">
        <v>81256</v>
      </c>
      <c r="G226" s="13">
        <f>IF(ISNUMBER(F225),data[[#This Row],[confirmados]]-F225,0)</f>
        <v>944</v>
      </c>
      <c r="H226" s="8">
        <f t="shared" si="29"/>
        <v>810</v>
      </c>
      <c r="I226">
        <v>29469</v>
      </c>
      <c r="J226">
        <v>6561</v>
      </c>
      <c r="K226">
        <v>41225</v>
      </c>
      <c r="L226">
        <v>1595</v>
      </c>
      <c r="M226">
        <v>1862</v>
      </c>
      <c r="N226">
        <v>287</v>
      </c>
      <c r="O226">
        <v>257</v>
      </c>
      <c r="Q226">
        <v>944</v>
      </c>
      <c r="R226">
        <v>51037</v>
      </c>
      <c r="S226" s="13">
        <f>IF(ISNUMBER(R225),data[[#This Row],[recuperados]]-R225,0)</f>
        <v>325</v>
      </c>
      <c r="T226" s="8">
        <f t="shared" si="25"/>
        <v>350</v>
      </c>
      <c r="U226">
        <v>2040</v>
      </c>
      <c r="V226" s="9">
        <f>IF(ISNUMBER(U225),data[[#This Row],[obitos]]-U225,0)</f>
        <v>8</v>
      </c>
      <c r="W226" s="9">
        <f t="shared" si="26"/>
        <v>10.5</v>
      </c>
      <c r="X226">
        <v>764</v>
      </c>
      <c r="Y226" s="25">
        <f>IF(ISNUMBER(X225),(data[[#This Row],[internados]]-X225)/X225,0)</f>
        <v>4.3715846994535519E-2</v>
      </c>
      <c r="Z226" s="77">
        <f t="shared" si="27"/>
        <v>1.937130805927716E-2</v>
      </c>
      <c r="AA226" s="13">
        <f>IF(ISNUMBER(X225),IF(data[[#This Row],[internados]]-X225&lt;0,0,data[[#This Row],[internados]]-X225),0)</f>
        <v>32</v>
      </c>
      <c r="AB226" s="8">
        <f t="shared" si="30"/>
        <v>16</v>
      </c>
      <c r="AC226">
        <v>104</v>
      </c>
      <c r="AD226" s="78">
        <f>IF(ISNUMBER(AC225),IF(AC225=0,0,(data[[#This Row],[internados_uci]]-AC225)/AC225),0)</f>
        <v>0</v>
      </c>
      <c r="AE226" s="24">
        <f t="shared" si="28"/>
        <v>-4.687311943527778E-3</v>
      </c>
      <c r="AF226" s="13">
        <f>IF(ISNUMBER(AC225),IF(data[[#This Row],[internados_uci]]-AC225&lt;0,0,data[[#This Row],[internados_uci]]-AC225),0)</f>
        <v>0</v>
      </c>
      <c r="AG226" s="8">
        <f t="shared" si="31"/>
        <v>0.16666666666666666</v>
      </c>
      <c r="AJ226">
        <v>46023</v>
      </c>
      <c r="AN226">
        <v>1630</v>
      </c>
      <c r="AO226">
        <v>1833</v>
      </c>
      <c r="AP226">
        <v>2463</v>
      </c>
      <c r="AQ226">
        <v>2221</v>
      </c>
      <c r="AR226">
        <v>6882</v>
      </c>
      <c r="AS226">
        <v>6162</v>
      </c>
      <c r="AT226">
        <v>7029</v>
      </c>
      <c r="AU226">
        <v>6273</v>
      </c>
      <c r="AV226">
        <v>7264</v>
      </c>
      <c r="AW226">
        <v>5965</v>
      </c>
      <c r="AX226">
        <v>6582</v>
      </c>
      <c r="AY226">
        <v>5198</v>
      </c>
      <c r="AZ226">
        <v>4171</v>
      </c>
      <c r="BA226">
        <v>3869</v>
      </c>
      <c r="BB226">
        <v>2871</v>
      </c>
      <c r="BC226">
        <v>2590</v>
      </c>
      <c r="BD226">
        <v>5382</v>
      </c>
      <c r="BE226">
        <v>2671</v>
      </c>
      <c r="BL226">
        <v>44371</v>
      </c>
      <c r="BM226">
        <v>36885</v>
      </c>
      <c r="BN226">
        <v>900</v>
      </c>
      <c r="BO226">
        <v>269</v>
      </c>
      <c r="BP226">
        <v>811</v>
      </c>
      <c r="BQ226">
        <v>25</v>
      </c>
      <c r="BR226">
        <v>20</v>
      </c>
      <c r="BS226">
        <v>15</v>
      </c>
      <c r="BT226">
        <v>0</v>
      </c>
      <c r="CD226">
        <v>1</v>
      </c>
      <c r="CE226" s="6">
        <f>data[[#This Row],[obitos_0_9_f]]-CD225</f>
        <v>0</v>
      </c>
      <c r="CF226">
        <v>0</v>
      </c>
      <c r="CG226" s="6">
        <f>data[[#This Row],[obitos_0_9_m]]-CF225</f>
        <v>0</v>
      </c>
      <c r="CH226">
        <v>0</v>
      </c>
      <c r="CI226" s="6">
        <f>data[[#This Row],[obitos_10_19_f]]-CH225</f>
        <v>0</v>
      </c>
      <c r="CJ226">
        <v>0</v>
      </c>
      <c r="CK226" s="6">
        <f>data[[#This Row],[obitos_10_19_m]]-CJ225</f>
        <v>0</v>
      </c>
      <c r="CL226">
        <v>1</v>
      </c>
      <c r="CM226" s="6">
        <f>data[[#This Row],[obitos_20_29_f]]-CL225</f>
        <v>0</v>
      </c>
      <c r="CN226">
        <v>1</v>
      </c>
      <c r="CO226" s="6">
        <f>data[[#This Row],[obitos_20_29_m]]-CN225</f>
        <v>0</v>
      </c>
      <c r="CP226">
        <v>3</v>
      </c>
      <c r="CQ226" s="6">
        <f>data[[#This Row],[obitos_30_39_f]]-CP225</f>
        <v>0</v>
      </c>
      <c r="CR226">
        <v>2</v>
      </c>
      <c r="CS226" s="6">
        <f>data[[#This Row],[obitos_30_39_m]]-CR225</f>
        <v>1</v>
      </c>
      <c r="CT226">
        <v>10</v>
      </c>
      <c r="CU226" s="6">
        <f>data[[#This Row],[obitos_40_49_f]]-CT225</f>
        <v>0</v>
      </c>
      <c r="CV226">
        <v>13</v>
      </c>
      <c r="CW226" s="6">
        <f>data[[#This Row],[obitos_40_49_m]]-CV225</f>
        <v>0</v>
      </c>
      <c r="CX226">
        <v>19</v>
      </c>
      <c r="CY226" s="6">
        <f>data[[#This Row],[obitos_50_59_f]]-CX225</f>
        <v>0</v>
      </c>
      <c r="CZ226">
        <v>44</v>
      </c>
      <c r="DA226" s="6">
        <f>data[[#This Row],[obitos_50_59_m]]-CZ225</f>
        <v>1</v>
      </c>
      <c r="DB226">
        <v>60</v>
      </c>
      <c r="DC226" s="6">
        <f>data[[#This Row],[obitos_60_69_f]]-DB225</f>
        <v>0</v>
      </c>
      <c r="DD226">
        <v>118</v>
      </c>
      <c r="DE226" s="6">
        <f>data[[#This Row],[obitos_60_69_m]]-DD225</f>
        <v>0</v>
      </c>
      <c r="DF226">
        <v>156</v>
      </c>
      <c r="DG226" s="6">
        <f>data[[#This Row],[obitos_70_79_f]]-DF225</f>
        <v>0</v>
      </c>
      <c r="DH226">
        <v>246</v>
      </c>
      <c r="DI226" s="6">
        <f>data[[#This Row],[obitos_70_79_m]]-DH225</f>
        <v>0</v>
      </c>
      <c r="DJ226">
        <v>767</v>
      </c>
      <c r="DK226" s="6">
        <f>data[[#This Row],[obitos_80_plus_f]]-DJ225</f>
        <v>3</v>
      </c>
      <c r="DL226">
        <v>599</v>
      </c>
      <c r="DM226" s="6">
        <f>data[[#This Row],[obitos_80_plus_m]]-DL225</f>
        <v>3</v>
      </c>
      <c r="DN226">
        <v>1017</v>
      </c>
      <c r="DO226">
        <v>1023</v>
      </c>
      <c r="DR226">
        <v>28179</v>
      </c>
    </row>
    <row r="227" spans="1:122" x14ac:dyDescent="0.25">
      <c r="A227" s="1">
        <v>44112</v>
      </c>
      <c r="B227" s="2">
        <v>44112</v>
      </c>
      <c r="C227" s="12">
        <f>data[[#This Row],[confirmados]]-R227</f>
        <v>31017</v>
      </c>
      <c r="D227" s="12">
        <f>IF(ISNUMBER(C226),data[[#This Row],[activos_1]]-C226,0)</f>
        <v>798</v>
      </c>
      <c r="E227" s="11">
        <f t="shared" si="24"/>
        <v>515.33333333333337</v>
      </c>
      <c r="F227">
        <v>82534</v>
      </c>
      <c r="G227" s="13">
        <f>IF(ISNUMBER(F226),data[[#This Row],[confirmados]]-F226,0)</f>
        <v>1278</v>
      </c>
      <c r="H227" s="8">
        <f t="shared" si="29"/>
        <v>875</v>
      </c>
      <c r="I227">
        <v>30111</v>
      </c>
      <c r="J227">
        <v>6662</v>
      </c>
      <c r="K227">
        <v>41707</v>
      </c>
      <c r="L227">
        <v>1604</v>
      </c>
      <c r="M227">
        <v>1892</v>
      </c>
      <c r="N227">
        <v>291</v>
      </c>
      <c r="O227">
        <v>267</v>
      </c>
      <c r="Q227">
        <v>1278</v>
      </c>
      <c r="R227">
        <v>51517</v>
      </c>
      <c r="S227" s="13">
        <f>IF(ISNUMBER(R226),data[[#This Row],[recuperados]]-R226,0)</f>
        <v>480</v>
      </c>
      <c r="T227" s="8">
        <f t="shared" si="25"/>
        <v>359.66666666666669</v>
      </c>
      <c r="U227">
        <v>2050</v>
      </c>
      <c r="V227" s="9">
        <f>IF(ISNUMBER(U226),data[[#This Row],[obitos]]-U226,0)</f>
        <v>10</v>
      </c>
      <c r="W227" s="9">
        <f t="shared" si="26"/>
        <v>11.166666666666666</v>
      </c>
      <c r="X227">
        <v>801</v>
      </c>
      <c r="Y227" s="25">
        <f>IF(ISNUMBER(X226),(data[[#This Row],[internados]]-X226)/X226,0)</f>
        <v>4.8429319371727751E-2</v>
      </c>
      <c r="Z227" s="77">
        <f t="shared" si="27"/>
        <v>2.7442861287898454E-2</v>
      </c>
      <c r="AA227" s="13">
        <f>IF(ISNUMBER(X226),IF(data[[#This Row],[internados]]-X226&lt;0,0,data[[#This Row],[internados]]-X226),0)</f>
        <v>37</v>
      </c>
      <c r="AB227" s="8">
        <f t="shared" si="30"/>
        <v>22.166666666666668</v>
      </c>
      <c r="AC227">
        <v>115</v>
      </c>
      <c r="AD227" s="78">
        <f>IF(ISNUMBER(AC226),IF(AC226=0,0,(data[[#This Row],[internados_uci]]-AC226)/AC226),0)</f>
        <v>0.10576923076923077</v>
      </c>
      <c r="AE227" s="24">
        <f t="shared" si="28"/>
        <v>1.294089318467735E-2</v>
      </c>
      <c r="AF227" s="13">
        <f>IF(ISNUMBER(AC226),IF(data[[#This Row],[internados_uci]]-AC226&lt;0,0,data[[#This Row],[internados_uci]]-AC226),0)</f>
        <v>11</v>
      </c>
      <c r="AG227" s="8">
        <f t="shared" si="31"/>
        <v>2</v>
      </c>
      <c r="AJ227">
        <v>46182</v>
      </c>
      <c r="AN227">
        <v>1661</v>
      </c>
      <c r="AO227">
        <v>1878</v>
      </c>
      <c r="AP227">
        <v>2519</v>
      </c>
      <c r="AQ227">
        <v>2277</v>
      </c>
      <c r="AR227">
        <v>6987</v>
      </c>
      <c r="AS227">
        <v>6276</v>
      </c>
      <c r="AT227">
        <v>7141</v>
      </c>
      <c r="AU227">
        <v>6371</v>
      </c>
      <c r="AV227">
        <v>7379</v>
      </c>
      <c r="AW227">
        <v>6069</v>
      </c>
      <c r="AX227">
        <v>6675</v>
      </c>
      <c r="AY227">
        <v>5281</v>
      </c>
      <c r="AZ227">
        <v>4234</v>
      </c>
      <c r="BA227">
        <v>3930</v>
      </c>
      <c r="BB227">
        <v>2899</v>
      </c>
      <c r="BC227">
        <v>2623</v>
      </c>
      <c r="BD227">
        <v>5428</v>
      </c>
      <c r="BE227">
        <v>2706</v>
      </c>
      <c r="BL227">
        <v>45020</v>
      </c>
      <c r="BM227">
        <v>37514</v>
      </c>
      <c r="BN227">
        <v>905</v>
      </c>
      <c r="BO227">
        <v>271</v>
      </c>
      <c r="BP227">
        <v>814</v>
      </c>
      <c r="BQ227">
        <v>25</v>
      </c>
      <c r="BR227">
        <v>20</v>
      </c>
      <c r="BS227">
        <v>15</v>
      </c>
      <c r="BT227">
        <v>0</v>
      </c>
      <c r="CD227">
        <v>1</v>
      </c>
      <c r="CE227" s="6">
        <f>data[[#This Row],[obitos_0_9_f]]-CD226</f>
        <v>0</v>
      </c>
      <c r="CF227">
        <v>0</v>
      </c>
      <c r="CG227" s="6">
        <f>data[[#This Row],[obitos_0_9_m]]-CF226</f>
        <v>0</v>
      </c>
      <c r="CH227">
        <v>0</v>
      </c>
      <c r="CI227" s="6">
        <f>data[[#This Row],[obitos_10_19_f]]-CH226</f>
        <v>0</v>
      </c>
      <c r="CJ227">
        <v>0</v>
      </c>
      <c r="CK227" s="6">
        <f>data[[#This Row],[obitos_10_19_m]]-CJ226</f>
        <v>0</v>
      </c>
      <c r="CL227">
        <v>1</v>
      </c>
      <c r="CM227" s="6">
        <f>data[[#This Row],[obitos_20_29_f]]-CL226</f>
        <v>0</v>
      </c>
      <c r="CN227">
        <v>1</v>
      </c>
      <c r="CO227" s="6">
        <f>data[[#This Row],[obitos_20_29_m]]-CN226</f>
        <v>0</v>
      </c>
      <c r="CP227">
        <v>3</v>
      </c>
      <c r="CQ227" s="6">
        <f>data[[#This Row],[obitos_30_39_f]]-CP226</f>
        <v>0</v>
      </c>
      <c r="CR227">
        <v>2</v>
      </c>
      <c r="CS227" s="6">
        <f>data[[#This Row],[obitos_30_39_m]]-CR226</f>
        <v>0</v>
      </c>
      <c r="CT227">
        <v>10</v>
      </c>
      <c r="CU227" s="6">
        <f>data[[#This Row],[obitos_40_49_f]]-CT226</f>
        <v>0</v>
      </c>
      <c r="CV227">
        <v>13</v>
      </c>
      <c r="CW227" s="6">
        <f>data[[#This Row],[obitos_40_49_m]]-CV226</f>
        <v>0</v>
      </c>
      <c r="CX227">
        <v>19</v>
      </c>
      <c r="CY227" s="6">
        <f>data[[#This Row],[obitos_50_59_f]]-CX226</f>
        <v>0</v>
      </c>
      <c r="CZ227">
        <v>44</v>
      </c>
      <c r="DA227" s="6">
        <f>data[[#This Row],[obitos_50_59_m]]-CZ226</f>
        <v>0</v>
      </c>
      <c r="DB227">
        <v>60</v>
      </c>
      <c r="DC227" s="6">
        <f>data[[#This Row],[obitos_60_69_f]]-DB226</f>
        <v>0</v>
      </c>
      <c r="DD227">
        <v>118</v>
      </c>
      <c r="DE227" s="6">
        <f>data[[#This Row],[obitos_60_69_m]]-DD226</f>
        <v>0</v>
      </c>
      <c r="DF227">
        <v>156</v>
      </c>
      <c r="DG227" s="6">
        <f>data[[#This Row],[obitos_70_79_f]]-DF226</f>
        <v>0</v>
      </c>
      <c r="DH227">
        <v>247</v>
      </c>
      <c r="DI227" s="6">
        <f>data[[#This Row],[obitos_70_79_m]]-DH226</f>
        <v>1</v>
      </c>
      <c r="DJ227">
        <v>770</v>
      </c>
      <c r="DK227" s="6">
        <f>data[[#This Row],[obitos_80_plus_f]]-DJ226</f>
        <v>3</v>
      </c>
      <c r="DL227">
        <v>605</v>
      </c>
      <c r="DM227" s="6">
        <f>data[[#This Row],[obitos_80_plus_m]]-DL226</f>
        <v>6</v>
      </c>
      <c r="DN227">
        <v>1020</v>
      </c>
      <c r="DO227">
        <v>1030</v>
      </c>
      <c r="DR227">
        <v>28967</v>
      </c>
    </row>
    <row r="228" spans="1:122" x14ac:dyDescent="0.25">
      <c r="A228" s="1">
        <v>44113</v>
      </c>
      <c r="B228" s="2">
        <v>44113</v>
      </c>
      <c r="C228" s="12">
        <f>data[[#This Row],[confirmados]]-R228</f>
        <v>31764</v>
      </c>
      <c r="D228" s="12">
        <f>IF(ISNUMBER(C227),data[[#This Row],[activos_1]]-C227,0)</f>
        <v>747</v>
      </c>
      <c r="E228" s="11">
        <f t="shared" si="24"/>
        <v>560.33333333333337</v>
      </c>
      <c r="F228">
        <v>83928</v>
      </c>
      <c r="G228" s="13">
        <f>IF(ISNUMBER(F227),data[[#This Row],[confirmados]]-F227,0)</f>
        <v>1394</v>
      </c>
      <c r="H228" s="8">
        <f t="shared" si="29"/>
        <v>946.83333333333337</v>
      </c>
      <c r="I228">
        <v>30800</v>
      </c>
      <c r="J228">
        <v>6758</v>
      </c>
      <c r="K228">
        <v>42266</v>
      </c>
      <c r="L228">
        <v>1615</v>
      </c>
      <c r="M228">
        <v>1923</v>
      </c>
      <c r="N228">
        <v>294</v>
      </c>
      <c r="O228">
        <v>272</v>
      </c>
      <c r="Q228">
        <v>1394</v>
      </c>
      <c r="R228">
        <v>52164</v>
      </c>
      <c r="S228" s="13">
        <f>IF(ISNUMBER(R227),data[[#This Row],[recuperados]]-R227,0)</f>
        <v>647</v>
      </c>
      <c r="T228" s="8">
        <f t="shared" si="25"/>
        <v>386.5</v>
      </c>
      <c r="U228">
        <v>2062</v>
      </c>
      <c r="V228" s="9">
        <f>IF(ISNUMBER(U227),data[[#This Row],[obitos]]-U227,0)</f>
        <v>12</v>
      </c>
      <c r="W228" s="9">
        <f t="shared" si="26"/>
        <v>11.166666666666666</v>
      </c>
      <c r="X228">
        <v>811</v>
      </c>
      <c r="Y228" s="25">
        <f>IF(ISNUMBER(X227),(data[[#This Row],[internados]]-X227)/X227,0)</f>
        <v>1.2484394506866416E-2</v>
      </c>
      <c r="Z228" s="77">
        <f t="shared" si="27"/>
        <v>3.2944903578632299E-2</v>
      </c>
      <c r="AA228" s="13">
        <f>IF(ISNUMBER(X227),IF(data[[#This Row],[internados]]-X227&lt;0,0,data[[#This Row],[internados]]-X227),0)</f>
        <v>10</v>
      </c>
      <c r="AB228" s="8">
        <f t="shared" si="30"/>
        <v>23.833333333333332</v>
      </c>
      <c r="AC228">
        <v>125</v>
      </c>
      <c r="AD228" s="78">
        <f>IF(ISNUMBER(AC227),IF(AC227=0,0,(data[[#This Row],[internados_uci]]-AC227)/AC227),0)</f>
        <v>8.6956521739130432E-2</v>
      </c>
      <c r="AE228" s="24">
        <f t="shared" si="28"/>
        <v>2.8991279206619647E-2</v>
      </c>
      <c r="AF228" s="13">
        <f>IF(ISNUMBER(AC227),IF(data[[#This Row],[internados_uci]]-AC227&lt;0,0,data[[#This Row],[internados_uci]]-AC227),0)</f>
        <v>10</v>
      </c>
      <c r="AG228" s="8">
        <f t="shared" si="31"/>
        <v>3.6666666666666665</v>
      </c>
      <c r="AJ228">
        <v>47721</v>
      </c>
      <c r="AN228">
        <v>1689</v>
      </c>
      <c r="AO228">
        <v>1908</v>
      </c>
      <c r="AP228">
        <v>2581</v>
      </c>
      <c r="AQ228">
        <v>2345</v>
      </c>
      <c r="AR228">
        <v>7127</v>
      </c>
      <c r="AS228">
        <v>6411</v>
      </c>
      <c r="AT228">
        <v>7255</v>
      </c>
      <c r="AU228">
        <v>6469</v>
      </c>
      <c r="AV228">
        <v>7528</v>
      </c>
      <c r="AW228">
        <v>6187</v>
      </c>
      <c r="AX228">
        <v>6791</v>
      </c>
      <c r="AY228">
        <v>5361</v>
      </c>
      <c r="AZ228">
        <v>4298</v>
      </c>
      <c r="BA228">
        <v>3996</v>
      </c>
      <c r="BB228">
        <v>2931</v>
      </c>
      <c r="BC228">
        <v>2653</v>
      </c>
      <c r="BD228">
        <v>5464</v>
      </c>
      <c r="BE228">
        <v>2733</v>
      </c>
      <c r="BL228">
        <v>45762</v>
      </c>
      <c r="BM228">
        <v>38166</v>
      </c>
      <c r="BN228">
        <v>908</v>
      </c>
      <c r="BO228">
        <v>272</v>
      </c>
      <c r="BP228">
        <v>822</v>
      </c>
      <c r="BQ228">
        <v>25</v>
      </c>
      <c r="BR228">
        <v>20</v>
      </c>
      <c r="BS228">
        <v>15</v>
      </c>
      <c r="BT228">
        <v>0</v>
      </c>
      <c r="CD228">
        <v>1</v>
      </c>
      <c r="CE228" s="6">
        <f>data[[#This Row],[obitos_0_9_f]]-CD227</f>
        <v>0</v>
      </c>
      <c r="CF228">
        <v>0</v>
      </c>
      <c r="CG228" s="6">
        <f>data[[#This Row],[obitos_0_9_m]]-CF227</f>
        <v>0</v>
      </c>
      <c r="CH228">
        <v>0</v>
      </c>
      <c r="CI228" s="6">
        <f>data[[#This Row],[obitos_10_19_f]]-CH227</f>
        <v>0</v>
      </c>
      <c r="CJ228">
        <v>0</v>
      </c>
      <c r="CK228" s="6">
        <f>data[[#This Row],[obitos_10_19_m]]-CJ227</f>
        <v>0</v>
      </c>
      <c r="CL228">
        <v>1</v>
      </c>
      <c r="CM228" s="6">
        <f>data[[#This Row],[obitos_20_29_f]]-CL227</f>
        <v>0</v>
      </c>
      <c r="CN228">
        <v>1</v>
      </c>
      <c r="CO228" s="6">
        <f>data[[#This Row],[obitos_20_29_m]]-CN227</f>
        <v>0</v>
      </c>
      <c r="CP228">
        <v>3</v>
      </c>
      <c r="CQ228" s="6">
        <f>data[[#This Row],[obitos_30_39_f]]-CP227</f>
        <v>0</v>
      </c>
      <c r="CR228">
        <v>2</v>
      </c>
      <c r="CS228" s="6">
        <f>data[[#This Row],[obitos_30_39_m]]-CR227</f>
        <v>0</v>
      </c>
      <c r="CT228">
        <v>10</v>
      </c>
      <c r="CU228" s="6">
        <f>data[[#This Row],[obitos_40_49_f]]-CT227</f>
        <v>0</v>
      </c>
      <c r="CV228">
        <v>13</v>
      </c>
      <c r="CW228" s="6">
        <f>data[[#This Row],[obitos_40_49_m]]-CV227</f>
        <v>0</v>
      </c>
      <c r="CX228">
        <v>19</v>
      </c>
      <c r="CY228" s="6">
        <f>data[[#This Row],[obitos_50_59_f]]-CX227</f>
        <v>0</v>
      </c>
      <c r="CZ228">
        <v>44</v>
      </c>
      <c r="DA228" s="6">
        <f>data[[#This Row],[obitos_50_59_m]]-CZ227</f>
        <v>0</v>
      </c>
      <c r="DB228">
        <v>61</v>
      </c>
      <c r="DC228" s="6">
        <f>data[[#This Row],[obitos_60_69_f]]-DB227</f>
        <v>1</v>
      </c>
      <c r="DD228">
        <v>118</v>
      </c>
      <c r="DE228" s="6">
        <f>data[[#This Row],[obitos_60_69_m]]-DD227</f>
        <v>0</v>
      </c>
      <c r="DF228">
        <v>156</v>
      </c>
      <c r="DG228" s="6">
        <f>data[[#This Row],[obitos_70_79_f]]-DF227</f>
        <v>0</v>
      </c>
      <c r="DH228">
        <v>247</v>
      </c>
      <c r="DI228" s="6">
        <f>data[[#This Row],[obitos_70_79_m]]-DH227</f>
        <v>0</v>
      </c>
      <c r="DJ228">
        <v>779</v>
      </c>
      <c r="DK228" s="6">
        <f>data[[#This Row],[obitos_80_plus_f]]-DJ227</f>
        <v>9</v>
      </c>
      <c r="DL228">
        <v>607</v>
      </c>
      <c r="DM228" s="6">
        <f>data[[#This Row],[obitos_80_plus_m]]-DL227</f>
        <v>2</v>
      </c>
      <c r="DN228">
        <v>1030</v>
      </c>
      <c r="DO228">
        <v>1032</v>
      </c>
      <c r="DR228">
        <v>29702</v>
      </c>
    </row>
    <row r="229" spans="1:122" x14ac:dyDescent="0.25">
      <c r="A229" s="1">
        <v>44114</v>
      </c>
      <c r="B229" s="2">
        <v>44114</v>
      </c>
      <c r="C229" s="12">
        <f>data[[#This Row],[confirmados]]-R229</f>
        <v>32771</v>
      </c>
      <c r="D229" s="12">
        <f>IF(ISNUMBER(C228),data[[#This Row],[activos_1]]-C228,0)</f>
        <v>1007</v>
      </c>
      <c r="E229" s="11">
        <f t="shared" si="24"/>
        <v>637.83333333333337</v>
      </c>
      <c r="F229">
        <v>85574</v>
      </c>
      <c r="G229" s="13">
        <f>IF(ISNUMBER(F228),data[[#This Row],[confirmados]]-F228,0)</f>
        <v>1646</v>
      </c>
      <c r="H229" s="8">
        <f t="shared" si="29"/>
        <v>1070.5</v>
      </c>
      <c r="I229">
        <v>31720</v>
      </c>
      <c r="J229">
        <v>6913</v>
      </c>
      <c r="K229">
        <v>42812</v>
      </c>
      <c r="L229">
        <v>1623</v>
      </c>
      <c r="M229">
        <v>1931</v>
      </c>
      <c r="N229">
        <v>296</v>
      </c>
      <c r="O229">
        <v>279</v>
      </c>
      <c r="Q229">
        <v>1646</v>
      </c>
      <c r="R229">
        <v>52803</v>
      </c>
      <c r="S229" s="13">
        <f>IF(ISNUMBER(R228),data[[#This Row],[recuperados]]-R228,0)</f>
        <v>639</v>
      </c>
      <c r="T229" s="8">
        <f t="shared" si="25"/>
        <v>432.66666666666669</v>
      </c>
      <c r="U229">
        <v>2067</v>
      </c>
      <c r="V229" s="9">
        <f>IF(ISNUMBER(U228),data[[#This Row],[obitos]]-U228,0)</f>
        <v>5</v>
      </c>
      <c r="W229" s="9">
        <f t="shared" si="26"/>
        <v>10.333333333333334</v>
      </c>
      <c r="X229">
        <v>831</v>
      </c>
      <c r="Y229" s="25">
        <f>IF(ISNUMBER(X228),(data[[#This Row],[internados]]-X228)/X228,0)</f>
        <v>2.4660912453760789E-2</v>
      </c>
      <c r="Z229" s="77">
        <f t="shared" si="27"/>
        <v>3.3562041682203211E-2</v>
      </c>
      <c r="AA229" s="13">
        <f>IF(ISNUMBER(X228),IF(data[[#This Row],[internados]]-X228&lt;0,0,data[[#This Row],[internados]]-X228),0)</f>
        <v>20</v>
      </c>
      <c r="AB229" s="8">
        <f t="shared" si="30"/>
        <v>24.833333333333332</v>
      </c>
      <c r="AC229">
        <v>122</v>
      </c>
      <c r="AD229" s="78">
        <f>IF(ISNUMBER(AC228),IF(AC228=0,0,(data[[#This Row],[internados_uci]]-AC228)/AC228),0)</f>
        <v>-2.4E-2</v>
      </c>
      <c r="AE229" s="24">
        <f t="shared" si="28"/>
        <v>2.6563606250644804E-2</v>
      </c>
      <c r="AF229" s="13">
        <f>IF(ISNUMBER(AC228),IF(data[[#This Row],[internados_uci]]-AC228&lt;0,0,data[[#This Row],[internados_uci]]-AC228),0)</f>
        <v>0</v>
      </c>
      <c r="AG229" s="8">
        <f t="shared" si="31"/>
        <v>3.6666666666666665</v>
      </c>
      <c r="AJ229">
        <v>47602</v>
      </c>
      <c r="AN229">
        <v>1720</v>
      </c>
      <c r="AO229">
        <v>1935</v>
      </c>
      <c r="AP229">
        <v>2677</v>
      </c>
      <c r="AQ229">
        <v>2439</v>
      </c>
      <c r="AR229">
        <v>7292</v>
      </c>
      <c r="AS229">
        <v>6562</v>
      </c>
      <c r="AT229">
        <v>7388</v>
      </c>
      <c r="AU229">
        <v>6609</v>
      </c>
      <c r="AV229">
        <v>7674</v>
      </c>
      <c r="AW229">
        <v>6291</v>
      </c>
      <c r="AX229">
        <v>6925</v>
      </c>
      <c r="AY229">
        <v>5458</v>
      </c>
      <c r="AZ229">
        <v>4381</v>
      </c>
      <c r="BA229">
        <v>4071</v>
      </c>
      <c r="BB229">
        <v>2987</v>
      </c>
      <c r="BC229">
        <v>2695</v>
      </c>
      <c r="BD229">
        <v>5508</v>
      </c>
      <c r="BE229">
        <v>2777</v>
      </c>
      <c r="BL229">
        <v>46641</v>
      </c>
      <c r="BM229">
        <v>38933</v>
      </c>
      <c r="BN229">
        <v>910</v>
      </c>
      <c r="BO229">
        <v>272</v>
      </c>
      <c r="BP229">
        <v>824</v>
      </c>
      <c r="BQ229">
        <v>25</v>
      </c>
      <c r="BR229">
        <v>21</v>
      </c>
      <c r="BS229">
        <v>15</v>
      </c>
      <c r="BT229">
        <v>0</v>
      </c>
      <c r="CD229">
        <v>1</v>
      </c>
      <c r="CE229" s="6">
        <f>data[[#This Row],[obitos_0_9_f]]-CD228</f>
        <v>0</v>
      </c>
      <c r="CF229">
        <v>0</v>
      </c>
      <c r="CG229" s="6">
        <f>data[[#This Row],[obitos_0_9_m]]-CF228</f>
        <v>0</v>
      </c>
      <c r="CH229">
        <v>0</v>
      </c>
      <c r="CI229" s="6">
        <f>data[[#This Row],[obitos_10_19_f]]-CH228</f>
        <v>0</v>
      </c>
      <c r="CJ229">
        <v>0</v>
      </c>
      <c r="CK229" s="6">
        <f>data[[#This Row],[obitos_10_19_m]]-CJ228</f>
        <v>0</v>
      </c>
      <c r="CL229">
        <v>1</v>
      </c>
      <c r="CM229" s="6">
        <f>data[[#This Row],[obitos_20_29_f]]-CL228</f>
        <v>0</v>
      </c>
      <c r="CN229">
        <v>1</v>
      </c>
      <c r="CO229" s="6">
        <f>data[[#This Row],[obitos_20_29_m]]-CN228</f>
        <v>0</v>
      </c>
      <c r="CP229">
        <v>3</v>
      </c>
      <c r="CQ229" s="6">
        <f>data[[#This Row],[obitos_30_39_f]]-CP228</f>
        <v>0</v>
      </c>
      <c r="CR229">
        <v>2</v>
      </c>
      <c r="CS229" s="6">
        <f>data[[#This Row],[obitos_30_39_m]]-CR228</f>
        <v>0</v>
      </c>
      <c r="CT229">
        <v>10</v>
      </c>
      <c r="CU229" s="6">
        <f>data[[#This Row],[obitos_40_49_f]]-CT228</f>
        <v>0</v>
      </c>
      <c r="CV229">
        <v>13</v>
      </c>
      <c r="CW229" s="6">
        <f>data[[#This Row],[obitos_40_49_m]]-CV228</f>
        <v>0</v>
      </c>
      <c r="CX229">
        <v>19</v>
      </c>
      <c r="CY229" s="6">
        <f>data[[#This Row],[obitos_50_59_f]]-CX228</f>
        <v>0</v>
      </c>
      <c r="CZ229">
        <v>45</v>
      </c>
      <c r="DA229" s="6">
        <f>data[[#This Row],[obitos_50_59_m]]-CZ228</f>
        <v>1</v>
      </c>
      <c r="DB229">
        <v>61</v>
      </c>
      <c r="DC229" s="6">
        <f>data[[#This Row],[obitos_60_69_f]]-DB228</f>
        <v>0</v>
      </c>
      <c r="DD229">
        <v>118</v>
      </c>
      <c r="DE229" s="6">
        <f>data[[#This Row],[obitos_60_69_m]]-DD228</f>
        <v>0</v>
      </c>
      <c r="DF229">
        <v>157</v>
      </c>
      <c r="DG229" s="6">
        <f>data[[#This Row],[obitos_70_79_f]]-DF228</f>
        <v>1</v>
      </c>
      <c r="DH229">
        <v>247</v>
      </c>
      <c r="DI229" s="6">
        <f>data[[#This Row],[obitos_70_79_m]]-DH228</f>
        <v>0</v>
      </c>
      <c r="DJ229">
        <v>781</v>
      </c>
      <c r="DK229" s="6">
        <f>data[[#This Row],[obitos_80_plus_f]]-DJ228</f>
        <v>2</v>
      </c>
      <c r="DL229">
        <v>608</v>
      </c>
      <c r="DM229" s="6">
        <f>data[[#This Row],[obitos_80_plus_m]]-DL228</f>
        <v>1</v>
      </c>
      <c r="DN229">
        <v>1033</v>
      </c>
      <c r="DO229">
        <v>1034</v>
      </c>
      <c r="DR229">
        <v>30704</v>
      </c>
    </row>
    <row r="230" spans="1:122" x14ac:dyDescent="0.25">
      <c r="A230" s="1">
        <v>44115</v>
      </c>
      <c r="B230" s="2">
        <v>44115</v>
      </c>
      <c r="C230" s="12">
        <f>data[[#This Row],[confirmados]]-R230</f>
        <v>33477</v>
      </c>
      <c r="D230" s="12">
        <f>IF(ISNUMBER(C229),data[[#This Row],[activos_1]]-C229,0)</f>
        <v>706</v>
      </c>
      <c r="E230" s="11">
        <f t="shared" si="24"/>
        <v>674.33333333333337</v>
      </c>
      <c r="F230">
        <v>86664</v>
      </c>
      <c r="G230" s="13">
        <f>IF(ISNUMBER(F229),data[[#This Row],[confirmados]]-F229,0)</f>
        <v>1090</v>
      </c>
      <c r="H230" s="8">
        <f t="shared" si="29"/>
        <v>1129.8333333333333</v>
      </c>
      <c r="I230">
        <v>32345</v>
      </c>
      <c r="J230">
        <v>6995</v>
      </c>
      <c r="K230">
        <v>43141</v>
      </c>
      <c r="L230">
        <v>1630</v>
      </c>
      <c r="M230">
        <v>1974</v>
      </c>
      <c r="N230">
        <v>295</v>
      </c>
      <c r="O230">
        <v>284</v>
      </c>
      <c r="Q230">
        <v>1090</v>
      </c>
      <c r="R230">
        <v>53187</v>
      </c>
      <c r="S230" s="13">
        <f>IF(ISNUMBER(R229),data[[#This Row],[recuperados]]-R229,0)</f>
        <v>384</v>
      </c>
      <c r="T230" s="8">
        <f t="shared" si="25"/>
        <v>455.5</v>
      </c>
      <c r="U230">
        <v>2080</v>
      </c>
      <c r="V230" s="9">
        <f>IF(ISNUMBER(U229),data[[#This Row],[obitos]]-U229,0)</f>
        <v>13</v>
      </c>
      <c r="W230" s="9">
        <f t="shared" si="26"/>
        <v>10.333333333333334</v>
      </c>
      <c r="X230">
        <v>843</v>
      </c>
      <c r="Y230" s="25">
        <f>IF(ISNUMBER(X229),(data[[#This Row],[internados]]-X229)/X229,0)</f>
        <v>1.444043321299639E-2</v>
      </c>
      <c r="Z230" s="77">
        <f t="shared" si="27"/>
        <v>3.132557429492646E-2</v>
      </c>
      <c r="AA230" s="13">
        <f>IF(ISNUMBER(X229),IF(data[[#This Row],[internados]]-X229&lt;0,0,data[[#This Row],[internados]]-X229),0)</f>
        <v>12</v>
      </c>
      <c r="AB230" s="8">
        <f t="shared" si="30"/>
        <v>23.666666666666668</v>
      </c>
      <c r="AC230">
        <v>124</v>
      </c>
      <c r="AD230" s="78">
        <f>IF(ISNUMBER(AC229),IF(AC229=0,0,(data[[#This Row],[internados_uci]]-AC229)/AC229),0)</f>
        <v>1.6393442622950821E-2</v>
      </c>
      <c r="AE230" s="24">
        <f t="shared" si="28"/>
        <v>2.7708545100501691E-2</v>
      </c>
      <c r="AF230" s="13">
        <f>IF(ISNUMBER(AC229),IF(data[[#This Row],[internados_uci]]-AC229&lt;0,0,data[[#This Row],[internados_uci]]-AC229),0)</f>
        <v>2</v>
      </c>
      <c r="AG230" s="8">
        <f t="shared" si="31"/>
        <v>3.8333333333333335</v>
      </c>
      <c r="AJ230">
        <v>48413</v>
      </c>
      <c r="AN230">
        <v>1735</v>
      </c>
      <c r="AO230">
        <v>1951</v>
      </c>
      <c r="AP230">
        <v>2725</v>
      </c>
      <c r="AQ230">
        <v>2488</v>
      </c>
      <c r="AR230">
        <v>7412</v>
      </c>
      <c r="AS230">
        <v>6666</v>
      </c>
      <c r="AT230">
        <v>7475</v>
      </c>
      <c r="AU230">
        <v>6693</v>
      </c>
      <c r="AV230">
        <v>7772</v>
      </c>
      <c r="AW230">
        <v>6343</v>
      </c>
      <c r="AX230">
        <v>7021</v>
      </c>
      <c r="AY230">
        <v>5515</v>
      </c>
      <c r="AZ230">
        <v>4430</v>
      </c>
      <c r="BA230">
        <v>4113</v>
      </c>
      <c r="BB230">
        <v>3027</v>
      </c>
      <c r="BC230">
        <v>2731</v>
      </c>
      <c r="BD230">
        <v>5576</v>
      </c>
      <c r="BE230">
        <v>2805</v>
      </c>
      <c r="BL230">
        <v>47263</v>
      </c>
      <c r="BM230">
        <v>39401</v>
      </c>
      <c r="BN230">
        <v>916</v>
      </c>
      <c r="BO230">
        <v>272</v>
      </c>
      <c r="BP230">
        <v>830</v>
      </c>
      <c r="BQ230">
        <v>26</v>
      </c>
      <c r="BR230">
        <v>21</v>
      </c>
      <c r="BS230">
        <v>15</v>
      </c>
      <c r="BT230">
        <v>0</v>
      </c>
      <c r="CD230">
        <v>1</v>
      </c>
      <c r="CE230" s="6">
        <f>data[[#This Row],[obitos_0_9_f]]-CD229</f>
        <v>0</v>
      </c>
      <c r="CF230">
        <v>0</v>
      </c>
      <c r="CG230" s="6">
        <f>data[[#This Row],[obitos_0_9_m]]-CF229</f>
        <v>0</v>
      </c>
      <c r="CH230">
        <v>0</v>
      </c>
      <c r="CI230" s="6">
        <f>data[[#This Row],[obitos_10_19_f]]-CH229</f>
        <v>0</v>
      </c>
      <c r="CJ230">
        <v>0</v>
      </c>
      <c r="CK230" s="6">
        <f>data[[#This Row],[obitos_10_19_m]]-CJ229</f>
        <v>0</v>
      </c>
      <c r="CL230">
        <v>1</v>
      </c>
      <c r="CM230" s="6">
        <f>data[[#This Row],[obitos_20_29_f]]-CL229</f>
        <v>0</v>
      </c>
      <c r="CN230">
        <v>1</v>
      </c>
      <c r="CO230" s="6">
        <f>data[[#This Row],[obitos_20_29_m]]-CN229</f>
        <v>0</v>
      </c>
      <c r="CP230">
        <v>3</v>
      </c>
      <c r="CQ230" s="6">
        <f>data[[#This Row],[obitos_30_39_f]]-CP229</f>
        <v>0</v>
      </c>
      <c r="CR230">
        <v>2</v>
      </c>
      <c r="CS230" s="6">
        <f>data[[#This Row],[obitos_30_39_m]]-CR229</f>
        <v>0</v>
      </c>
      <c r="CT230">
        <v>10</v>
      </c>
      <c r="CU230" s="6">
        <f>data[[#This Row],[obitos_40_49_f]]-CT229</f>
        <v>0</v>
      </c>
      <c r="CV230">
        <v>13</v>
      </c>
      <c r="CW230" s="6">
        <f>data[[#This Row],[obitos_40_49_m]]-CV229</f>
        <v>0</v>
      </c>
      <c r="CX230">
        <v>20</v>
      </c>
      <c r="CY230" s="6">
        <f>data[[#This Row],[obitos_50_59_f]]-CX229</f>
        <v>1</v>
      </c>
      <c r="CZ230">
        <v>45</v>
      </c>
      <c r="DA230" s="6">
        <f>data[[#This Row],[obitos_50_59_m]]-CZ229</f>
        <v>0</v>
      </c>
      <c r="DB230">
        <v>61</v>
      </c>
      <c r="DC230" s="6">
        <f>data[[#This Row],[obitos_60_69_f]]-DB229</f>
        <v>0</v>
      </c>
      <c r="DD230">
        <v>118</v>
      </c>
      <c r="DE230" s="6">
        <f>data[[#This Row],[obitos_60_69_m]]-DD229</f>
        <v>0</v>
      </c>
      <c r="DF230">
        <v>157</v>
      </c>
      <c r="DG230" s="6">
        <f>data[[#This Row],[obitos_70_79_f]]-DF229</f>
        <v>0</v>
      </c>
      <c r="DH230">
        <v>248</v>
      </c>
      <c r="DI230" s="6">
        <f>data[[#This Row],[obitos_70_79_m]]-DH229</f>
        <v>1</v>
      </c>
      <c r="DJ230">
        <v>786</v>
      </c>
      <c r="DK230" s="6">
        <f>data[[#This Row],[obitos_80_plus_f]]-DJ229</f>
        <v>5</v>
      </c>
      <c r="DL230">
        <v>614</v>
      </c>
      <c r="DM230" s="6">
        <f>data[[#This Row],[obitos_80_plus_m]]-DL229</f>
        <v>6</v>
      </c>
      <c r="DN230">
        <v>1039</v>
      </c>
      <c r="DO230">
        <v>1041</v>
      </c>
      <c r="DR230">
        <v>31397</v>
      </c>
    </row>
    <row r="231" spans="1:122" x14ac:dyDescent="0.25">
      <c r="A231" s="1">
        <v>44116</v>
      </c>
      <c r="B231" s="2">
        <v>44116</v>
      </c>
      <c r="C231" s="12">
        <f>data[[#This Row],[confirmados]]-R231</f>
        <v>34415</v>
      </c>
      <c r="D231" s="12">
        <f>IF(ISNUMBER(C230),data[[#This Row],[activos_1]]-C230,0)</f>
        <v>938</v>
      </c>
      <c r="E231" s="11">
        <f t="shared" si="24"/>
        <v>802.5</v>
      </c>
      <c r="F231">
        <v>87913</v>
      </c>
      <c r="G231" s="13">
        <f>IF(ISNUMBER(F230),data[[#This Row],[confirmados]]-F230,0)</f>
        <v>1249</v>
      </c>
      <c r="H231" s="8">
        <f t="shared" si="29"/>
        <v>1266.8333333333333</v>
      </c>
      <c r="I231">
        <v>32947</v>
      </c>
      <c r="J231">
        <v>7082</v>
      </c>
      <c r="K231">
        <v>43646</v>
      </c>
      <c r="L231">
        <v>1645</v>
      </c>
      <c r="M231">
        <v>2001</v>
      </c>
      <c r="N231">
        <v>298</v>
      </c>
      <c r="O231">
        <v>294</v>
      </c>
      <c r="Q231">
        <v>1249</v>
      </c>
      <c r="R231">
        <v>53498</v>
      </c>
      <c r="S231" s="13">
        <f>IF(ISNUMBER(R230),data[[#This Row],[recuperados]]-R230,0)</f>
        <v>311</v>
      </c>
      <c r="T231" s="8">
        <f t="shared" si="25"/>
        <v>464.33333333333331</v>
      </c>
      <c r="U231">
        <v>2094</v>
      </c>
      <c r="V231" s="9">
        <f>IF(ISNUMBER(U230),data[[#This Row],[obitos]]-U230,0)</f>
        <v>14</v>
      </c>
      <c r="W231" s="9">
        <f t="shared" si="26"/>
        <v>10.333333333333334</v>
      </c>
      <c r="X231">
        <v>877</v>
      </c>
      <c r="Y231" s="25">
        <f>IF(ISNUMBER(X230),(data[[#This Row],[internados]]-X230)/X230,0)</f>
        <v>4.0332147093712932E-2</v>
      </c>
      <c r="Z231" s="77">
        <f t="shared" si="27"/>
        <v>3.067717560559997E-2</v>
      </c>
      <c r="AA231" s="13">
        <f>IF(ISNUMBER(X230),IF(data[[#This Row],[internados]]-X230&lt;0,0,data[[#This Row],[internados]]-X230),0)</f>
        <v>34</v>
      </c>
      <c r="AB231" s="8">
        <f t="shared" si="30"/>
        <v>24.166666666666668</v>
      </c>
      <c r="AC231">
        <v>128</v>
      </c>
      <c r="AD231" s="78">
        <f>IF(ISNUMBER(AC230),IF(AC230=0,0,(data[[#This Row],[internados_uci]]-AC230)/AC230),0)</f>
        <v>3.2258064516129031E-2</v>
      </c>
      <c r="AE231" s="24">
        <f t="shared" si="28"/>
        <v>3.6229543274573513E-2</v>
      </c>
      <c r="AF231" s="13">
        <f>IF(ISNUMBER(AC230),IF(data[[#This Row],[internados_uci]]-AC230&lt;0,0,data[[#This Row],[internados_uci]]-AC230),0)</f>
        <v>4</v>
      </c>
      <c r="AG231" s="8">
        <f t="shared" si="31"/>
        <v>4.5</v>
      </c>
      <c r="AJ231">
        <v>48844</v>
      </c>
      <c r="AN231">
        <v>1764</v>
      </c>
      <c r="AO231">
        <v>1986</v>
      </c>
      <c r="AP231">
        <v>2784</v>
      </c>
      <c r="AQ231">
        <v>2543</v>
      </c>
      <c r="AR231">
        <v>7552</v>
      </c>
      <c r="AS231">
        <v>6802</v>
      </c>
      <c r="AT231">
        <v>7590</v>
      </c>
      <c r="AU231">
        <v>6776</v>
      </c>
      <c r="AV231">
        <v>7877</v>
      </c>
      <c r="AW231">
        <v>6420</v>
      </c>
      <c r="AX231">
        <v>7098</v>
      </c>
      <c r="AY231">
        <v>5583</v>
      </c>
      <c r="AZ231">
        <v>4485</v>
      </c>
      <c r="BA231">
        <v>4158</v>
      </c>
      <c r="BB231">
        <v>3065</v>
      </c>
      <c r="BC231">
        <v>2771</v>
      </c>
      <c r="BD231">
        <v>5636</v>
      </c>
      <c r="BE231">
        <v>2837</v>
      </c>
      <c r="BL231">
        <v>47941</v>
      </c>
      <c r="BM231">
        <v>39972</v>
      </c>
      <c r="BN231">
        <v>924</v>
      </c>
      <c r="BO231">
        <v>272</v>
      </c>
      <c r="BP231">
        <v>836</v>
      </c>
      <c r="BQ231">
        <v>26</v>
      </c>
      <c r="BR231">
        <v>21</v>
      </c>
      <c r="BS231">
        <v>15</v>
      </c>
      <c r="BT231">
        <v>0</v>
      </c>
      <c r="CD231">
        <v>1</v>
      </c>
      <c r="CE231" s="6">
        <f>data[[#This Row],[obitos_0_9_f]]-CD230</f>
        <v>0</v>
      </c>
      <c r="CF231">
        <v>0</v>
      </c>
      <c r="CG231" s="6">
        <f>data[[#This Row],[obitos_0_9_m]]-CF230</f>
        <v>0</v>
      </c>
      <c r="CH231">
        <v>0</v>
      </c>
      <c r="CI231" s="6">
        <f>data[[#This Row],[obitos_10_19_f]]-CH230</f>
        <v>0</v>
      </c>
      <c r="CJ231">
        <v>0</v>
      </c>
      <c r="CK231" s="6">
        <f>data[[#This Row],[obitos_10_19_m]]-CJ230</f>
        <v>0</v>
      </c>
      <c r="CL231">
        <v>1</v>
      </c>
      <c r="CM231" s="6">
        <f>data[[#This Row],[obitos_20_29_f]]-CL230</f>
        <v>0</v>
      </c>
      <c r="CN231">
        <v>1</v>
      </c>
      <c r="CO231" s="6">
        <f>data[[#This Row],[obitos_20_29_m]]-CN230</f>
        <v>0</v>
      </c>
      <c r="CP231">
        <v>3</v>
      </c>
      <c r="CQ231" s="6">
        <f>data[[#This Row],[obitos_30_39_f]]-CP230</f>
        <v>0</v>
      </c>
      <c r="CR231">
        <v>2</v>
      </c>
      <c r="CS231" s="6">
        <f>data[[#This Row],[obitos_30_39_m]]-CR230</f>
        <v>0</v>
      </c>
      <c r="CT231">
        <v>10</v>
      </c>
      <c r="CU231" s="6">
        <f>data[[#This Row],[obitos_40_49_f]]-CT230</f>
        <v>0</v>
      </c>
      <c r="CV231">
        <v>13</v>
      </c>
      <c r="CW231" s="6">
        <f>data[[#This Row],[obitos_40_49_m]]-CV230</f>
        <v>0</v>
      </c>
      <c r="CX231">
        <v>20</v>
      </c>
      <c r="CY231" s="6">
        <f>data[[#This Row],[obitos_50_59_f]]-CX230</f>
        <v>0</v>
      </c>
      <c r="CZ231">
        <v>45</v>
      </c>
      <c r="DA231" s="6">
        <f>data[[#This Row],[obitos_50_59_m]]-CZ230</f>
        <v>0</v>
      </c>
      <c r="DB231">
        <v>61</v>
      </c>
      <c r="DC231" s="6">
        <f>data[[#This Row],[obitos_60_69_f]]-DB230</f>
        <v>0</v>
      </c>
      <c r="DD231">
        <v>118</v>
      </c>
      <c r="DE231" s="6">
        <f>data[[#This Row],[obitos_60_69_m]]-DD230</f>
        <v>0</v>
      </c>
      <c r="DF231">
        <v>158</v>
      </c>
      <c r="DG231" s="6">
        <f>data[[#This Row],[obitos_70_79_f]]-DF230</f>
        <v>1</v>
      </c>
      <c r="DH231">
        <v>252</v>
      </c>
      <c r="DI231" s="6">
        <f>data[[#This Row],[obitos_70_79_m]]-DH230</f>
        <v>4</v>
      </c>
      <c r="DJ231">
        <v>792</v>
      </c>
      <c r="DK231" s="6">
        <f>data[[#This Row],[obitos_80_plus_f]]-DJ230</f>
        <v>6</v>
      </c>
      <c r="DL231">
        <v>617</v>
      </c>
      <c r="DM231" s="6">
        <f>data[[#This Row],[obitos_80_plus_m]]-DL230</f>
        <v>3</v>
      </c>
      <c r="DN231">
        <v>1046</v>
      </c>
      <c r="DO231">
        <v>1048</v>
      </c>
      <c r="DR231">
        <v>32321</v>
      </c>
    </row>
    <row r="232" spans="1:122" x14ac:dyDescent="0.25">
      <c r="A232" s="1">
        <v>44117</v>
      </c>
      <c r="B232" s="2">
        <v>44117</v>
      </c>
      <c r="C232" s="12">
        <f>data[[#This Row],[confirmados]]-R232</f>
        <v>35074</v>
      </c>
      <c r="D232" s="12">
        <f>IF(ISNUMBER(C231),data[[#This Row],[activos_1]]-C231,0)</f>
        <v>659</v>
      </c>
      <c r="E232" s="11">
        <f t="shared" si="24"/>
        <v>809.16666666666663</v>
      </c>
      <c r="F232">
        <v>89121</v>
      </c>
      <c r="G232" s="13">
        <f>IF(ISNUMBER(F231),data[[#This Row],[confirmados]]-F231,0)</f>
        <v>1208</v>
      </c>
      <c r="H232" s="8">
        <f t="shared" si="29"/>
        <v>1310.8333333333333</v>
      </c>
      <c r="I232">
        <v>33660</v>
      </c>
      <c r="J232">
        <v>7176</v>
      </c>
      <c r="K232">
        <v>43986</v>
      </c>
      <c r="L232">
        <v>1677</v>
      </c>
      <c r="M232">
        <v>2025</v>
      </c>
      <c r="N232">
        <v>300</v>
      </c>
      <c r="O232">
        <v>297</v>
      </c>
      <c r="Q232">
        <v>1208</v>
      </c>
      <c r="R232">
        <v>54047</v>
      </c>
      <c r="S232" s="13">
        <f>IF(ISNUMBER(R231),data[[#This Row],[recuperados]]-R231,0)</f>
        <v>549</v>
      </c>
      <c r="T232" s="8">
        <f t="shared" si="25"/>
        <v>501.66666666666669</v>
      </c>
      <c r="U232">
        <v>2110</v>
      </c>
      <c r="V232" s="9">
        <f>IF(ISNUMBER(U231),data[[#This Row],[obitos]]-U231,0)</f>
        <v>16</v>
      </c>
      <c r="W232" s="9">
        <f t="shared" si="26"/>
        <v>11.666666666666666</v>
      </c>
      <c r="X232">
        <v>916</v>
      </c>
      <c r="Y232" s="25">
        <f>IF(ISNUMBER(X231),(data[[#This Row],[internados]]-X231)/X231,0)</f>
        <v>4.4469783352337512E-2</v>
      </c>
      <c r="Z232" s="77">
        <f t="shared" si="27"/>
        <v>3.0802831665233631E-2</v>
      </c>
      <c r="AA232" s="13">
        <f>IF(ISNUMBER(X231),IF(data[[#This Row],[internados]]-X231&lt;0,0,data[[#This Row],[internados]]-X231),0)</f>
        <v>39</v>
      </c>
      <c r="AB232" s="8">
        <f t="shared" si="30"/>
        <v>25.333333333333332</v>
      </c>
      <c r="AC232">
        <v>132</v>
      </c>
      <c r="AD232" s="78">
        <f>IF(ISNUMBER(AC231),IF(AC231=0,0,(data[[#This Row],[internados_uci]]-AC231)/AC231),0)</f>
        <v>3.125E-2</v>
      </c>
      <c r="AE232" s="24">
        <f t="shared" si="28"/>
        <v>4.1437876607906841E-2</v>
      </c>
      <c r="AF232" s="13">
        <f>IF(ISNUMBER(AC231),IF(data[[#This Row],[internados_uci]]-AC231&lt;0,0,data[[#This Row],[internados_uci]]-AC231),0)</f>
        <v>4</v>
      </c>
      <c r="AG232" s="8">
        <f t="shared" si="31"/>
        <v>5.166666666666667</v>
      </c>
      <c r="AJ232">
        <v>50291</v>
      </c>
      <c r="AN232">
        <v>1790</v>
      </c>
      <c r="AO232">
        <v>2013</v>
      </c>
      <c r="AP232">
        <v>2818</v>
      </c>
      <c r="AQ232">
        <v>2590</v>
      </c>
      <c r="AR232">
        <v>7664</v>
      </c>
      <c r="AS232">
        <v>6908</v>
      </c>
      <c r="AT232">
        <v>7685</v>
      </c>
      <c r="AU232">
        <v>6872</v>
      </c>
      <c r="AV232">
        <v>7977</v>
      </c>
      <c r="AW232">
        <v>6522</v>
      </c>
      <c r="AX232">
        <v>7197</v>
      </c>
      <c r="AY232">
        <v>5665</v>
      </c>
      <c r="AZ232">
        <v>4550</v>
      </c>
      <c r="BA232">
        <v>4214</v>
      </c>
      <c r="BB232">
        <v>3106</v>
      </c>
      <c r="BC232">
        <v>2813</v>
      </c>
      <c r="BD232">
        <v>5678</v>
      </c>
      <c r="BE232">
        <v>2874</v>
      </c>
      <c r="BL232">
        <v>48555</v>
      </c>
      <c r="BM232">
        <v>40566</v>
      </c>
      <c r="BN232">
        <v>929</v>
      </c>
      <c r="BO232">
        <v>273</v>
      </c>
      <c r="BP232">
        <v>846</v>
      </c>
      <c r="BQ232">
        <v>26</v>
      </c>
      <c r="BR232">
        <v>21</v>
      </c>
      <c r="BS232">
        <v>15</v>
      </c>
      <c r="BT232">
        <v>0</v>
      </c>
      <c r="CD232">
        <v>1</v>
      </c>
      <c r="CE232" s="6">
        <f>data[[#This Row],[obitos_0_9_f]]-CD231</f>
        <v>0</v>
      </c>
      <c r="CF232">
        <v>0</v>
      </c>
      <c r="CG232" s="6">
        <f>data[[#This Row],[obitos_0_9_m]]-CF231</f>
        <v>0</v>
      </c>
      <c r="CH232">
        <v>0</v>
      </c>
      <c r="CI232" s="6">
        <f>data[[#This Row],[obitos_10_19_f]]-CH231</f>
        <v>0</v>
      </c>
      <c r="CJ232">
        <v>0</v>
      </c>
      <c r="CK232" s="6">
        <f>data[[#This Row],[obitos_10_19_m]]-CJ231</f>
        <v>0</v>
      </c>
      <c r="CL232">
        <v>1</v>
      </c>
      <c r="CM232" s="6">
        <f>data[[#This Row],[obitos_20_29_f]]-CL231</f>
        <v>0</v>
      </c>
      <c r="CN232">
        <v>1</v>
      </c>
      <c r="CO232" s="6">
        <f>data[[#This Row],[obitos_20_29_m]]-CN231</f>
        <v>0</v>
      </c>
      <c r="CP232">
        <v>3</v>
      </c>
      <c r="CQ232" s="6">
        <f>data[[#This Row],[obitos_30_39_f]]-CP231</f>
        <v>0</v>
      </c>
      <c r="CR232">
        <v>2</v>
      </c>
      <c r="CS232" s="6">
        <f>data[[#This Row],[obitos_30_39_m]]-CR231</f>
        <v>0</v>
      </c>
      <c r="CT232">
        <v>10</v>
      </c>
      <c r="CU232" s="6">
        <f>data[[#This Row],[obitos_40_49_f]]-CT231</f>
        <v>0</v>
      </c>
      <c r="CV232">
        <v>13</v>
      </c>
      <c r="CW232" s="6">
        <f>data[[#This Row],[obitos_40_49_m]]-CV231</f>
        <v>0</v>
      </c>
      <c r="CX232">
        <v>20</v>
      </c>
      <c r="CY232" s="6">
        <f>data[[#This Row],[obitos_50_59_f]]-CX231</f>
        <v>0</v>
      </c>
      <c r="CZ232">
        <v>45</v>
      </c>
      <c r="DA232" s="6">
        <f>data[[#This Row],[obitos_50_59_m]]-CZ231</f>
        <v>0</v>
      </c>
      <c r="DB232">
        <v>61</v>
      </c>
      <c r="DC232" s="6">
        <f>data[[#This Row],[obitos_60_69_f]]-DB231</f>
        <v>0</v>
      </c>
      <c r="DD232">
        <v>119</v>
      </c>
      <c r="DE232" s="6">
        <f>data[[#This Row],[obitos_60_69_m]]-DD231</f>
        <v>1</v>
      </c>
      <c r="DF232">
        <v>159</v>
      </c>
      <c r="DG232" s="6">
        <f>data[[#This Row],[obitos_70_79_f]]-DF231</f>
        <v>1</v>
      </c>
      <c r="DH232">
        <v>255</v>
      </c>
      <c r="DI232" s="6">
        <f>data[[#This Row],[obitos_70_79_m]]-DH231</f>
        <v>3</v>
      </c>
      <c r="DJ232">
        <v>798</v>
      </c>
      <c r="DK232" s="6">
        <f>data[[#This Row],[obitos_80_plus_f]]-DJ231</f>
        <v>6</v>
      </c>
      <c r="DL232">
        <v>622</v>
      </c>
      <c r="DM232" s="6">
        <f>data[[#This Row],[obitos_80_plus_m]]-DL231</f>
        <v>5</v>
      </c>
      <c r="DN232">
        <v>1053</v>
      </c>
      <c r="DO232">
        <v>1057</v>
      </c>
      <c r="DR232">
        <v>32964</v>
      </c>
    </row>
    <row r="233" spans="1:122" x14ac:dyDescent="0.25">
      <c r="A233" s="1">
        <v>44118</v>
      </c>
      <c r="B233" s="2">
        <v>44118</v>
      </c>
      <c r="C233" s="12">
        <f>data[[#This Row],[confirmados]]-R233</f>
        <v>36700</v>
      </c>
      <c r="D233" s="12">
        <f>IF(ISNUMBER(C232),data[[#This Row],[activos_1]]-C232,0)</f>
        <v>1626</v>
      </c>
      <c r="E233" s="11">
        <f t="shared" si="24"/>
        <v>947.16666666666663</v>
      </c>
      <c r="F233">
        <v>91193</v>
      </c>
      <c r="G233" s="13">
        <f>IF(ISNUMBER(F232),data[[#This Row],[confirmados]]-F232,0)</f>
        <v>2072</v>
      </c>
      <c r="H233" s="8">
        <f t="shared" si="29"/>
        <v>1443.1666666666667</v>
      </c>
      <c r="I233">
        <v>34661</v>
      </c>
      <c r="J233">
        <v>7348</v>
      </c>
      <c r="K233">
        <v>44788</v>
      </c>
      <c r="L233">
        <v>1724</v>
      </c>
      <c r="M233">
        <v>2067</v>
      </c>
      <c r="N233">
        <v>305</v>
      </c>
      <c r="O233">
        <v>300</v>
      </c>
      <c r="Q233">
        <v>2072</v>
      </c>
      <c r="R233">
        <v>54493</v>
      </c>
      <c r="S233" s="13">
        <f>IF(ISNUMBER(R232),data[[#This Row],[recuperados]]-R232,0)</f>
        <v>446</v>
      </c>
      <c r="T233" s="8">
        <f t="shared" si="25"/>
        <v>496</v>
      </c>
      <c r="U233">
        <v>2117</v>
      </c>
      <c r="V233" s="9">
        <f>IF(ISNUMBER(U232),data[[#This Row],[obitos]]-U232,0)</f>
        <v>7</v>
      </c>
      <c r="W233" s="9">
        <f t="shared" si="26"/>
        <v>11.166666666666666</v>
      </c>
      <c r="X233">
        <v>957</v>
      </c>
      <c r="Y233" s="25">
        <f>IF(ISNUMBER(X232),(data[[#This Row],[internados]]-X232)/X232,0)</f>
        <v>4.4759825327510917E-2</v>
      </c>
      <c r="Z233" s="77">
        <f t="shared" si="27"/>
        <v>3.0191249324530822E-2</v>
      </c>
      <c r="AA233" s="13">
        <f>IF(ISNUMBER(X232),IF(data[[#This Row],[internados]]-X232&lt;0,0,data[[#This Row],[internados]]-X232),0)</f>
        <v>41</v>
      </c>
      <c r="AB233" s="8">
        <f t="shared" si="30"/>
        <v>26</v>
      </c>
      <c r="AC233">
        <v>135</v>
      </c>
      <c r="AD233" s="78">
        <f>IF(ISNUMBER(AC232),IF(AC232=0,0,(data[[#This Row],[internados_uci]]-AC232)/AC232),0)</f>
        <v>2.2727272727272728E-2</v>
      </c>
      <c r="AE233" s="24">
        <f t="shared" si="28"/>
        <v>2.7597550267580508E-2</v>
      </c>
      <c r="AF233" s="13">
        <f>IF(ISNUMBER(AC232),IF(data[[#This Row],[internados_uci]]-AC232&lt;0,0,data[[#This Row],[internados_uci]]-AC232),0)</f>
        <v>3</v>
      </c>
      <c r="AG233" s="8">
        <f t="shared" si="31"/>
        <v>3.8333333333333335</v>
      </c>
      <c r="AJ233">
        <v>50544</v>
      </c>
      <c r="AN233">
        <v>1839</v>
      </c>
      <c r="AO233">
        <v>2058</v>
      </c>
      <c r="AP233">
        <v>2913</v>
      </c>
      <c r="AQ233">
        <v>2695</v>
      </c>
      <c r="AR233">
        <v>7863</v>
      </c>
      <c r="AS233">
        <v>7093</v>
      </c>
      <c r="AT233">
        <v>7860</v>
      </c>
      <c r="AU233">
        <v>7013</v>
      </c>
      <c r="AV233">
        <v>8165</v>
      </c>
      <c r="AW233">
        <v>6680</v>
      </c>
      <c r="AX233">
        <v>7365</v>
      </c>
      <c r="AY233">
        <v>5792</v>
      </c>
      <c r="AZ233">
        <v>4649</v>
      </c>
      <c r="BA233">
        <v>4309</v>
      </c>
      <c r="BB233">
        <v>3165</v>
      </c>
      <c r="BC233">
        <v>2872</v>
      </c>
      <c r="BD233">
        <v>5752</v>
      </c>
      <c r="BE233">
        <v>2927</v>
      </c>
      <c r="BL233">
        <v>49660</v>
      </c>
      <c r="BM233">
        <v>41533</v>
      </c>
      <c r="BN233">
        <v>932</v>
      </c>
      <c r="BO233">
        <v>273</v>
      </c>
      <c r="BP233">
        <v>850</v>
      </c>
      <c r="BQ233">
        <v>26</v>
      </c>
      <c r="BR233">
        <v>21</v>
      </c>
      <c r="BS233">
        <v>15</v>
      </c>
      <c r="BT233">
        <v>0</v>
      </c>
      <c r="CD233">
        <v>1</v>
      </c>
      <c r="CE233" s="6">
        <f>data[[#This Row],[obitos_0_9_f]]-CD232</f>
        <v>0</v>
      </c>
      <c r="CF233">
        <v>0</v>
      </c>
      <c r="CG233" s="6">
        <f>data[[#This Row],[obitos_0_9_m]]-CF232</f>
        <v>0</v>
      </c>
      <c r="CH233">
        <v>0</v>
      </c>
      <c r="CI233" s="6">
        <f>data[[#This Row],[obitos_10_19_f]]-CH232</f>
        <v>0</v>
      </c>
      <c r="CJ233">
        <v>0</v>
      </c>
      <c r="CK233" s="6">
        <f>data[[#This Row],[obitos_10_19_m]]-CJ232</f>
        <v>0</v>
      </c>
      <c r="CL233">
        <v>1</v>
      </c>
      <c r="CM233" s="6">
        <f>data[[#This Row],[obitos_20_29_f]]-CL232</f>
        <v>0</v>
      </c>
      <c r="CN233">
        <v>1</v>
      </c>
      <c r="CO233" s="6">
        <f>data[[#This Row],[obitos_20_29_m]]-CN232</f>
        <v>0</v>
      </c>
      <c r="CP233">
        <v>3</v>
      </c>
      <c r="CQ233" s="6">
        <f>data[[#This Row],[obitos_30_39_f]]-CP232</f>
        <v>0</v>
      </c>
      <c r="CR233">
        <v>2</v>
      </c>
      <c r="CS233" s="6">
        <f>data[[#This Row],[obitos_30_39_m]]-CR232</f>
        <v>0</v>
      </c>
      <c r="CT233">
        <v>10</v>
      </c>
      <c r="CU233" s="6">
        <f>data[[#This Row],[obitos_40_49_f]]-CT232</f>
        <v>0</v>
      </c>
      <c r="CV233">
        <v>13</v>
      </c>
      <c r="CW233" s="6">
        <f>data[[#This Row],[obitos_40_49_m]]-CV232</f>
        <v>0</v>
      </c>
      <c r="CX233">
        <v>20</v>
      </c>
      <c r="CY233" s="6">
        <f>data[[#This Row],[obitos_50_59_f]]-CX232</f>
        <v>0</v>
      </c>
      <c r="CZ233">
        <v>45</v>
      </c>
      <c r="DA233" s="6">
        <f>data[[#This Row],[obitos_50_59_m]]-CZ232</f>
        <v>0</v>
      </c>
      <c r="DB233">
        <v>61</v>
      </c>
      <c r="DC233" s="6">
        <f>data[[#This Row],[obitos_60_69_f]]-DB232</f>
        <v>0</v>
      </c>
      <c r="DD233">
        <v>120</v>
      </c>
      <c r="DE233" s="6">
        <f>data[[#This Row],[obitos_60_69_m]]-DD232</f>
        <v>1</v>
      </c>
      <c r="DF233">
        <v>159</v>
      </c>
      <c r="DG233" s="6">
        <f>data[[#This Row],[obitos_70_79_f]]-DF232</f>
        <v>0</v>
      </c>
      <c r="DH233">
        <v>256</v>
      </c>
      <c r="DI233" s="6">
        <f>data[[#This Row],[obitos_70_79_m]]-DH232</f>
        <v>1</v>
      </c>
      <c r="DJ233">
        <v>801</v>
      </c>
      <c r="DK233" s="6">
        <f>data[[#This Row],[obitos_80_plus_f]]-DJ232</f>
        <v>3</v>
      </c>
      <c r="DL233">
        <v>624</v>
      </c>
      <c r="DM233" s="6">
        <f>data[[#This Row],[obitos_80_plus_m]]-DL232</f>
        <v>2</v>
      </c>
      <c r="DN233">
        <v>1056</v>
      </c>
      <c r="DO233">
        <v>1061</v>
      </c>
      <c r="DR233">
        <v>34583</v>
      </c>
    </row>
    <row r="234" spans="1:122" x14ac:dyDescent="0.25">
      <c r="A234" s="1">
        <v>44119</v>
      </c>
      <c r="B234" s="2">
        <v>44119</v>
      </c>
      <c r="C234" s="12">
        <f>data[[#This Row],[confirmados]]-R234</f>
        <v>38213</v>
      </c>
      <c r="D234" s="12">
        <f>IF(ISNUMBER(C233),data[[#This Row],[activos_1]]-C233,0)</f>
        <v>1513</v>
      </c>
      <c r="E234" s="11">
        <f t="shared" si="24"/>
        <v>1074.8333333333333</v>
      </c>
      <c r="F234">
        <v>93294</v>
      </c>
      <c r="G234" s="13">
        <f>IF(ISNUMBER(F233),data[[#This Row],[confirmados]]-F233,0)</f>
        <v>2101</v>
      </c>
      <c r="H234" s="8">
        <f t="shared" si="29"/>
        <v>1561</v>
      </c>
      <c r="I234">
        <v>35807</v>
      </c>
      <c r="J234">
        <v>7511</v>
      </c>
      <c r="K234">
        <v>45521</v>
      </c>
      <c r="L234">
        <v>1764</v>
      </c>
      <c r="M234">
        <v>2080</v>
      </c>
      <c r="N234">
        <v>306</v>
      </c>
      <c r="O234">
        <v>305</v>
      </c>
      <c r="Q234">
        <v>2101</v>
      </c>
      <c r="R234">
        <v>55081</v>
      </c>
      <c r="S234" s="13">
        <f>IF(ISNUMBER(R233),data[[#This Row],[recuperados]]-R233,0)</f>
        <v>588</v>
      </c>
      <c r="T234" s="8">
        <f t="shared" si="25"/>
        <v>486.16666666666669</v>
      </c>
      <c r="U234">
        <v>2128</v>
      </c>
      <c r="V234" s="9">
        <f>IF(ISNUMBER(U233),data[[#This Row],[obitos]]-U233,0)</f>
        <v>11</v>
      </c>
      <c r="W234" s="9">
        <f t="shared" si="26"/>
        <v>11</v>
      </c>
      <c r="X234">
        <v>993</v>
      </c>
      <c r="Y234" s="25">
        <f>IF(ISNUMBER(X233),(data[[#This Row],[internados]]-X233)/X233,0)</f>
        <v>3.7617554858934171E-2</v>
      </c>
      <c r="Z234" s="77">
        <f t="shared" si="27"/>
        <v>3.4380109383208783E-2</v>
      </c>
      <c r="AA234" s="13">
        <f>IF(ISNUMBER(X233),IF(data[[#This Row],[internados]]-X233&lt;0,0,data[[#This Row],[internados]]-X233),0)</f>
        <v>36</v>
      </c>
      <c r="AB234" s="8">
        <f t="shared" si="30"/>
        <v>30.333333333333332</v>
      </c>
      <c r="AC234">
        <v>139</v>
      </c>
      <c r="AD234" s="78">
        <f>IF(ISNUMBER(AC233),IF(AC233=0,0,(data[[#This Row],[internados_uci]]-AC233)/AC233),0)</f>
        <v>2.9629629629629631E-2</v>
      </c>
      <c r="AE234" s="24">
        <f t="shared" si="28"/>
        <v>1.8043068249330368E-2</v>
      </c>
      <c r="AF234" s="13">
        <f>IF(ISNUMBER(AC233),IF(data[[#This Row],[internados_uci]]-AC233&lt;0,0,data[[#This Row],[internados_uci]]-AC233),0)</f>
        <v>4</v>
      </c>
      <c r="AG234" s="8">
        <f t="shared" si="31"/>
        <v>2.8333333333333335</v>
      </c>
      <c r="AJ234">
        <v>51601</v>
      </c>
      <c r="AN234">
        <v>1882</v>
      </c>
      <c r="AO234">
        <v>2098</v>
      </c>
      <c r="AP234">
        <v>3013</v>
      </c>
      <c r="AQ234">
        <v>2785</v>
      </c>
      <c r="AR234">
        <v>8088</v>
      </c>
      <c r="AS234">
        <v>7317</v>
      </c>
      <c r="AT234">
        <v>8030</v>
      </c>
      <c r="AU234">
        <v>7185</v>
      </c>
      <c r="AV234">
        <v>8362</v>
      </c>
      <c r="AW234">
        <v>6849</v>
      </c>
      <c r="AX234">
        <v>7509</v>
      </c>
      <c r="AY234">
        <v>5930</v>
      </c>
      <c r="AZ234">
        <v>4740</v>
      </c>
      <c r="BA234">
        <v>4389</v>
      </c>
      <c r="BB234">
        <v>3220</v>
      </c>
      <c r="BC234">
        <v>2918</v>
      </c>
      <c r="BD234">
        <v>5831</v>
      </c>
      <c r="BE234">
        <v>2968</v>
      </c>
      <c r="BL234">
        <v>50762</v>
      </c>
      <c r="BM234">
        <v>42532</v>
      </c>
      <c r="BN234">
        <v>934</v>
      </c>
      <c r="BO234">
        <v>275</v>
      </c>
      <c r="BP234">
        <v>857</v>
      </c>
      <c r="BQ234">
        <v>26</v>
      </c>
      <c r="BR234">
        <v>21</v>
      </c>
      <c r="BS234">
        <v>15</v>
      </c>
      <c r="BT234">
        <v>0</v>
      </c>
      <c r="CD234">
        <v>1</v>
      </c>
      <c r="CE234" s="6">
        <f>data[[#This Row],[obitos_0_9_f]]-CD233</f>
        <v>0</v>
      </c>
      <c r="CF234">
        <v>0</v>
      </c>
      <c r="CG234" s="6">
        <f>data[[#This Row],[obitos_0_9_m]]-CF233</f>
        <v>0</v>
      </c>
      <c r="CH234">
        <v>0</v>
      </c>
      <c r="CI234" s="6">
        <f>data[[#This Row],[obitos_10_19_f]]-CH233</f>
        <v>0</v>
      </c>
      <c r="CJ234">
        <v>0</v>
      </c>
      <c r="CK234" s="6">
        <f>data[[#This Row],[obitos_10_19_m]]-CJ233</f>
        <v>0</v>
      </c>
      <c r="CL234">
        <v>1</v>
      </c>
      <c r="CM234" s="6">
        <f>data[[#This Row],[obitos_20_29_f]]-CL233</f>
        <v>0</v>
      </c>
      <c r="CN234">
        <v>1</v>
      </c>
      <c r="CO234" s="6">
        <f>data[[#This Row],[obitos_20_29_m]]-CN233</f>
        <v>0</v>
      </c>
      <c r="CP234">
        <v>3</v>
      </c>
      <c r="CQ234" s="6">
        <f>data[[#This Row],[obitos_30_39_f]]-CP233</f>
        <v>0</v>
      </c>
      <c r="CR234">
        <v>2</v>
      </c>
      <c r="CS234" s="6">
        <f>data[[#This Row],[obitos_30_39_m]]-CR233</f>
        <v>0</v>
      </c>
      <c r="CT234">
        <v>10</v>
      </c>
      <c r="CU234" s="6">
        <f>data[[#This Row],[obitos_40_49_f]]-CT233</f>
        <v>0</v>
      </c>
      <c r="CV234">
        <v>14</v>
      </c>
      <c r="CW234" s="6">
        <f>data[[#This Row],[obitos_40_49_m]]-CV233</f>
        <v>1</v>
      </c>
      <c r="CX234">
        <v>21</v>
      </c>
      <c r="CY234" s="6">
        <f>data[[#This Row],[obitos_50_59_f]]-CX233</f>
        <v>1</v>
      </c>
      <c r="CZ234">
        <v>45</v>
      </c>
      <c r="DA234" s="6">
        <f>data[[#This Row],[obitos_50_59_m]]-CZ233</f>
        <v>0</v>
      </c>
      <c r="DB234">
        <v>61</v>
      </c>
      <c r="DC234" s="6">
        <f>data[[#This Row],[obitos_60_69_f]]-DB233</f>
        <v>0</v>
      </c>
      <c r="DD234">
        <v>120</v>
      </c>
      <c r="DE234" s="6">
        <f>data[[#This Row],[obitos_60_69_m]]-DD233</f>
        <v>0</v>
      </c>
      <c r="DF234">
        <v>159</v>
      </c>
      <c r="DG234" s="6">
        <f>data[[#This Row],[obitos_70_79_f]]-DF233</f>
        <v>0</v>
      </c>
      <c r="DH234">
        <v>257</v>
      </c>
      <c r="DI234" s="6">
        <f>data[[#This Row],[obitos_70_79_m]]-DH233</f>
        <v>1</v>
      </c>
      <c r="DJ234">
        <v>806</v>
      </c>
      <c r="DK234" s="6">
        <f>data[[#This Row],[obitos_80_plus_f]]-DJ233</f>
        <v>5</v>
      </c>
      <c r="DL234">
        <v>627</v>
      </c>
      <c r="DM234" s="6">
        <f>data[[#This Row],[obitos_80_plus_m]]-DL233</f>
        <v>3</v>
      </c>
      <c r="DN234">
        <v>1062</v>
      </c>
      <c r="DO234">
        <v>1066</v>
      </c>
      <c r="DR234">
        <v>36085</v>
      </c>
    </row>
    <row r="235" spans="1:122" x14ac:dyDescent="0.25">
      <c r="A235" s="1">
        <v>44120</v>
      </c>
      <c r="B235" s="2">
        <v>44120</v>
      </c>
      <c r="C235" s="12">
        <f>data[[#This Row],[confirmados]]-R235</f>
        <v>39836</v>
      </c>
      <c r="D235" s="12">
        <f>IF(ISNUMBER(C234),data[[#This Row],[activos_1]]-C234,0)</f>
        <v>1623</v>
      </c>
      <c r="E235" s="11">
        <f t="shared" si="24"/>
        <v>1177.5</v>
      </c>
      <c r="F235">
        <v>95902</v>
      </c>
      <c r="G235" s="13">
        <f>IF(ISNUMBER(F234),data[[#This Row],[confirmados]]-F234,0)</f>
        <v>2608</v>
      </c>
      <c r="H235" s="8">
        <f t="shared" si="29"/>
        <v>1721.3333333333333</v>
      </c>
      <c r="I235">
        <v>37157</v>
      </c>
      <c r="J235">
        <v>7834</v>
      </c>
      <c r="K235">
        <v>46246</v>
      </c>
      <c r="L235">
        <v>1914</v>
      </c>
      <c r="M235">
        <v>2124</v>
      </c>
      <c r="N235">
        <v>310</v>
      </c>
      <c r="O235">
        <v>317</v>
      </c>
      <c r="Q235">
        <v>2608</v>
      </c>
      <c r="R235">
        <v>56066</v>
      </c>
      <c r="S235" s="13">
        <f>IF(ISNUMBER(R234),data[[#This Row],[recuperados]]-R234,0)</f>
        <v>985</v>
      </c>
      <c r="T235" s="8">
        <f t="shared" si="25"/>
        <v>543.83333333333337</v>
      </c>
      <c r="U235">
        <v>2149</v>
      </c>
      <c r="V235" s="9">
        <f>IF(ISNUMBER(U234),data[[#This Row],[obitos]]-U234,0)</f>
        <v>21</v>
      </c>
      <c r="W235" s="9">
        <f t="shared" si="26"/>
        <v>13.666666666666666</v>
      </c>
      <c r="X235">
        <v>1015</v>
      </c>
      <c r="Y235" s="25">
        <f>IF(ISNUMBER(X234),(data[[#This Row],[internados]]-X234)/X234,0)</f>
        <v>2.2155085599194362E-2</v>
      </c>
      <c r="Z235" s="77">
        <f t="shared" si="27"/>
        <v>3.3962471574114382E-2</v>
      </c>
      <c r="AA235" s="13">
        <f>IF(ISNUMBER(X234),IF(data[[#This Row],[internados]]-X234&lt;0,0,data[[#This Row],[internados]]-X234),0)</f>
        <v>22</v>
      </c>
      <c r="AB235" s="8">
        <f t="shared" si="30"/>
        <v>30.666666666666668</v>
      </c>
      <c r="AC235">
        <v>144</v>
      </c>
      <c r="AD235" s="78">
        <f>IF(ISNUMBER(AC234),IF(AC234=0,0,(data[[#This Row],[internados_uci]]-AC234)/AC234),0)</f>
        <v>3.5971223021582732E-2</v>
      </c>
      <c r="AE235" s="24">
        <f t="shared" si="28"/>
        <v>2.8038272086260824E-2</v>
      </c>
      <c r="AF235" s="13">
        <f>IF(ISNUMBER(AC234),IF(data[[#This Row],[internados_uci]]-AC234&lt;0,0,data[[#This Row],[internados_uci]]-AC234),0)</f>
        <v>5</v>
      </c>
      <c r="AG235" s="8">
        <f t="shared" si="31"/>
        <v>3.6666666666666665</v>
      </c>
      <c r="AJ235">
        <v>51784</v>
      </c>
      <c r="AN235">
        <v>1929</v>
      </c>
      <c r="AO235">
        <v>2145</v>
      </c>
      <c r="AP235">
        <v>3123</v>
      </c>
      <c r="AQ235">
        <v>2873</v>
      </c>
      <c r="AR235">
        <v>8341</v>
      </c>
      <c r="AS235">
        <v>7537</v>
      </c>
      <c r="AT235">
        <v>8259</v>
      </c>
      <c r="AU235">
        <v>7374</v>
      </c>
      <c r="AV235">
        <v>8603</v>
      </c>
      <c r="AW235">
        <v>7033</v>
      </c>
      <c r="AX235">
        <v>7712</v>
      </c>
      <c r="AY235">
        <v>6090</v>
      </c>
      <c r="AZ235">
        <v>4864</v>
      </c>
      <c r="BA235">
        <v>4504</v>
      </c>
      <c r="BB235">
        <v>3301</v>
      </c>
      <c r="BC235">
        <v>2988</v>
      </c>
      <c r="BD235">
        <v>6042</v>
      </c>
      <c r="BE235">
        <v>3020</v>
      </c>
      <c r="BL235">
        <v>52253</v>
      </c>
      <c r="BM235">
        <v>43649</v>
      </c>
      <c r="BN235">
        <v>944</v>
      </c>
      <c r="BO235">
        <v>277</v>
      </c>
      <c r="BP235">
        <v>866</v>
      </c>
      <c r="BQ235">
        <v>26</v>
      </c>
      <c r="BR235">
        <v>21</v>
      </c>
      <c r="BS235">
        <v>15</v>
      </c>
      <c r="BT235">
        <v>0</v>
      </c>
      <c r="CD235">
        <v>1</v>
      </c>
      <c r="CE235" s="6">
        <f>data[[#This Row],[obitos_0_9_f]]-CD234</f>
        <v>0</v>
      </c>
      <c r="CF235">
        <v>0</v>
      </c>
      <c r="CG235" s="6">
        <f>data[[#This Row],[obitos_0_9_m]]-CF234</f>
        <v>0</v>
      </c>
      <c r="CH235">
        <v>0</v>
      </c>
      <c r="CI235" s="6">
        <f>data[[#This Row],[obitos_10_19_f]]-CH234</f>
        <v>0</v>
      </c>
      <c r="CJ235">
        <v>0</v>
      </c>
      <c r="CK235" s="6">
        <f>data[[#This Row],[obitos_10_19_m]]-CJ234</f>
        <v>0</v>
      </c>
      <c r="CL235">
        <v>1</v>
      </c>
      <c r="CM235" s="6">
        <f>data[[#This Row],[obitos_20_29_f]]-CL234</f>
        <v>0</v>
      </c>
      <c r="CN235">
        <v>1</v>
      </c>
      <c r="CO235" s="6">
        <f>data[[#This Row],[obitos_20_29_m]]-CN234</f>
        <v>0</v>
      </c>
      <c r="CP235">
        <v>3</v>
      </c>
      <c r="CQ235" s="6">
        <f>data[[#This Row],[obitos_30_39_f]]-CP234</f>
        <v>0</v>
      </c>
      <c r="CR235">
        <v>2</v>
      </c>
      <c r="CS235" s="6">
        <f>data[[#This Row],[obitos_30_39_m]]-CR234</f>
        <v>0</v>
      </c>
      <c r="CT235">
        <v>11</v>
      </c>
      <c r="CU235" s="6">
        <f>data[[#This Row],[obitos_40_49_f]]-CT234</f>
        <v>1</v>
      </c>
      <c r="CV235">
        <v>14</v>
      </c>
      <c r="CW235" s="6">
        <f>data[[#This Row],[obitos_40_49_m]]-CV234</f>
        <v>0</v>
      </c>
      <c r="CX235">
        <v>21</v>
      </c>
      <c r="CY235" s="6">
        <f>data[[#This Row],[obitos_50_59_f]]-CX234</f>
        <v>0</v>
      </c>
      <c r="CZ235">
        <v>45</v>
      </c>
      <c r="DA235" s="6">
        <f>data[[#This Row],[obitos_50_59_m]]-CZ234</f>
        <v>0</v>
      </c>
      <c r="DB235">
        <v>61</v>
      </c>
      <c r="DC235" s="6">
        <f>data[[#This Row],[obitos_60_69_f]]-DB234</f>
        <v>0</v>
      </c>
      <c r="DD235">
        <v>123</v>
      </c>
      <c r="DE235" s="6">
        <f>data[[#This Row],[obitos_60_69_m]]-DD234</f>
        <v>3</v>
      </c>
      <c r="DF235">
        <v>160</v>
      </c>
      <c r="DG235" s="6">
        <f>data[[#This Row],[obitos_70_79_f]]-DF234</f>
        <v>1</v>
      </c>
      <c r="DH235">
        <v>260</v>
      </c>
      <c r="DI235" s="6">
        <f>data[[#This Row],[obitos_70_79_m]]-DH234</f>
        <v>3</v>
      </c>
      <c r="DJ235">
        <v>810</v>
      </c>
      <c r="DK235" s="6">
        <f>data[[#This Row],[obitos_80_plus_f]]-DJ234</f>
        <v>4</v>
      </c>
      <c r="DL235">
        <v>636</v>
      </c>
      <c r="DM235" s="6">
        <f>data[[#This Row],[obitos_80_plus_m]]-DL234</f>
        <v>9</v>
      </c>
      <c r="DN235">
        <v>1068</v>
      </c>
      <c r="DO235">
        <v>1081</v>
      </c>
      <c r="DR235">
        <v>37687</v>
      </c>
    </row>
    <row r="236" spans="1:122" x14ac:dyDescent="0.25">
      <c r="A236" s="1">
        <v>44121</v>
      </c>
      <c r="B236" s="2">
        <v>44121</v>
      </c>
      <c r="C236" s="12">
        <f>data[[#This Row],[confirmados]]-R236</f>
        <v>40136</v>
      </c>
      <c r="D236" s="12">
        <f>IF(ISNUMBER(C235),data[[#This Row],[activos_1]]-C235,0)</f>
        <v>300</v>
      </c>
      <c r="E236" s="11">
        <f t="shared" si="24"/>
        <v>1109.8333333333333</v>
      </c>
      <c r="F236">
        <v>98055</v>
      </c>
      <c r="G236" s="13">
        <f>IF(ISNUMBER(F235),data[[#This Row],[confirmados]]-F235,0)</f>
        <v>2153</v>
      </c>
      <c r="H236" s="8">
        <f t="shared" si="29"/>
        <v>1898.5</v>
      </c>
      <c r="I236">
        <v>38281</v>
      </c>
      <c r="J236">
        <v>7983</v>
      </c>
      <c r="K236">
        <v>47027</v>
      </c>
      <c r="L236">
        <v>1956</v>
      </c>
      <c r="M236">
        <v>2171</v>
      </c>
      <c r="N236">
        <v>317</v>
      </c>
      <c r="O236">
        <v>320</v>
      </c>
      <c r="Q236">
        <v>2153</v>
      </c>
      <c r="R236">
        <v>57919</v>
      </c>
      <c r="S236" s="13">
        <f>IF(ISNUMBER(R235),data[[#This Row],[recuperados]]-R235,0)</f>
        <v>1853</v>
      </c>
      <c r="T236" s="8">
        <f t="shared" si="25"/>
        <v>788.66666666666663</v>
      </c>
      <c r="U236">
        <v>2162</v>
      </c>
      <c r="V236" s="9">
        <f>IF(ISNUMBER(U235),data[[#This Row],[obitos]]-U235,0)</f>
        <v>13</v>
      </c>
      <c r="W236" s="9">
        <f t="shared" si="26"/>
        <v>13.666666666666666</v>
      </c>
      <c r="X236">
        <v>1012</v>
      </c>
      <c r="Y236" s="25">
        <f>IF(ISNUMBER(X235),(data[[#This Row],[internados]]-X235)/X235,0)</f>
        <v>-2.9556650246305421E-3</v>
      </c>
      <c r="Z236" s="77">
        <f t="shared" si="27"/>
        <v>3.1063121867843223E-2</v>
      </c>
      <c r="AA236" s="13">
        <f>IF(ISNUMBER(X235),IF(data[[#This Row],[internados]]-X235&lt;0,0,data[[#This Row],[internados]]-X235),0)</f>
        <v>0</v>
      </c>
      <c r="AB236" s="8">
        <f t="shared" si="30"/>
        <v>28.666666666666668</v>
      </c>
      <c r="AC236">
        <v>148</v>
      </c>
      <c r="AD236" s="78">
        <f>IF(ISNUMBER(AC235),IF(AC235=0,0,(data[[#This Row],[internados_uci]]-AC235)/AC235),0)</f>
        <v>2.7777777777777776E-2</v>
      </c>
      <c r="AE236" s="24">
        <f t="shared" si="28"/>
        <v>2.9935661278731984E-2</v>
      </c>
      <c r="AF236" s="13">
        <f>IF(ISNUMBER(AC235),IF(data[[#This Row],[internados_uci]]-AC235&lt;0,0,data[[#This Row],[internados_uci]]-AC235),0)</f>
        <v>4</v>
      </c>
      <c r="AG236" s="8">
        <f t="shared" si="31"/>
        <v>4</v>
      </c>
      <c r="AJ236">
        <v>52543</v>
      </c>
      <c r="AN236">
        <v>1964</v>
      </c>
      <c r="AO236">
        <v>2189</v>
      </c>
      <c r="AP236">
        <v>3212</v>
      </c>
      <c r="AQ236">
        <v>2968</v>
      </c>
      <c r="AR236">
        <v>8560</v>
      </c>
      <c r="AS236">
        <v>7729</v>
      </c>
      <c r="AT236">
        <v>8456</v>
      </c>
      <c r="AU236">
        <v>7539</v>
      </c>
      <c r="AV236">
        <v>8815</v>
      </c>
      <c r="AW236">
        <v>7177</v>
      </c>
      <c r="AX236">
        <v>7879</v>
      </c>
      <c r="AY236">
        <v>6224</v>
      </c>
      <c r="AZ236">
        <v>4982</v>
      </c>
      <c r="BA236">
        <v>4604</v>
      </c>
      <c r="BB236">
        <v>3361</v>
      </c>
      <c r="BC236">
        <v>3038</v>
      </c>
      <c r="BD236">
        <v>6124</v>
      </c>
      <c r="BE236">
        <v>3068</v>
      </c>
      <c r="BL236">
        <v>53433</v>
      </c>
      <c r="BM236">
        <v>44622</v>
      </c>
      <c r="BN236">
        <v>950</v>
      </c>
      <c r="BO236">
        <v>277</v>
      </c>
      <c r="BP236">
        <v>871</v>
      </c>
      <c r="BQ236">
        <v>27</v>
      </c>
      <c r="BR236">
        <v>22</v>
      </c>
      <c r="BS236">
        <v>15</v>
      </c>
      <c r="BT236">
        <v>0</v>
      </c>
      <c r="CD236">
        <v>1</v>
      </c>
      <c r="CE236" s="6">
        <f>data[[#This Row],[obitos_0_9_f]]-CD235</f>
        <v>0</v>
      </c>
      <c r="CF236">
        <v>0</v>
      </c>
      <c r="CG236" s="6">
        <f>data[[#This Row],[obitos_0_9_m]]-CF235</f>
        <v>0</v>
      </c>
      <c r="CH236">
        <v>0</v>
      </c>
      <c r="CI236" s="6">
        <f>data[[#This Row],[obitos_10_19_f]]-CH235</f>
        <v>0</v>
      </c>
      <c r="CJ236">
        <v>0</v>
      </c>
      <c r="CK236" s="6">
        <f>data[[#This Row],[obitos_10_19_m]]-CJ235</f>
        <v>0</v>
      </c>
      <c r="CL236">
        <v>1</v>
      </c>
      <c r="CM236" s="6">
        <f>data[[#This Row],[obitos_20_29_f]]-CL235</f>
        <v>0</v>
      </c>
      <c r="CN236">
        <v>1</v>
      </c>
      <c r="CO236" s="6">
        <f>data[[#This Row],[obitos_20_29_m]]-CN235</f>
        <v>0</v>
      </c>
      <c r="CP236">
        <v>3</v>
      </c>
      <c r="CQ236" s="6">
        <f>data[[#This Row],[obitos_30_39_f]]-CP235</f>
        <v>0</v>
      </c>
      <c r="CR236">
        <v>2</v>
      </c>
      <c r="CS236" s="6">
        <f>data[[#This Row],[obitos_30_39_m]]-CR235</f>
        <v>0</v>
      </c>
      <c r="CT236">
        <v>11</v>
      </c>
      <c r="CU236" s="6">
        <f>data[[#This Row],[obitos_40_49_f]]-CT235</f>
        <v>0</v>
      </c>
      <c r="CV236">
        <v>14</v>
      </c>
      <c r="CW236" s="6">
        <f>data[[#This Row],[obitos_40_49_m]]-CV235</f>
        <v>0</v>
      </c>
      <c r="CX236">
        <v>22</v>
      </c>
      <c r="CY236" s="6">
        <f>data[[#This Row],[obitos_50_59_f]]-CX235</f>
        <v>1</v>
      </c>
      <c r="CZ236">
        <v>45</v>
      </c>
      <c r="DA236" s="6">
        <f>data[[#This Row],[obitos_50_59_m]]-CZ235</f>
        <v>0</v>
      </c>
      <c r="DB236">
        <v>61</v>
      </c>
      <c r="DC236" s="6">
        <f>data[[#This Row],[obitos_60_69_f]]-DB235</f>
        <v>0</v>
      </c>
      <c r="DD236">
        <v>124</v>
      </c>
      <c r="DE236" s="6">
        <f>data[[#This Row],[obitos_60_69_m]]-DD235</f>
        <v>1</v>
      </c>
      <c r="DF236">
        <v>162</v>
      </c>
      <c r="DG236" s="6">
        <f>data[[#This Row],[obitos_70_79_f]]-DF235</f>
        <v>2</v>
      </c>
      <c r="DH236">
        <v>262</v>
      </c>
      <c r="DI236" s="6">
        <f>data[[#This Row],[obitos_70_79_m]]-DH235</f>
        <v>2</v>
      </c>
      <c r="DJ236">
        <v>814</v>
      </c>
      <c r="DK236" s="6">
        <f>data[[#This Row],[obitos_80_plus_f]]-DJ235</f>
        <v>4</v>
      </c>
      <c r="DL236">
        <v>639</v>
      </c>
      <c r="DM236" s="6">
        <f>data[[#This Row],[obitos_80_plus_m]]-DL235</f>
        <v>3</v>
      </c>
      <c r="DN236">
        <v>1075</v>
      </c>
      <c r="DO236">
        <v>1087</v>
      </c>
      <c r="DR236">
        <v>37974</v>
      </c>
    </row>
    <row r="237" spans="1:122" x14ac:dyDescent="0.25">
      <c r="A237" s="1">
        <v>44122</v>
      </c>
      <c r="B237" s="2">
        <v>44122</v>
      </c>
      <c r="C237" s="12">
        <f>data[[#This Row],[confirmados]]-R237</f>
        <v>40911</v>
      </c>
      <c r="D237" s="12">
        <f>IF(ISNUMBER(C236),data[[#This Row],[activos_1]]-C236,0)</f>
        <v>775</v>
      </c>
      <c r="E237" s="11">
        <f t="shared" si="24"/>
        <v>1082.6666666666667</v>
      </c>
      <c r="F237">
        <v>99911</v>
      </c>
      <c r="G237" s="13">
        <f>IF(ISNUMBER(F236),data[[#This Row],[confirmados]]-F236,0)</f>
        <v>1856</v>
      </c>
      <c r="H237" s="8">
        <f t="shared" si="29"/>
        <v>1999.6666666666667</v>
      </c>
      <c r="I237">
        <v>39449</v>
      </c>
      <c r="J237">
        <v>8214</v>
      </c>
      <c r="K237">
        <v>47412</v>
      </c>
      <c r="L237">
        <v>1991</v>
      </c>
      <c r="M237">
        <v>2199</v>
      </c>
      <c r="N237">
        <v>318</v>
      </c>
      <c r="O237">
        <v>328</v>
      </c>
      <c r="Q237">
        <v>1856</v>
      </c>
      <c r="R237">
        <v>59000</v>
      </c>
      <c r="S237" s="13">
        <f>IF(ISNUMBER(R236),data[[#This Row],[recuperados]]-R236,0)</f>
        <v>1081</v>
      </c>
      <c r="T237" s="8">
        <f t="shared" si="25"/>
        <v>917</v>
      </c>
      <c r="U237">
        <v>2181</v>
      </c>
      <c r="V237" s="9">
        <f>IF(ISNUMBER(U236),data[[#This Row],[obitos]]-U236,0)</f>
        <v>19</v>
      </c>
      <c r="W237" s="9">
        <f t="shared" si="26"/>
        <v>14.5</v>
      </c>
      <c r="X237">
        <v>1086</v>
      </c>
      <c r="Y237" s="25">
        <f>IF(ISNUMBER(X236),(data[[#This Row],[internados]]-X236)/X236,0)</f>
        <v>7.3122529644268769E-2</v>
      </c>
      <c r="Z237" s="77">
        <f t="shared" si="27"/>
        <v>3.6528185626269201E-2</v>
      </c>
      <c r="AA237" s="13">
        <f>IF(ISNUMBER(X236),IF(data[[#This Row],[internados]]-X236&lt;0,0,data[[#This Row],[internados]]-X236),0)</f>
        <v>74</v>
      </c>
      <c r="AB237" s="8">
        <f t="shared" si="30"/>
        <v>35.333333333333336</v>
      </c>
      <c r="AC237">
        <v>155</v>
      </c>
      <c r="AD237" s="78">
        <f>IF(ISNUMBER(AC236),IF(AC236=0,0,(data[[#This Row],[internados_uci]]-AC236)/AC236),0)</f>
        <v>4.72972972972973E-2</v>
      </c>
      <c r="AE237" s="24">
        <f t="shared" si="28"/>
        <v>3.2442200075593362E-2</v>
      </c>
      <c r="AF237" s="13">
        <f>IF(ISNUMBER(AC236),IF(data[[#This Row],[internados_uci]]-AC236&lt;0,0,data[[#This Row],[internados_uci]]-AC236),0)</f>
        <v>7</v>
      </c>
      <c r="AG237" s="8">
        <f t="shared" si="31"/>
        <v>4.5</v>
      </c>
      <c r="AJ237">
        <v>54851</v>
      </c>
      <c r="AN237">
        <v>2003</v>
      </c>
      <c r="AO237">
        <v>2227</v>
      </c>
      <c r="AP237">
        <v>3302</v>
      </c>
      <c r="AQ237">
        <v>3066</v>
      </c>
      <c r="AR237">
        <v>8727</v>
      </c>
      <c r="AS237">
        <v>7878</v>
      </c>
      <c r="AT237">
        <v>8599</v>
      </c>
      <c r="AU237">
        <v>7679</v>
      </c>
      <c r="AV237">
        <v>8996</v>
      </c>
      <c r="AW237">
        <v>7341</v>
      </c>
      <c r="AX237">
        <v>8038</v>
      </c>
      <c r="AY237">
        <v>6335</v>
      </c>
      <c r="AZ237">
        <v>5091</v>
      </c>
      <c r="BA237">
        <v>4680</v>
      </c>
      <c r="BB237">
        <v>3421</v>
      </c>
      <c r="BC237">
        <v>3098</v>
      </c>
      <c r="BD237">
        <v>6170</v>
      </c>
      <c r="BE237">
        <v>3094</v>
      </c>
      <c r="BL237">
        <v>54427</v>
      </c>
      <c r="BM237">
        <v>45484</v>
      </c>
      <c r="BN237">
        <v>959</v>
      </c>
      <c r="BO237">
        <v>277</v>
      </c>
      <c r="BP237">
        <v>881</v>
      </c>
      <c r="BQ237">
        <v>27</v>
      </c>
      <c r="BR237">
        <v>22</v>
      </c>
      <c r="BS237">
        <v>15</v>
      </c>
      <c r="BT237">
        <v>0</v>
      </c>
      <c r="CD237">
        <v>1</v>
      </c>
      <c r="CE237" s="6">
        <f>data[[#This Row],[obitos_0_9_f]]-CD236</f>
        <v>0</v>
      </c>
      <c r="CF237">
        <v>0</v>
      </c>
      <c r="CG237" s="6">
        <f>data[[#This Row],[obitos_0_9_m]]-CF236</f>
        <v>0</v>
      </c>
      <c r="CH237">
        <v>0</v>
      </c>
      <c r="CI237" s="6">
        <f>data[[#This Row],[obitos_10_19_f]]-CH236</f>
        <v>0</v>
      </c>
      <c r="CJ237">
        <v>0</v>
      </c>
      <c r="CK237" s="6">
        <f>data[[#This Row],[obitos_10_19_m]]-CJ236</f>
        <v>0</v>
      </c>
      <c r="CL237">
        <v>1</v>
      </c>
      <c r="CM237" s="6">
        <f>data[[#This Row],[obitos_20_29_f]]-CL236</f>
        <v>0</v>
      </c>
      <c r="CN237">
        <v>1</v>
      </c>
      <c r="CO237" s="6">
        <f>data[[#This Row],[obitos_20_29_m]]-CN236</f>
        <v>0</v>
      </c>
      <c r="CP237">
        <v>3</v>
      </c>
      <c r="CQ237" s="6">
        <f>data[[#This Row],[obitos_30_39_f]]-CP236</f>
        <v>0</v>
      </c>
      <c r="CR237">
        <v>2</v>
      </c>
      <c r="CS237" s="6">
        <f>data[[#This Row],[obitos_30_39_m]]-CR236</f>
        <v>0</v>
      </c>
      <c r="CT237">
        <v>11</v>
      </c>
      <c r="CU237" s="6">
        <f>data[[#This Row],[obitos_40_49_f]]-CT236</f>
        <v>0</v>
      </c>
      <c r="CV237">
        <v>14</v>
      </c>
      <c r="CW237" s="6">
        <f>data[[#This Row],[obitos_40_49_m]]-CV236</f>
        <v>0</v>
      </c>
      <c r="CX237">
        <v>22</v>
      </c>
      <c r="CY237" s="6">
        <f>data[[#This Row],[obitos_50_59_f]]-CX236</f>
        <v>0</v>
      </c>
      <c r="CZ237">
        <v>45</v>
      </c>
      <c r="DA237" s="6">
        <f>data[[#This Row],[obitos_50_59_m]]-CZ236</f>
        <v>0</v>
      </c>
      <c r="DB237">
        <v>63</v>
      </c>
      <c r="DC237" s="6">
        <f>data[[#This Row],[obitos_60_69_f]]-DB236</f>
        <v>2</v>
      </c>
      <c r="DD237">
        <v>127</v>
      </c>
      <c r="DE237" s="6">
        <f>data[[#This Row],[obitos_60_69_m]]-DD236</f>
        <v>3</v>
      </c>
      <c r="DF237">
        <v>163</v>
      </c>
      <c r="DG237" s="6">
        <f>data[[#This Row],[obitos_70_79_f]]-DF236</f>
        <v>1</v>
      </c>
      <c r="DH237">
        <v>267</v>
      </c>
      <c r="DI237" s="6">
        <f>data[[#This Row],[obitos_70_79_m]]-DH236</f>
        <v>5</v>
      </c>
      <c r="DJ237">
        <v>817</v>
      </c>
      <c r="DK237" s="6">
        <f>data[[#This Row],[obitos_80_plus_f]]-DJ236</f>
        <v>3</v>
      </c>
      <c r="DL237">
        <v>644</v>
      </c>
      <c r="DM237" s="6">
        <f>data[[#This Row],[obitos_80_plus_m]]-DL236</f>
        <v>5</v>
      </c>
      <c r="DN237">
        <v>1081</v>
      </c>
      <c r="DO237">
        <v>1100</v>
      </c>
      <c r="DR237">
        <v>38730</v>
      </c>
    </row>
    <row r="238" spans="1:122" x14ac:dyDescent="0.25">
      <c r="A238" s="1">
        <v>44123</v>
      </c>
      <c r="B238" s="2">
        <v>44123</v>
      </c>
      <c r="C238" s="12">
        <f>data[[#This Row],[confirmados]]-R238</f>
        <v>41894</v>
      </c>
      <c r="D238" s="12">
        <f>IF(ISNUMBER(C237),data[[#This Row],[activos_1]]-C237,0)</f>
        <v>983</v>
      </c>
      <c r="E238" s="11">
        <f t="shared" si="24"/>
        <v>1136.6666666666667</v>
      </c>
      <c r="F238">
        <v>101860</v>
      </c>
      <c r="G238" s="13">
        <f>IF(ISNUMBER(F237),data[[#This Row],[confirmados]]-F237,0)</f>
        <v>1949</v>
      </c>
      <c r="H238" s="8">
        <f t="shared" si="29"/>
        <v>2123.1666666666665</v>
      </c>
      <c r="I238">
        <v>40436</v>
      </c>
      <c r="J238">
        <v>8347</v>
      </c>
      <c r="K238">
        <v>48161</v>
      </c>
      <c r="L238">
        <v>2026</v>
      </c>
      <c r="M238">
        <v>2231</v>
      </c>
      <c r="N238">
        <v>325</v>
      </c>
      <c r="O238">
        <v>334</v>
      </c>
      <c r="Q238">
        <v>1949</v>
      </c>
      <c r="R238">
        <v>59966</v>
      </c>
      <c r="S238" s="13">
        <f>IF(ISNUMBER(R237),data[[#This Row],[recuperados]]-R237,0)</f>
        <v>966</v>
      </c>
      <c r="T238" s="8">
        <f t="shared" si="25"/>
        <v>986.5</v>
      </c>
      <c r="U238">
        <v>2198</v>
      </c>
      <c r="V238" s="9">
        <f>IF(ISNUMBER(U237),data[[#This Row],[obitos]]-U237,0)</f>
        <v>17</v>
      </c>
      <c r="W238" s="9">
        <f t="shared" si="26"/>
        <v>14.666666666666666</v>
      </c>
      <c r="X238">
        <v>1174</v>
      </c>
      <c r="Y238" s="25">
        <f>IF(ISNUMBER(X237),(data[[#This Row],[internados]]-X237)/X237,0)</f>
        <v>8.1031307550644568E-2</v>
      </c>
      <c r="Z238" s="77">
        <f t="shared" si="27"/>
        <v>4.2621772992653711E-2</v>
      </c>
      <c r="AA238" s="13">
        <f>IF(ISNUMBER(X237),IF(data[[#This Row],[internados]]-X237&lt;0,0,data[[#This Row],[internados]]-X237),0)</f>
        <v>88</v>
      </c>
      <c r="AB238" s="8">
        <f t="shared" si="30"/>
        <v>43.5</v>
      </c>
      <c r="AC238">
        <v>165</v>
      </c>
      <c r="AD238" s="78">
        <f>IF(ISNUMBER(AC237),IF(AC237=0,0,(data[[#This Row],[internados_uci]]-AC237)/AC237),0)</f>
        <v>6.4516129032258063E-2</v>
      </c>
      <c r="AE238" s="24">
        <f t="shared" si="28"/>
        <v>3.7986554914303035E-2</v>
      </c>
      <c r="AF238" s="13">
        <f>IF(ISNUMBER(AC237),IF(data[[#This Row],[internados_uci]]-AC237&lt;0,0,data[[#This Row],[internados_uci]]-AC237),0)</f>
        <v>10</v>
      </c>
      <c r="AG238" s="8">
        <f t="shared" si="31"/>
        <v>5.5</v>
      </c>
      <c r="AJ238">
        <v>55425</v>
      </c>
      <c r="AN238">
        <v>2045</v>
      </c>
      <c r="AO238">
        <v>2274</v>
      </c>
      <c r="AP238">
        <v>3392</v>
      </c>
      <c r="AQ238">
        <v>3160</v>
      </c>
      <c r="AR238">
        <v>8906</v>
      </c>
      <c r="AS238">
        <v>8059</v>
      </c>
      <c r="AT238">
        <v>8760</v>
      </c>
      <c r="AU238">
        <v>7816</v>
      </c>
      <c r="AV238">
        <v>9193</v>
      </c>
      <c r="AW238">
        <v>7487</v>
      </c>
      <c r="AX238">
        <v>8201</v>
      </c>
      <c r="AY238">
        <v>6477</v>
      </c>
      <c r="AZ238">
        <v>5200</v>
      </c>
      <c r="BA238">
        <v>4767</v>
      </c>
      <c r="BB238">
        <v>3470</v>
      </c>
      <c r="BC238">
        <v>3151</v>
      </c>
      <c r="BD238">
        <v>6218</v>
      </c>
      <c r="BE238">
        <v>3127</v>
      </c>
      <c r="BL238">
        <v>55460</v>
      </c>
      <c r="BM238">
        <v>46400</v>
      </c>
      <c r="BN238">
        <v>971</v>
      </c>
      <c r="BO238">
        <v>279</v>
      </c>
      <c r="BP238">
        <v>884</v>
      </c>
      <c r="BQ238">
        <v>27</v>
      </c>
      <c r="BR238">
        <v>22</v>
      </c>
      <c r="BS238">
        <v>15</v>
      </c>
      <c r="BT238">
        <v>0</v>
      </c>
      <c r="CD238">
        <v>1</v>
      </c>
      <c r="CE238" s="6">
        <f>data[[#This Row],[obitos_0_9_f]]-CD237</f>
        <v>0</v>
      </c>
      <c r="CF238">
        <v>0</v>
      </c>
      <c r="CG238" s="6">
        <f>data[[#This Row],[obitos_0_9_m]]-CF237</f>
        <v>0</v>
      </c>
      <c r="CH238">
        <v>0</v>
      </c>
      <c r="CI238" s="6">
        <f>data[[#This Row],[obitos_10_19_f]]-CH237</f>
        <v>0</v>
      </c>
      <c r="CJ238">
        <v>0</v>
      </c>
      <c r="CK238" s="6">
        <f>data[[#This Row],[obitos_10_19_m]]-CJ237</f>
        <v>0</v>
      </c>
      <c r="CL238">
        <v>1</v>
      </c>
      <c r="CM238" s="6">
        <f>data[[#This Row],[obitos_20_29_f]]-CL237</f>
        <v>0</v>
      </c>
      <c r="CN238">
        <v>1</v>
      </c>
      <c r="CO238" s="6">
        <f>data[[#This Row],[obitos_20_29_m]]-CN237</f>
        <v>0</v>
      </c>
      <c r="CP238">
        <v>3</v>
      </c>
      <c r="CQ238" s="6">
        <f>data[[#This Row],[obitos_30_39_f]]-CP237</f>
        <v>0</v>
      </c>
      <c r="CR238">
        <v>2</v>
      </c>
      <c r="CS238" s="6">
        <f>data[[#This Row],[obitos_30_39_m]]-CR237</f>
        <v>0</v>
      </c>
      <c r="CT238">
        <v>11</v>
      </c>
      <c r="CU238" s="6">
        <f>data[[#This Row],[obitos_40_49_f]]-CT237</f>
        <v>0</v>
      </c>
      <c r="CV238">
        <v>14</v>
      </c>
      <c r="CW238" s="6">
        <f>data[[#This Row],[obitos_40_49_m]]-CV237</f>
        <v>0</v>
      </c>
      <c r="CX238">
        <v>22</v>
      </c>
      <c r="CY238" s="6">
        <f>data[[#This Row],[obitos_50_59_f]]-CX237</f>
        <v>0</v>
      </c>
      <c r="CZ238">
        <v>45</v>
      </c>
      <c r="DA238" s="6">
        <f>data[[#This Row],[obitos_50_59_m]]-CZ237</f>
        <v>0</v>
      </c>
      <c r="DB238">
        <v>63</v>
      </c>
      <c r="DC238" s="6">
        <f>data[[#This Row],[obitos_60_69_f]]-DB237</f>
        <v>0</v>
      </c>
      <c r="DD238">
        <v>129</v>
      </c>
      <c r="DE238" s="6">
        <f>data[[#This Row],[obitos_60_69_m]]-DD237</f>
        <v>2</v>
      </c>
      <c r="DF238">
        <v>165</v>
      </c>
      <c r="DG238" s="6">
        <f>data[[#This Row],[obitos_70_79_f]]-DF237</f>
        <v>2</v>
      </c>
      <c r="DH238">
        <v>268</v>
      </c>
      <c r="DI238" s="6">
        <f>data[[#This Row],[obitos_70_79_m]]-DH237</f>
        <v>1</v>
      </c>
      <c r="DJ238">
        <v>822</v>
      </c>
      <c r="DK238" s="6">
        <f>data[[#This Row],[obitos_80_plus_f]]-DJ237</f>
        <v>5</v>
      </c>
      <c r="DL238">
        <v>651</v>
      </c>
      <c r="DM238" s="6">
        <f>data[[#This Row],[obitos_80_plus_m]]-DL237</f>
        <v>7</v>
      </c>
      <c r="DN238">
        <v>1088</v>
      </c>
      <c r="DO238">
        <v>1110</v>
      </c>
      <c r="DR238">
        <v>39696</v>
      </c>
    </row>
    <row r="239" spans="1:122" x14ac:dyDescent="0.25">
      <c r="A239" s="1">
        <v>44124</v>
      </c>
      <c r="B239" s="2">
        <v>44124</v>
      </c>
      <c r="C239" s="12">
        <f>data[[#This Row],[confirmados]]-R239</f>
        <v>41838</v>
      </c>
      <c r="D239" s="12">
        <f>IF(ISNUMBER(C238),data[[#This Row],[activos_1]]-C238,0)</f>
        <v>-56</v>
      </c>
      <c r="E239" s="11">
        <f t="shared" si="24"/>
        <v>856.33333333333337</v>
      </c>
      <c r="F239">
        <v>103736</v>
      </c>
      <c r="G239" s="13">
        <f>IF(ISNUMBER(F238),data[[#This Row],[confirmados]]-F238,0)</f>
        <v>1876</v>
      </c>
      <c r="H239" s="8">
        <f t="shared" si="29"/>
        <v>2090.5</v>
      </c>
      <c r="I239">
        <v>41542</v>
      </c>
      <c r="J239">
        <v>8546</v>
      </c>
      <c r="K239">
        <v>48596</v>
      </c>
      <c r="L239">
        <v>2113</v>
      </c>
      <c r="M239">
        <v>2266</v>
      </c>
      <c r="N239">
        <v>328</v>
      </c>
      <c r="O239">
        <v>345</v>
      </c>
      <c r="Q239">
        <v>1876</v>
      </c>
      <c r="R239">
        <v>61898</v>
      </c>
      <c r="S239" s="13">
        <f>IF(ISNUMBER(R238),data[[#This Row],[recuperados]]-R238,0)</f>
        <v>1932</v>
      </c>
      <c r="T239" s="8">
        <f t="shared" si="25"/>
        <v>1234.1666666666667</v>
      </c>
      <c r="U239">
        <v>2213</v>
      </c>
      <c r="V239" s="9">
        <f>IF(ISNUMBER(U238),data[[#This Row],[obitos]]-U238,0)</f>
        <v>15</v>
      </c>
      <c r="W239" s="9">
        <f t="shared" si="26"/>
        <v>16</v>
      </c>
      <c r="X239">
        <v>1237</v>
      </c>
      <c r="Y239" s="25">
        <f>IF(ISNUMBER(X238),(data[[#This Row],[internados]]-X238)/X238,0)</f>
        <v>5.3662691652470187E-2</v>
      </c>
      <c r="Z239" s="77">
        <f t="shared" si="27"/>
        <v>4.4105584046813584E-2</v>
      </c>
      <c r="AA239" s="13">
        <f>IF(ISNUMBER(X238),IF(data[[#This Row],[internados]]-X238&lt;0,0,data[[#This Row],[internados]]-X238),0)</f>
        <v>63</v>
      </c>
      <c r="AB239" s="8">
        <f t="shared" si="30"/>
        <v>47.166666666666664</v>
      </c>
      <c r="AC239">
        <v>176</v>
      </c>
      <c r="AD239" s="78">
        <f>IF(ISNUMBER(AC238),IF(AC238=0,0,(data[[#This Row],[internados_uci]]-AC238)/AC238),0)</f>
        <v>6.6666666666666666E-2</v>
      </c>
      <c r="AE239" s="24">
        <f t="shared" si="28"/>
        <v>4.5309787237535364E-2</v>
      </c>
      <c r="AF239" s="13">
        <f>IF(ISNUMBER(AC238),IF(data[[#This Row],[internados_uci]]-AC238&lt;0,0,data[[#This Row],[internados_uci]]-AC238),0)</f>
        <v>11</v>
      </c>
      <c r="AG239" s="8">
        <f t="shared" si="31"/>
        <v>6.833333333333333</v>
      </c>
      <c r="AJ239">
        <v>56126</v>
      </c>
      <c r="AN239">
        <v>2079</v>
      </c>
      <c r="AO239">
        <v>2308</v>
      </c>
      <c r="AP239">
        <v>3473</v>
      </c>
      <c r="AQ239">
        <v>3243</v>
      </c>
      <c r="AR239">
        <v>9079</v>
      </c>
      <c r="AS239">
        <v>8224</v>
      </c>
      <c r="AT239">
        <v>8941</v>
      </c>
      <c r="AU239">
        <v>7940</v>
      </c>
      <c r="AV239">
        <v>9368</v>
      </c>
      <c r="AW239">
        <v>7631</v>
      </c>
      <c r="AX239">
        <v>8344</v>
      </c>
      <c r="AY239">
        <v>6602</v>
      </c>
      <c r="AZ239">
        <v>5291</v>
      </c>
      <c r="BA239">
        <v>4849</v>
      </c>
      <c r="BB239">
        <v>3528</v>
      </c>
      <c r="BC239">
        <v>3211</v>
      </c>
      <c r="BD239">
        <v>6304</v>
      </c>
      <c r="BE239">
        <v>3163</v>
      </c>
      <c r="BL239">
        <v>56483</v>
      </c>
      <c r="BM239">
        <v>47253</v>
      </c>
      <c r="BN239">
        <v>976</v>
      </c>
      <c r="BO239">
        <v>281</v>
      </c>
      <c r="BP239">
        <v>890</v>
      </c>
      <c r="BQ239">
        <v>29</v>
      </c>
      <c r="BR239">
        <v>22</v>
      </c>
      <c r="BS239">
        <v>15</v>
      </c>
      <c r="BT239">
        <v>0</v>
      </c>
      <c r="CD239">
        <v>1</v>
      </c>
      <c r="CE239" s="6">
        <f>data[[#This Row],[obitos_0_9_f]]-CD238</f>
        <v>0</v>
      </c>
      <c r="CF239">
        <v>0</v>
      </c>
      <c r="CG239" s="6">
        <f>data[[#This Row],[obitos_0_9_m]]-CF238</f>
        <v>0</v>
      </c>
      <c r="CH239">
        <v>0</v>
      </c>
      <c r="CI239" s="6">
        <f>data[[#This Row],[obitos_10_19_f]]-CH238</f>
        <v>0</v>
      </c>
      <c r="CJ239">
        <v>0</v>
      </c>
      <c r="CK239" s="6">
        <f>data[[#This Row],[obitos_10_19_m]]-CJ238</f>
        <v>0</v>
      </c>
      <c r="CL239">
        <v>1</v>
      </c>
      <c r="CM239" s="6">
        <f>data[[#This Row],[obitos_20_29_f]]-CL238</f>
        <v>0</v>
      </c>
      <c r="CN239">
        <v>1</v>
      </c>
      <c r="CO239" s="6">
        <f>data[[#This Row],[obitos_20_29_m]]-CN238</f>
        <v>0</v>
      </c>
      <c r="CP239">
        <v>3</v>
      </c>
      <c r="CQ239" s="6">
        <f>data[[#This Row],[obitos_30_39_f]]-CP238</f>
        <v>0</v>
      </c>
      <c r="CR239">
        <v>2</v>
      </c>
      <c r="CS239" s="6">
        <f>data[[#This Row],[obitos_30_39_m]]-CR238</f>
        <v>0</v>
      </c>
      <c r="CT239">
        <v>11</v>
      </c>
      <c r="CU239" s="6">
        <f>data[[#This Row],[obitos_40_49_f]]-CT238</f>
        <v>0</v>
      </c>
      <c r="CV239">
        <v>14</v>
      </c>
      <c r="CW239" s="6">
        <f>data[[#This Row],[obitos_40_49_m]]-CV238</f>
        <v>0</v>
      </c>
      <c r="CX239">
        <v>22</v>
      </c>
      <c r="CY239" s="6">
        <f>data[[#This Row],[obitos_50_59_f]]-CX238</f>
        <v>0</v>
      </c>
      <c r="CZ239">
        <v>45</v>
      </c>
      <c r="DA239" s="6">
        <f>data[[#This Row],[obitos_50_59_m]]-CZ238</f>
        <v>0</v>
      </c>
      <c r="DB239">
        <v>63</v>
      </c>
      <c r="DC239" s="6">
        <f>data[[#This Row],[obitos_60_69_f]]-DB238</f>
        <v>0</v>
      </c>
      <c r="DD239">
        <v>130</v>
      </c>
      <c r="DE239" s="6">
        <f>data[[#This Row],[obitos_60_69_m]]-DD238</f>
        <v>1</v>
      </c>
      <c r="DF239">
        <v>165</v>
      </c>
      <c r="DG239" s="6">
        <f>data[[#This Row],[obitos_70_79_f]]-DF238</f>
        <v>0</v>
      </c>
      <c r="DH239">
        <v>272</v>
      </c>
      <c r="DI239" s="6">
        <f>data[[#This Row],[obitos_70_79_m]]-DH238</f>
        <v>4</v>
      </c>
      <c r="DJ239">
        <v>827</v>
      </c>
      <c r="DK239" s="6">
        <f>data[[#This Row],[obitos_80_plus_f]]-DJ238</f>
        <v>5</v>
      </c>
      <c r="DL239">
        <v>656</v>
      </c>
      <c r="DM239" s="6">
        <f>data[[#This Row],[obitos_80_plus_m]]-DL238</f>
        <v>5</v>
      </c>
      <c r="DN239">
        <v>1093</v>
      </c>
      <c r="DO239">
        <v>1120</v>
      </c>
      <c r="DR239">
        <v>39625</v>
      </c>
    </row>
    <row r="240" spans="1:122" x14ac:dyDescent="0.25">
      <c r="A240" s="1">
        <v>44125</v>
      </c>
      <c r="B240" s="2">
        <v>44125</v>
      </c>
      <c r="C240" s="12">
        <f>data[[#This Row],[confirmados]]-R240</f>
        <v>43033</v>
      </c>
      <c r="D240" s="12">
        <f>IF(ISNUMBER(C239),data[[#This Row],[activos_1]]-C239,0)</f>
        <v>1195</v>
      </c>
      <c r="E240" s="11">
        <f t="shared" si="24"/>
        <v>803.33333333333337</v>
      </c>
      <c r="F240">
        <v>106271</v>
      </c>
      <c r="G240" s="13">
        <f>IF(ISNUMBER(F239),data[[#This Row],[confirmados]]-F239,0)</f>
        <v>2535</v>
      </c>
      <c r="H240" s="8">
        <f t="shared" si="29"/>
        <v>2162.8333333333335</v>
      </c>
      <c r="I240">
        <v>42921</v>
      </c>
      <c r="J240">
        <v>8743</v>
      </c>
      <c r="K240">
        <v>49459</v>
      </c>
      <c r="L240">
        <v>2163</v>
      </c>
      <c r="M240">
        <v>2307</v>
      </c>
      <c r="N240">
        <v>329</v>
      </c>
      <c r="O240">
        <v>349</v>
      </c>
      <c r="Q240">
        <v>2535</v>
      </c>
      <c r="R240">
        <v>63238</v>
      </c>
      <c r="S240" s="13">
        <f>IF(ISNUMBER(R239),data[[#This Row],[recuperados]]-R239,0)</f>
        <v>1340</v>
      </c>
      <c r="T240" s="8">
        <f t="shared" si="25"/>
        <v>1359.5</v>
      </c>
      <c r="U240">
        <v>2229</v>
      </c>
      <c r="V240" s="9">
        <f>IF(ISNUMBER(U239),data[[#This Row],[obitos]]-U239,0)</f>
        <v>16</v>
      </c>
      <c r="W240" s="9">
        <f t="shared" si="26"/>
        <v>16.833333333333332</v>
      </c>
      <c r="X240">
        <v>1272</v>
      </c>
      <c r="Y240" s="25">
        <f>IF(ISNUMBER(X239),(data[[#This Row],[internados]]-X239)/X239,0)</f>
        <v>2.8294260307194827E-2</v>
      </c>
      <c r="Z240" s="77">
        <f t="shared" si="27"/>
        <v>4.2551701621523698E-2</v>
      </c>
      <c r="AA240" s="13">
        <f>IF(ISNUMBER(X239),IF(data[[#This Row],[internados]]-X239&lt;0,0,data[[#This Row],[internados]]-X239),0)</f>
        <v>35</v>
      </c>
      <c r="AB240" s="8">
        <f t="shared" si="30"/>
        <v>47</v>
      </c>
      <c r="AC240">
        <v>187</v>
      </c>
      <c r="AD240" s="78">
        <f>IF(ISNUMBER(AC239),IF(AC239=0,0,(data[[#This Row],[internados_uci]]-AC239)/AC239),0)</f>
        <v>6.25E-2</v>
      </c>
      <c r="AE240" s="24">
        <f t="shared" si="28"/>
        <v>5.0788182299263761E-2</v>
      </c>
      <c r="AF240" s="13">
        <f>IF(ISNUMBER(AC239),IF(data[[#This Row],[internados_uci]]-AC239&lt;0,0,data[[#This Row],[internados_uci]]-AC239),0)</f>
        <v>11</v>
      </c>
      <c r="AG240" s="8">
        <f t="shared" si="31"/>
        <v>8</v>
      </c>
      <c r="AJ240">
        <v>55882</v>
      </c>
      <c r="AN240">
        <v>2129</v>
      </c>
      <c r="AO240">
        <v>2363</v>
      </c>
      <c r="AP240">
        <v>3568</v>
      </c>
      <c r="AQ240">
        <v>3367</v>
      </c>
      <c r="AR240">
        <v>9325</v>
      </c>
      <c r="AS240">
        <v>8422</v>
      </c>
      <c r="AT240">
        <v>9171</v>
      </c>
      <c r="AU240">
        <v>8119</v>
      </c>
      <c r="AV240">
        <v>9632</v>
      </c>
      <c r="AW240">
        <v>7828</v>
      </c>
      <c r="AX240">
        <v>8568</v>
      </c>
      <c r="AY240">
        <v>6751</v>
      </c>
      <c r="AZ240">
        <v>5432</v>
      </c>
      <c r="BA240">
        <v>4956</v>
      </c>
      <c r="BB240">
        <v>3613</v>
      </c>
      <c r="BC240">
        <v>3274</v>
      </c>
      <c r="BD240">
        <v>6392</v>
      </c>
      <c r="BE240">
        <v>3201</v>
      </c>
      <c r="BL240">
        <v>57907</v>
      </c>
      <c r="BM240">
        <v>48364</v>
      </c>
      <c r="BN240">
        <v>980</v>
      </c>
      <c r="BO240">
        <v>283</v>
      </c>
      <c r="BP240">
        <v>898</v>
      </c>
      <c r="BQ240">
        <v>30</v>
      </c>
      <c r="BR240">
        <v>23</v>
      </c>
      <c r="BS240">
        <v>15</v>
      </c>
      <c r="BT240">
        <v>0</v>
      </c>
      <c r="CD240">
        <v>1</v>
      </c>
      <c r="CE240" s="6">
        <f>data[[#This Row],[obitos_0_9_f]]-CD239</f>
        <v>0</v>
      </c>
      <c r="CF240">
        <v>0</v>
      </c>
      <c r="CG240" s="6">
        <f>data[[#This Row],[obitos_0_9_m]]-CF239</f>
        <v>0</v>
      </c>
      <c r="CH240">
        <v>0</v>
      </c>
      <c r="CI240" s="6">
        <f>data[[#This Row],[obitos_10_19_f]]-CH239</f>
        <v>0</v>
      </c>
      <c r="CJ240">
        <v>0</v>
      </c>
      <c r="CK240" s="6">
        <f>data[[#This Row],[obitos_10_19_m]]-CJ239</f>
        <v>0</v>
      </c>
      <c r="CL240">
        <v>1</v>
      </c>
      <c r="CM240" s="6">
        <f>data[[#This Row],[obitos_20_29_f]]-CL239</f>
        <v>0</v>
      </c>
      <c r="CN240">
        <v>1</v>
      </c>
      <c r="CO240" s="6">
        <f>data[[#This Row],[obitos_20_29_m]]-CN239</f>
        <v>0</v>
      </c>
      <c r="CP240">
        <v>3</v>
      </c>
      <c r="CQ240" s="6">
        <f>data[[#This Row],[obitos_30_39_f]]-CP239</f>
        <v>0</v>
      </c>
      <c r="CR240">
        <v>2</v>
      </c>
      <c r="CS240" s="6">
        <f>data[[#This Row],[obitos_30_39_m]]-CR239</f>
        <v>0</v>
      </c>
      <c r="CT240">
        <v>11</v>
      </c>
      <c r="CU240" s="6">
        <f>data[[#This Row],[obitos_40_49_f]]-CT239</f>
        <v>0</v>
      </c>
      <c r="CV240">
        <v>14</v>
      </c>
      <c r="CW240" s="6">
        <f>data[[#This Row],[obitos_40_49_m]]-CV239</f>
        <v>0</v>
      </c>
      <c r="CX240">
        <v>22</v>
      </c>
      <c r="CY240" s="6">
        <f>data[[#This Row],[obitos_50_59_f]]-CX239</f>
        <v>0</v>
      </c>
      <c r="CZ240">
        <v>45</v>
      </c>
      <c r="DA240" s="6">
        <f>data[[#This Row],[obitos_50_59_m]]-CZ239</f>
        <v>0</v>
      </c>
      <c r="DB240">
        <v>63</v>
      </c>
      <c r="DC240" s="6">
        <f>data[[#This Row],[obitos_60_69_f]]-DB239</f>
        <v>0</v>
      </c>
      <c r="DD240">
        <v>131</v>
      </c>
      <c r="DE240" s="6">
        <f>data[[#This Row],[obitos_60_69_m]]-DD239</f>
        <v>1</v>
      </c>
      <c r="DF240">
        <v>168</v>
      </c>
      <c r="DG240" s="6">
        <f>data[[#This Row],[obitos_70_79_f]]-DF239</f>
        <v>3</v>
      </c>
      <c r="DH240">
        <v>273</v>
      </c>
      <c r="DI240" s="6">
        <f>data[[#This Row],[obitos_70_79_m]]-DH239</f>
        <v>1</v>
      </c>
      <c r="DJ240">
        <v>835</v>
      </c>
      <c r="DK240" s="6">
        <f>data[[#This Row],[obitos_80_plus_f]]-DJ239</f>
        <v>8</v>
      </c>
      <c r="DL240">
        <v>659</v>
      </c>
      <c r="DM240" s="6">
        <f>data[[#This Row],[obitos_80_plus_m]]-DL239</f>
        <v>3</v>
      </c>
      <c r="DN240">
        <v>1104</v>
      </c>
      <c r="DO240">
        <v>1125</v>
      </c>
      <c r="DR240">
        <v>40804</v>
      </c>
    </row>
    <row r="241" spans="1:122" x14ac:dyDescent="0.25">
      <c r="A241" s="1">
        <v>44126</v>
      </c>
      <c r="B241" s="2">
        <v>44126</v>
      </c>
      <c r="C241" s="12">
        <f>data[[#This Row],[confirmados]]-R241</f>
        <v>45010</v>
      </c>
      <c r="D241" s="12">
        <f>IF(ISNUMBER(C240),data[[#This Row],[activos_1]]-C240,0)</f>
        <v>1977</v>
      </c>
      <c r="E241" s="11">
        <f t="shared" si="24"/>
        <v>862.33333333333337</v>
      </c>
      <c r="F241">
        <v>109541</v>
      </c>
      <c r="G241" s="13">
        <f>IF(ISNUMBER(F240),data[[#This Row],[confirmados]]-F240,0)</f>
        <v>3270</v>
      </c>
      <c r="H241" s="8">
        <f t="shared" si="29"/>
        <v>2273.1666666666665</v>
      </c>
      <c r="I241">
        <v>44875</v>
      </c>
      <c r="J241">
        <v>9024</v>
      </c>
      <c r="K241">
        <v>50395</v>
      </c>
      <c r="L241">
        <v>2219</v>
      </c>
      <c r="M241">
        <v>2335</v>
      </c>
      <c r="N241">
        <v>332</v>
      </c>
      <c r="O241">
        <v>361</v>
      </c>
      <c r="Q241">
        <v>3270</v>
      </c>
      <c r="R241">
        <v>64531</v>
      </c>
      <c r="S241" s="13">
        <f>IF(ISNUMBER(R240),data[[#This Row],[recuperados]]-R240,0)</f>
        <v>1293</v>
      </c>
      <c r="T241" s="8">
        <f t="shared" si="25"/>
        <v>1410.8333333333333</v>
      </c>
      <c r="U241">
        <v>2245</v>
      </c>
      <c r="V241" s="9">
        <f>IF(ISNUMBER(U240),data[[#This Row],[obitos]]-U240,0)</f>
        <v>16</v>
      </c>
      <c r="W241" s="9">
        <f t="shared" si="26"/>
        <v>16</v>
      </c>
      <c r="X241">
        <v>1365</v>
      </c>
      <c r="Y241" s="25">
        <f>IF(ISNUMBER(X240),(data[[#This Row],[internados]]-X240)/X240,0)</f>
        <v>7.3113207547169809E-2</v>
      </c>
      <c r="Z241" s="77">
        <f t="shared" si="27"/>
        <v>5.1044721946186276E-2</v>
      </c>
      <c r="AA241" s="13">
        <f>IF(ISNUMBER(X240),IF(data[[#This Row],[internados]]-X240&lt;0,0,data[[#This Row],[internados]]-X240),0)</f>
        <v>93</v>
      </c>
      <c r="AB241" s="8">
        <f t="shared" si="30"/>
        <v>58.833333333333336</v>
      </c>
      <c r="AC241">
        <v>200</v>
      </c>
      <c r="AD241" s="78">
        <f>IF(ISNUMBER(AC240),IF(AC240=0,0,(data[[#This Row],[internados_uci]]-AC240)/AC240),0)</f>
        <v>6.9518716577540107E-2</v>
      </c>
      <c r="AE241" s="24">
        <f t="shared" si="28"/>
        <v>5.6379431225256654E-2</v>
      </c>
      <c r="AF241" s="13">
        <f>IF(ISNUMBER(AC240),IF(data[[#This Row],[internados_uci]]-AC240&lt;0,0,data[[#This Row],[internados_uci]]-AC240),0)</f>
        <v>13</v>
      </c>
      <c r="AG241" s="8">
        <f t="shared" si="31"/>
        <v>9.3333333333333339</v>
      </c>
      <c r="AJ241">
        <v>55809</v>
      </c>
      <c r="AN241">
        <v>2193</v>
      </c>
      <c r="AO241">
        <v>2442</v>
      </c>
      <c r="AP241">
        <v>3710</v>
      </c>
      <c r="AQ241">
        <v>3524</v>
      </c>
      <c r="AR241">
        <v>9619</v>
      </c>
      <c r="AS241">
        <v>8704</v>
      </c>
      <c r="AT241">
        <v>9439</v>
      </c>
      <c r="AU241">
        <v>8337</v>
      </c>
      <c r="AV241">
        <v>9964</v>
      </c>
      <c r="AW241">
        <v>8052</v>
      </c>
      <c r="AX241">
        <v>8862</v>
      </c>
      <c r="AY241">
        <v>6944</v>
      </c>
      <c r="AZ241">
        <v>5572</v>
      </c>
      <c r="BA241">
        <v>5098</v>
      </c>
      <c r="BB241">
        <v>3730</v>
      </c>
      <c r="BC241">
        <v>3365</v>
      </c>
      <c r="BD241">
        <v>6550</v>
      </c>
      <c r="BE241">
        <v>3276</v>
      </c>
      <c r="BL241">
        <v>59716</v>
      </c>
      <c r="BM241">
        <v>49825</v>
      </c>
      <c r="BN241">
        <v>987</v>
      </c>
      <c r="BO241">
        <v>285</v>
      </c>
      <c r="BP241">
        <v>904</v>
      </c>
      <c r="BQ241">
        <v>31</v>
      </c>
      <c r="BR241">
        <v>23</v>
      </c>
      <c r="BS241">
        <v>15</v>
      </c>
      <c r="BT241">
        <v>0</v>
      </c>
      <c r="CD241">
        <v>1</v>
      </c>
      <c r="CE241" s="6">
        <f>data[[#This Row],[obitos_0_9_f]]-CD240</f>
        <v>0</v>
      </c>
      <c r="CF241">
        <v>0</v>
      </c>
      <c r="CG241" s="6">
        <f>data[[#This Row],[obitos_0_9_m]]-CF240</f>
        <v>0</v>
      </c>
      <c r="CH241">
        <v>0</v>
      </c>
      <c r="CI241" s="6">
        <f>data[[#This Row],[obitos_10_19_f]]-CH240</f>
        <v>0</v>
      </c>
      <c r="CJ241">
        <v>0</v>
      </c>
      <c r="CK241" s="6">
        <f>data[[#This Row],[obitos_10_19_m]]-CJ240</f>
        <v>0</v>
      </c>
      <c r="CL241">
        <v>1</v>
      </c>
      <c r="CM241" s="6">
        <f>data[[#This Row],[obitos_20_29_f]]-CL240</f>
        <v>0</v>
      </c>
      <c r="CN241">
        <v>1</v>
      </c>
      <c r="CO241" s="6">
        <f>data[[#This Row],[obitos_20_29_m]]-CN240</f>
        <v>0</v>
      </c>
      <c r="CP241">
        <v>3</v>
      </c>
      <c r="CQ241" s="6">
        <f>data[[#This Row],[obitos_30_39_f]]-CP240</f>
        <v>0</v>
      </c>
      <c r="CR241">
        <v>2</v>
      </c>
      <c r="CS241" s="6">
        <f>data[[#This Row],[obitos_30_39_m]]-CR240</f>
        <v>0</v>
      </c>
      <c r="CT241">
        <v>11</v>
      </c>
      <c r="CU241" s="6">
        <f>data[[#This Row],[obitos_40_49_f]]-CT240</f>
        <v>0</v>
      </c>
      <c r="CV241">
        <v>14</v>
      </c>
      <c r="CW241" s="6">
        <f>data[[#This Row],[obitos_40_49_m]]-CV240</f>
        <v>0</v>
      </c>
      <c r="CX241">
        <v>22</v>
      </c>
      <c r="CY241" s="6">
        <f>data[[#This Row],[obitos_50_59_f]]-CX240</f>
        <v>0</v>
      </c>
      <c r="CZ241">
        <v>45</v>
      </c>
      <c r="DA241" s="6">
        <f>data[[#This Row],[obitos_50_59_m]]-CZ240</f>
        <v>0</v>
      </c>
      <c r="DB241">
        <v>63</v>
      </c>
      <c r="DC241" s="6">
        <f>data[[#This Row],[obitos_60_69_f]]-DB240</f>
        <v>0</v>
      </c>
      <c r="DD241">
        <v>135</v>
      </c>
      <c r="DE241" s="6">
        <f>data[[#This Row],[obitos_60_69_m]]-DD240</f>
        <v>4</v>
      </c>
      <c r="DF241">
        <v>168</v>
      </c>
      <c r="DG241" s="6">
        <f>data[[#This Row],[obitos_70_79_f]]-DF240</f>
        <v>0</v>
      </c>
      <c r="DH241">
        <v>276</v>
      </c>
      <c r="DI241" s="6">
        <f>data[[#This Row],[obitos_70_79_m]]-DH240</f>
        <v>3</v>
      </c>
      <c r="DJ241">
        <v>838</v>
      </c>
      <c r="DK241" s="6">
        <f>data[[#This Row],[obitos_80_plus_f]]-DJ240</f>
        <v>3</v>
      </c>
      <c r="DL241">
        <v>665</v>
      </c>
      <c r="DM241" s="6">
        <f>data[[#This Row],[obitos_80_plus_m]]-DL240</f>
        <v>6</v>
      </c>
      <c r="DN241">
        <v>1107</v>
      </c>
      <c r="DO241">
        <v>1138</v>
      </c>
      <c r="DR241">
        <v>42765</v>
      </c>
    </row>
    <row r="242" spans="1:122" x14ac:dyDescent="0.25">
      <c r="A242" s="1">
        <v>44127</v>
      </c>
      <c r="B242" s="2">
        <v>44127</v>
      </c>
      <c r="C242" s="12">
        <f>data[[#This Row],[confirmados]]-R242</f>
        <v>46560</v>
      </c>
      <c r="D242" s="12">
        <f>IF(ISNUMBER(C241),data[[#This Row],[activos_1]]-C241,0)</f>
        <v>1550</v>
      </c>
      <c r="E242" s="11">
        <f t="shared" si="24"/>
        <v>1070.6666666666667</v>
      </c>
      <c r="F242">
        <v>112440</v>
      </c>
      <c r="G242" s="13">
        <f>IF(ISNUMBER(F241),data[[#This Row],[confirmados]]-F241,0)</f>
        <v>2899</v>
      </c>
      <c r="H242" s="8">
        <f t="shared" si="29"/>
        <v>2397.5</v>
      </c>
      <c r="I242">
        <v>46391</v>
      </c>
      <c r="J242">
        <v>9388</v>
      </c>
      <c r="K242">
        <v>51313</v>
      </c>
      <c r="L242">
        <v>2272</v>
      </c>
      <c r="M242">
        <v>2373</v>
      </c>
      <c r="N242">
        <v>334</v>
      </c>
      <c r="O242">
        <v>369</v>
      </c>
      <c r="Q242">
        <v>2899</v>
      </c>
      <c r="R242">
        <v>65880</v>
      </c>
      <c r="S242" s="13">
        <f>IF(ISNUMBER(R241),data[[#This Row],[recuperados]]-R241,0)</f>
        <v>1349</v>
      </c>
      <c r="T242" s="8">
        <f t="shared" si="25"/>
        <v>1326.8333333333333</v>
      </c>
      <c r="U242">
        <v>2276</v>
      </c>
      <c r="V242" s="9">
        <f>IF(ISNUMBER(U241),data[[#This Row],[obitos]]-U241,0)</f>
        <v>31</v>
      </c>
      <c r="W242" s="9">
        <f t="shared" si="26"/>
        <v>19</v>
      </c>
      <c r="X242">
        <v>1418</v>
      </c>
      <c r="Y242" s="25">
        <f>IF(ISNUMBER(X241),(data[[#This Row],[internados]]-X241)/X241,0)</f>
        <v>3.8827838827838829E-2</v>
      </c>
      <c r="Z242" s="77">
        <f t="shared" si="27"/>
        <v>5.800863925493116E-2</v>
      </c>
      <c r="AA242" s="13">
        <f>IF(ISNUMBER(X241),IF(data[[#This Row],[internados]]-X241&lt;0,0,data[[#This Row],[internados]]-X241),0)</f>
        <v>53</v>
      </c>
      <c r="AB242" s="8">
        <f t="shared" si="30"/>
        <v>67.666666666666671</v>
      </c>
      <c r="AC242">
        <v>198</v>
      </c>
      <c r="AD242" s="78">
        <f>IF(ISNUMBER(AC241),IF(AC241=0,0,(data[[#This Row],[internados_uci]]-AC241)/AC241),0)</f>
        <v>-0.01</v>
      </c>
      <c r="AE242" s="24">
        <f t="shared" si="28"/>
        <v>5.0083134928960354E-2</v>
      </c>
      <c r="AF242" s="13">
        <f>IF(ISNUMBER(AC241),IF(data[[#This Row],[internados_uci]]-AC241&lt;0,0,data[[#This Row],[internados_uci]]-AC241),0)</f>
        <v>0</v>
      </c>
      <c r="AG242" s="8">
        <f t="shared" si="31"/>
        <v>8.6666666666666661</v>
      </c>
      <c r="AJ242">
        <v>57455</v>
      </c>
      <c r="AN242">
        <v>2233</v>
      </c>
      <c r="AO242">
        <v>2502</v>
      </c>
      <c r="AP242">
        <v>3842</v>
      </c>
      <c r="AQ242">
        <v>3634</v>
      </c>
      <c r="AR242">
        <v>9910</v>
      </c>
      <c r="AS242">
        <v>8996</v>
      </c>
      <c r="AT242">
        <v>9677</v>
      </c>
      <c r="AU242">
        <v>8530</v>
      </c>
      <c r="AV242">
        <v>10246</v>
      </c>
      <c r="AW242">
        <v>8240</v>
      </c>
      <c r="AX242">
        <v>9094</v>
      </c>
      <c r="AY242">
        <v>7113</v>
      </c>
      <c r="AZ242">
        <v>5728</v>
      </c>
      <c r="BA242">
        <v>5235</v>
      </c>
      <c r="BB242">
        <v>3814</v>
      </c>
      <c r="BC242">
        <v>3441</v>
      </c>
      <c r="BD242">
        <v>6691</v>
      </c>
      <c r="BE242">
        <v>3348</v>
      </c>
      <c r="BL242">
        <v>61315</v>
      </c>
      <c r="BM242">
        <v>51125</v>
      </c>
      <c r="BN242">
        <v>1001</v>
      </c>
      <c r="BO242">
        <v>290</v>
      </c>
      <c r="BP242">
        <v>913</v>
      </c>
      <c r="BQ242">
        <v>33</v>
      </c>
      <c r="BR242">
        <v>24</v>
      </c>
      <c r="BS242">
        <v>15</v>
      </c>
      <c r="BT242">
        <v>0</v>
      </c>
      <c r="CD242">
        <v>1</v>
      </c>
      <c r="CE242" s="6">
        <f>data[[#This Row],[obitos_0_9_f]]-CD241</f>
        <v>0</v>
      </c>
      <c r="CF242">
        <v>0</v>
      </c>
      <c r="CG242" s="6">
        <f>data[[#This Row],[obitos_0_9_m]]-CF241</f>
        <v>0</v>
      </c>
      <c r="CH242">
        <v>0</v>
      </c>
      <c r="CI242" s="6">
        <f>data[[#This Row],[obitos_10_19_f]]-CH241</f>
        <v>0</v>
      </c>
      <c r="CJ242">
        <v>0</v>
      </c>
      <c r="CK242" s="6">
        <f>data[[#This Row],[obitos_10_19_m]]-CJ241</f>
        <v>0</v>
      </c>
      <c r="CL242">
        <v>1</v>
      </c>
      <c r="CM242" s="6">
        <f>data[[#This Row],[obitos_20_29_f]]-CL241</f>
        <v>0</v>
      </c>
      <c r="CN242">
        <v>1</v>
      </c>
      <c r="CO242" s="6">
        <f>data[[#This Row],[obitos_20_29_m]]-CN241</f>
        <v>0</v>
      </c>
      <c r="CP242">
        <v>3</v>
      </c>
      <c r="CQ242" s="6">
        <f>data[[#This Row],[obitos_30_39_f]]-CP241</f>
        <v>0</v>
      </c>
      <c r="CR242">
        <v>2</v>
      </c>
      <c r="CS242" s="6">
        <f>data[[#This Row],[obitos_30_39_m]]-CR241</f>
        <v>0</v>
      </c>
      <c r="CT242">
        <v>11</v>
      </c>
      <c r="CU242" s="6">
        <f>data[[#This Row],[obitos_40_49_f]]-CT241</f>
        <v>0</v>
      </c>
      <c r="CV242">
        <v>14</v>
      </c>
      <c r="CW242" s="6">
        <f>data[[#This Row],[obitos_40_49_m]]-CV241</f>
        <v>0</v>
      </c>
      <c r="CX242">
        <v>22</v>
      </c>
      <c r="CY242" s="6">
        <f>data[[#This Row],[obitos_50_59_f]]-CX241</f>
        <v>0</v>
      </c>
      <c r="CZ242">
        <v>45</v>
      </c>
      <c r="DA242" s="6">
        <f>data[[#This Row],[obitos_50_59_m]]-CZ241</f>
        <v>0</v>
      </c>
      <c r="DB242">
        <v>64</v>
      </c>
      <c r="DC242" s="6">
        <f>data[[#This Row],[obitos_60_69_f]]-DB241</f>
        <v>1</v>
      </c>
      <c r="DD242">
        <v>137</v>
      </c>
      <c r="DE242" s="6">
        <f>data[[#This Row],[obitos_60_69_m]]-DD241</f>
        <v>2</v>
      </c>
      <c r="DF242">
        <v>171</v>
      </c>
      <c r="DG242" s="6">
        <f>data[[#This Row],[obitos_70_79_f]]-DF241</f>
        <v>3</v>
      </c>
      <c r="DH242">
        <v>277</v>
      </c>
      <c r="DI242" s="6">
        <f>data[[#This Row],[obitos_70_79_m]]-DH241</f>
        <v>1</v>
      </c>
      <c r="DJ242">
        <v>849</v>
      </c>
      <c r="DK242" s="6">
        <f>data[[#This Row],[obitos_80_plus_f]]-DJ241</f>
        <v>11</v>
      </c>
      <c r="DL242">
        <v>678</v>
      </c>
      <c r="DM242" s="6">
        <f>data[[#This Row],[obitos_80_plus_m]]-DL241</f>
        <v>13</v>
      </c>
      <c r="DN242">
        <v>1122</v>
      </c>
      <c r="DO242">
        <v>1154</v>
      </c>
      <c r="DR242">
        <v>44284</v>
      </c>
    </row>
    <row r="243" spans="1:122" x14ac:dyDescent="0.25">
      <c r="A243" s="1">
        <v>44128</v>
      </c>
      <c r="B243" s="2">
        <v>44128</v>
      </c>
      <c r="C243" s="12">
        <f>data[[#This Row],[confirmados]]-R243</f>
        <v>48267</v>
      </c>
      <c r="D243" s="12">
        <f>IF(ISNUMBER(C242),data[[#This Row],[activos_1]]-C242,0)</f>
        <v>1707</v>
      </c>
      <c r="E243" s="11">
        <f t="shared" si="24"/>
        <v>1226</v>
      </c>
      <c r="F243">
        <v>116109</v>
      </c>
      <c r="G243" s="13">
        <f>IF(ISNUMBER(F242),data[[#This Row],[confirmados]]-F242,0)</f>
        <v>3669</v>
      </c>
      <c r="H243" s="8">
        <f t="shared" si="29"/>
        <v>2699.6666666666665</v>
      </c>
      <c r="I243">
        <v>48603</v>
      </c>
      <c r="J243">
        <v>9661</v>
      </c>
      <c r="K243">
        <v>52340</v>
      </c>
      <c r="L243">
        <v>2368</v>
      </c>
      <c r="M243">
        <v>2427</v>
      </c>
      <c r="N243">
        <v>338</v>
      </c>
      <c r="O243">
        <v>372</v>
      </c>
      <c r="Q243">
        <v>3669</v>
      </c>
      <c r="R243">
        <v>67842</v>
      </c>
      <c r="S243" s="13">
        <f>IF(ISNUMBER(R242),data[[#This Row],[recuperados]]-R242,0)</f>
        <v>1962</v>
      </c>
      <c r="T243" s="8">
        <f t="shared" si="25"/>
        <v>1473.6666666666667</v>
      </c>
      <c r="U243">
        <v>2297</v>
      </c>
      <c r="V243" s="9">
        <f>IF(ISNUMBER(U242),data[[#This Row],[obitos]]-U242,0)</f>
        <v>21</v>
      </c>
      <c r="W243" s="9">
        <f t="shared" si="26"/>
        <v>19.333333333333332</v>
      </c>
      <c r="X243">
        <v>1455</v>
      </c>
      <c r="Y243" s="25">
        <f>IF(ISNUMBER(X242),(data[[#This Row],[internados]]-X242)/X242,0)</f>
        <v>2.609308885754584E-2</v>
      </c>
      <c r="Z243" s="77">
        <f t="shared" si="27"/>
        <v>5.0170399123810688E-2</v>
      </c>
      <c r="AA243" s="13">
        <f>IF(ISNUMBER(X242),IF(data[[#This Row],[internados]]-X242&lt;0,0,data[[#This Row],[internados]]-X242),0)</f>
        <v>37</v>
      </c>
      <c r="AB243" s="8">
        <f t="shared" si="30"/>
        <v>61.5</v>
      </c>
      <c r="AC243">
        <v>221</v>
      </c>
      <c r="AD243" s="78">
        <f>IF(ISNUMBER(AC242),IF(AC242=0,0,(data[[#This Row],[internados_uci]]-AC242)/AC242),0)</f>
        <v>0.11616161616161616</v>
      </c>
      <c r="AE243" s="24">
        <f t="shared" si="28"/>
        <v>6.1560521406346824E-2</v>
      </c>
      <c r="AF243" s="13">
        <f>IF(ISNUMBER(AC242),IF(data[[#This Row],[internados_uci]]-AC242&lt;0,0,data[[#This Row],[internados_uci]]-AC242),0)</f>
        <v>23</v>
      </c>
      <c r="AG243" s="8">
        <f t="shared" si="31"/>
        <v>11.333333333333334</v>
      </c>
      <c r="AJ243">
        <v>57024</v>
      </c>
      <c r="AN243">
        <v>2292</v>
      </c>
      <c r="AO243">
        <v>2574</v>
      </c>
      <c r="AP243">
        <v>4020</v>
      </c>
      <c r="AQ243">
        <v>3837</v>
      </c>
      <c r="AR243">
        <v>10242</v>
      </c>
      <c r="AS243">
        <v>9309</v>
      </c>
      <c r="AT243">
        <v>9973</v>
      </c>
      <c r="AU243">
        <v>8793</v>
      </c>
      <c r="AV243">
        <v>10600</v>
      </c>
      <c r="AW243">
        <v>8526</v>
      </c>
      <c r="AX243">
        <v>9368</v>
      </c>
      <c r="AY243">
        <v>7351</v>
      </c>
      <c r="AZ243">
        <v>5890</v>
      </c>
      <c r="BA243">
        <v>5397</v>
      </c>
      <c r="BB243">
        <v>3911</v>
      </c>
      <c r="BC243">
        <v>3544</v>
      </c>
      <c r="BD243">
        <v>6868</v>
      </c>
      <c r="BE243">
        <v>3434</v>
      </c>
      <c r="BL243">
        <v>63252</v>
      </c>
      <c r="BM243">
        <v>52857</v>
      </c>
      <c r="BN243">
        <v>1012</v>
      </c>
      <c r="BO243">
        <v>291</v>
      </c>
      <c r="BP243">
        <v>919</v>
      </c>
      <c r="BQ243">
        <v>35</v>
      </c>
      <c r="BR243">
        <v>35</v>
      </c>
      <c r="BS243">
        <v>15</v>
      </c>
      <c r="BT243">
        <v>0</v>
      </c>
      <c r="CD243">
        <v>1</v>
      </c>
      <c r="CE243" s="6">
        <f>data[[#This Row],[obitos_0_9_f]]-CD242</f>
        <v>0</v>
      </c>
      <c r="CF243">
        <v>0</v>
      </c>
      <c r="CG243" s="6">
        <f>data[[#This Row],[obitos_0_9_m]]-CF242</f>
        <v>0</v>
      </c>
      <c r="CH243">
        <v>0</v>
      </c>
      <c r="CI243" s="6">
        <f>data[[#This Row],[obitos_10_19_f]]-CH242</f>
        <v>0</v>
      </c>
      <c r="CJ243">
        <v>0</v>
      </c>
      <c r="CK243" s="6">
        <f>data[[#This Row],[obitos_10_19_m]]-CJ242</f>
        <v>0</v>
      </c>
      <c r="CL243">
        <v>1</v>
      </c>
      <c r="CM243" s="6">
        <f>data[[#This Row],[obitos_20_29_f]]-CL242</f>
        <v>0</v>
      </c>
      <c r="CN243">
        <v>1</v>
      </c>
      <c r="CO243" s="6">
        <f>data[[#This Row],[obitos_20_29_m]]-CN242</f>
        <v>0</v>
      </c>
      <c r="CP243">
        <v>3</v>
      </c>
      <c r="CQ243" s="6">
        <f>data[[#This Row],[obitos_30_39_f]]-CP242</f>
        <v>0</v>
      </c>
      <c r="CR243">
        <v>2</v>
      </c>
      <c r="CS243" s="6">
        <f>data[[#This Row],[obitos_30_39_m]]-CR242</f>
        <v>0</v>
      </c>
      <c r="CT243">
        <v>11</v>
      </c>
      <c r="CU243" s="6">
        <f>data[[#This Row],[obitos_40_49_f]]-CT242</f>
        <v>0</v>
      </c>
      <c r="CV243">
        <v>14</v>
      </c>
      <c r="CW243" s="6">
        <f>data[[#This Row],[obitos_40_49_m]]-CV242</f>
        <v>0</v>
      </c>
      <c r="CX243">
        <v>22</v>
      </c>
      <c r="CY243" s="6">
        <f>data[[#This Row],[obitos_50_59_f]]-CX242</f>
        <v>0</v>
      </c>
      <c r="CZ243">
        <v>48</v>
      </c>
      <c r="DA243" s="6">
        <f>data[[#This Row],[obitos_50_59_m]]-CZ242</f>
        <v>3</v>
      </c>
      <c r="DB243">
        <v>65</v>
      </c>
      <c r="DC243" s="6">
        <f>data[[#This Row],[obitos_60_69_f]]-DB242</f>
        <v>1</v>
      </c>
      <c r="DD243">
        <v>140</v>
      </c>
      <c r="DE243" s="6">
        <f>data[[#This Row],[obitos_60_69_m]]-DD242</f>
        <v>3</v>
      </c>
      <c r="DF243">
        <v>171</v>
      </c>
      <c r="DG243" s="6">
        <f>data[[#This Row],[obitos_70_79_f]]-DF242</f>
        <v>0</v>
      </c>
      <c r="DH243">
        <v>278</v>
      </c>
      <c r="DI243" s="6">
        <f>data[[#This Row],[obitos_70_79_m]]-DH242</f>
        <v>1</v>
      </c>
      <c r="DJ243">
        <v>855</v>
      </c>
      <c r="DK243" s="6">
        <f>data[[#This Row],[obitos_80_plus_f]]-DJ242</f>
        <v>6</v>
      </c>
      <c r="DL243">
        <v>685</v>
      </c>
      <c r="DM243" s="6">
        <f>data[[#This Row],[obitos_80_plus_m]]-DL242</f>
        <v>7</v>
      </c>
      <c r="DN243">
        <v>1129</v>
      </c>
      <c r="DO243">
        <v>1168</v>
      </c>
      <c r="DR243">
        <v>46970</v>
      </c>
    </row>
    <row r="244" spans="1:122" x14ac:dyDescent="0.25">
      <c r="A244" s="1">
        <v>44129</v>
      </c>
      <c r="B244" s="2">
        <v>44129</v>
      </c>
      <c r="C244" s="12">
        <f>data[[#This Row],[confirmados]]-R244</f>
        <v>49809</v>
      </c>
      <c r="D244" s="12">
        <f>IF(ISNUMBER(C243),data[[#This Row],[activos_1]]-C243,0)</f>
        <v>1542</v>
      </c>
      <c r="E244" s="11">
        <f t="shared" si="24"/>
        <v>1319.1666666666667</v>
      </c>
      <c r="F244">
        <v>118686</v>
      </c>
      <c r="G244" s="13">
        <f>IF(ISNUMBER(F243),data[[#This Row],[confirmados]]-F243,0)</f>
        <v>2577</v>
      </c>
      <c r="H244" s="8">
        <f t="shared" si="29"/>
        <v>2804.3333333333335</v>
      </c>
      <c r="I244">
        <v>50299</v>
      </c>
      <c r="J244">
        <v>9951</v>
      </c>
      <c r="K244">
        <v>52832</v>
      </c>
      <c r="L244">
        <v>2412</v>
      </c>
      <c r="M244">
        <v>2469</v>
      </c>
      <c r="N244">
        <v>340</v>
      </c>
      <c r="O244">
        <v>383</v>
      </c>
      <c r="Q244">
        <v>2577</v>
      </c>
      <c r="R244">
        <v>68877</v>
      </c>
      <c r="S244" s="13">
        <f>IF(ISNUMBER(R243),data[[#This Row],[recuperados]]-R243,0)</f>
        <v>1035</v>
      </c>
      <c r="T244" s="8">
        <f t="shared" si="25"/>
        <v>1485.1666666666667</v>
      </c>
      <c r="U244">
        <v>2316</v>
      </c>
      <c r="V244" s="9">
        <f>IF(ISNUMBER(U243),data[[#This Row],[obitos]]-U243,0)</f>
        <v>19</v>
      </c>
      <c r="W244" s="9">
        <f t="shared" si="26"/>
        <v>19.666666666666668</v>
      </c>
      <c r="X244">
        <v>1574</v>
      </c>
      <c r="Y244" s="25">
        <f>IF(ISNUMBER(X243),(data[[#This Row],[internados]]-X243)/X243,0)</f>
        <v>8.1786941580756015E-2</v>
      </c>
      <c r="Z244" s="77">
        <f t="shared" si="27"/>
        <v>5.0296338128829249E-2</v>
      </c>
      <c r="AA244" s="13">
        <f>IF(ISNUMBER(X243),IF(data[[#This Row],[internados]]-X243&lt;0,0,data[[#This Row],[internados]]-X243),0)</f>
        <v>119</v>
      </c>
      <c r="AB244" s="8">
        <f t="shared" si="30"/>
        <v>66.666666666666671</v>
      </c>
      <c r="AC244">
        <v>230</v>
      </c>
      <c r="AD244" s="78">
        <f>IF(ISNUMBER(AC243),IF(AC243=0,0,(data[[#This Row],[internados_uci]]-AC243)/AC243),0)</f>
        <v>4.072398190045249E-2</v>
      </c>
      <c r="AE244" s="24">
        <f t="shared" si="28"/>
        <v>5.7595163551045908E-2</v>
      </c>
      <c r="AF244" s="13">
        <f>IF(ISNUMBER(AC243),IF(data[[#This Row],[internados_uci]]-AC243&lt;0,0,data[[#This Row],[internados_uci]]-AC243),0)</f>
        <v>9</v>
      </c>
      <c r="AG244" s="8">
        <f t="shared" si="31"/>
        <v>11.166666666666666</v>
      </c>
      <c r="AJ244">
        <v>58749</v>
      </c>
      <c r="AN244">
        <v>2337</v>
      </c>
      <c r="AO244">
        <v>2633</v>
      </c>
      <c r="AP244">
        <v>4136</v>
      </c>
      <c r="AQ244">
        <v>3948</v>
      </c>
      <c r="AR244">
        <v>10487</v>
      </c>
      <c r="AS244">
        <v>9556</v>
      </c>
      <c r="AT244">
        <v>10190</v>
      </c>
      <c r="AU244">
        <v>8980</v>
      </c>
      <c r="AV244">
        <v>10842</v>
      </c>
      <c r="AW244">
        <v>8721</v>
      </c>
      <c r="AX244">
        <v>9586</v>
      </c>
      <c r="AY244">
        <v>7519</v>
      </c>
      <c r="AZ244">
        <v>6011</v>
      </c>
      <c r="BA244">
        <v>5512</v>
      </c>
      <c r="BB244">
        <v>3985</v>
      </c>
      <c r="BC244">
        <v>3605</v>
      </c>
      <c r="BD244">
        <v>6968</v>
      </c>
      <c r="BE244">
        <v>3484</v>
      </c>
      <c r="BL244">
        <v>64632</v>
      </c>
      <c r="BM244">
        <v>54054</v>
      </c>
      <c r="BN244">
        <v>1022</v>
      </c>
      <c r="BO244">
        <v>291</v>
      </c>
      <c r="BP244">
        <v>927</v>
      </c>
      <c r="BQ244">
        <v>36</v>
      </c>
      <c r="BR244">
        <v>25</v>
      </c>
      <c r="BS244">
        <v>15</v>
      </c>
      <c r="BT244">
        <v>0</v>
      </c>
      <c r="CD244">
        <v>1</v>
      </c>
      <c r="CE244" s="6">
        <f>data[[#This Row],[obitos_0_9_f]]-CD243</f>
        <v>0</v>
      </c>
      <c r="CF244">
        <v>0</v>
      </c>
      <c r="CG244" s="6">
        <f>data[[#This Row],[obitos_0_9_m]]-CF243</f>
        <v>0</v>
      </c>
      <c r="CH244">
        <v>0</v>
      </c>
      <c r="CI244" s="6">
        <f>data[[#This Row],[obitos_10_19_f]]-CH243</f>
        <v>0</v>
      </c>
      <c r="CJ244">
        <v>0</v>
      </c>
      <c r="CK244" s="6">
        <f>data[[#This Row],[obitos_10_19_m]]-CJ243</f>
        <v>0</v>
      </c>
      <c r="CL244">
        <v>1</v>
      </c>
      <c r="CM244" s="6">
        <f>data[[#This Row],[obitos_20_29_f]]-CL243</f>
        <v>0</v>
      </c>
      <c r="CN244">
        <v>2</v>
      </c>
      <c r="CO244" s="6">
        <f>data[[#This Row],[obitos_20_29_m]]-CN243</f>
        <v>1</v>
      </c>
      <c r="CP244">
        <v>3</v>
      </c>
      <c r="CQ244" s="6">
        <f>data[[#This Row],[obitos_30_39_f]]-CP243</f>
        <v>0</v>
      </c>
      <c r="CR244">
        <v>2</v>
      </c>
      <c r="CS244" s="6">
        <f>data[[#This Row],[obitos_30_39_m]]-CR243</f>
        <v>0</v>
      </c>
      <c r="CT244">
        <v>11</v>
      </c>
      <c r="CU244" s="6">
        <f>data[[#This Row],[obitos_40_49_f]]-CT243</f>
        <v>0</v>
      </c>
      <c r="CV244">
        <v>14</v>
      </c>
      <c r="CW244" s="6">
        <f>data[[#This Row],[obitos_40_49_m]]-CV243</f>
        <v>0</v>
      </c>
      <c r="CX244">
        <v>22</v>
      </c>
      <c r="CY244" s="6">
        <f>data[[#This Row],[obitos_50_59_f]]-CX243</f>
        <v>0</v>
      </c>
      <c r="CZ244">
        <v>48</v>
      </c>
      <c r="DA244" s="6">
        <f>data[[#This Row],[obitos_50_59_m]]-CZ243</f>
        <v>0</v>
      </c>
      <c r="DB244">
        <v>65</v>
      </c>
      <c r="DC244" s="6">
        <f>data[[#This Row],[obitos_60_69_f]]-DB243</f>
        <v>0</v>
      </c>
      <c r="DD244">
        <v>140</v>
      </c>
      <c r="DE244" s="6">
        <f>data[[#This Row],[obitos_60_69_m]]-DD243</f>
        <v>0</v>
      </c>
      <c r="DF244">
        <v>171</v>
      </c>
      <c r="DG244" s="6">
        <f>data[[#This Row],[obitos_70_79_f]]-DF243</f>
        <v>0</v>
      </c>
      <c r="DH244">
        <v>280</v>
      </c>
      <c r="DI244" s="6">
        <f>data[[#This Row],[obitos_70_79_m]]-DH243</f>
        <v>2</v>
      </c>
      <c r="DJ244">
        <v>861</v>
      </c>
      <c r="DK244" s="6">
        <f>data[[#This Row],[obitos_80_plus_f]]-DJ243</f>
        <v>6</v>
      </c>
      <c r="DL244">
        <v>695</v>
      </c>
      <c r="DM244" s="6">
        <f>data[[#This Row],[obitos_80_plus_m]]-DL243</f>
        <v>10</v>
      </c>
      <c r="DN244">
        <v>1135</v>
      </c>
      <c r="DO244">
        <v>1181</v>
      </c>
      <c r="DR244">
        <v>47493</v>
      </c>
    </row>
    <row r="245" spans="1:122" x14ac:dyDescent="0.25">
      <c r="A245" s="1">
        <v>44130</v>
      </c>
      <c r="B245" s="2">
        <v>44130</v>
      </c>
      <c r="C245" s="12">
        <f>data[[#This Row],[confirmados]]-R245</f>
        <v>51177</v>
      </c>
      <c r="D245" s="12">
        <f>IF(ISNUMBER(C244),data[[#This Row],[activos_1]]-C244,0)</f>
        <v>1368</v>
      </c>
      <c r="E245" s="11">
        <f t="shared" si="24"/>
        <v>1556.5</v>
      </c>
      <c r="F245">
        <v>121133</v>
      </c>
      <c r="G245" s="13">
        <f>IF(ISNUMBER(F244),data[[#This Row],[confirmados]]-F244,0)</f>
        <v>2447</v>
      </c>
      <c r="H245" s="8">
        <f t="shared" si="29"/>
        <v>2899.5</v>
      </c>
      <c r="I245">
        <v>51932</v>
      </c>
      <c r="J245">
        <v>10118</v>
      </c>
      <c r="K245">
        <v>53412</v>
      </c>
      <c r="L245">
        <v>2436</v>
      </c>
      <c r="M245">
        <v>2496</v>
      </c>
      <c r="N245">
        <v>345</v>
      </c>
      <c r="O245">
        <v>394</v>
      </c>
      <c r="Q245">
        <v>2447</v>
      </c>
      <c r="R245">
        <v>69956</v>
      </c>
      <c r="S245" s="13">
        <f>IF(ISNUMBER(R244),data[[#This Row],[recuperados]]-R244,0)</f>
        <v>1079</v>
      </c>
      <c r="T245" s="8">
        <f t="shared" si="25"/>
        <v>1343</v>
      </c>
      <c r="U245">
        <v>2343</v>
      </c>
      <c r="V245" s="9">
        <f>IF(ISNUMBER(U244),data[[#This Row],[obitos]]-U244,0)</f>
        <v>27</v>
      </c>
      <c r="W245" s="9">
        <f t="shared" si="26"/>
        <v>21.666666666666668</v>
      </c>
      <c r="X245">
        <v>1672</v>
      </c>
      <c r="Y245" s="25">
        <f>IF(ISNUMBER(X244),(data[[#This Row],[internados]]-X244)/X244,0)</f>
        <v>6.2261753494282084E-2</v>
      </c>
      <c r="Z245" s="77">
        <f t="shared" si="27"/>
        <v>5.1729515102464568E-2</v>
      </c>
      <c r="AA245" s="13">
        <f>IF(ISNUMBER(X244),IF(data[[#This Row],[internados]]-X244&lt;0,0,data[[#This Row],[internados]]-X244),0)</f>
        <v>98</v>
      </c>
      <c r="AB245" s="8">
        <f t="shared" si="30"/>
        <v>72.5</v>
      </c>
      <c r="AC245">
        <v>240</v>
      </c>
      <c r="AD245" s="78">
        <f>IF(ISNUMBER(AC244),IF(AC244=0,0,(data[[#This Row],[internados_uci]]-AC244)/AC244),0)</f>
        <v>4.3478260869565216E-2</v>
      </c>
      <c r="AE245" s="24">
        <f t="shared" si="28"/>
        <v>5.3730429251529009E-2</v>
      </c>
      <c r="AF245" s="13">
        <f>IF(ISNUMBER(AC244),IF(data[[#This Row],[internados_uci]]-AC244&lt;0,0,data[[#This Row],[internados_uci]]-AC244),0)</f>
        <v>10</v>
      </c>
      <c r="AG245" s="8">
        <f t="shared" si="31"/>
        <v>11</v>
      </c>
      <c r="AJ245">
        <v>59631</v>
      </c>
      <c r="AN245">
        <v>2375</v>
      </c>
      <c r="AO245">
        <v>2697</v>
      </c>
      <c r="AP245">
        <v>4245</v>
      </c>
      <c r="AQ245">
        <v>4068</v>
      </c>
      <c r="AR245">
        <v>10710</v>
      </c>
      <c r="AS245">
        <v>9749</v>
      </c>
      <c r="AT245">
        <v>10420</v>
      </c>
      <c r="AU245">
        <v>9158</v>
      </c>
      <c r="AV245">
        <v>11078</v>
      </c>
      <c r="AW245">
        <v>8915</v>
      </c>
      <c r="AX245">
        <v>9818</v>
      </c>
      <c r="AY245">
        <v>7681</v>
      </c>
      <c r="AZ245">
        <v>6121</v>
      </c>
      <c r="BA245">
        <v>5620</v>
      </c>
      <c r="BB245">
        <v>4060</v>
      </c>
      <c r="BC245">
        <v>3671</v>
      </c>
      <c r="BD245">
        <v>7034</v>
      </c>
      <c r="BE245">
        <v>3526</v>
      </c>
      <c r="BL245">
        <v>65952</v>
      </c>
      <c r="BM245">
        <v>55181</v>
      </c>
      <c r="BN245">
        <v>1030</v>
      </c>
      <c r="BO245">
        <v>296</v>
      </c>
      <c r="BP245">
        <v>940</v>
      </c>
      <c r="BQ245">
        <v>37</v>
      </c>
      <c r="BR245">
        <v>25</v>
      </c>
      <c r="BS245">
        <v>15</v>
      </c>
      <c r="BT245">
        <v>0</v>
      </c>
      <c r="CD245">
        <v>1</v>
      </c>
      <c r="CE245" s="6">
        <f>data[[#This Row],[obitos_0_9_f]]-CD244</f>
        <v>0</v>
      </c>
      <c r="CF245">
        <v>0</v>
      </c>
      <c r="CG245" s="6">
        <f>data[[#This Row],[obitos_0_9_m]]-CF244</f>
        <v>0</v>
      </c>
      <c r="CH245">
        <v>0</v>
      </c>
      <c r="CI245" s="6">
        <f>data[[#This Row],[obitos_10_19_f]]-CH244</f>
        <v>0</v>
      </c>
      <c r="CJ245">
        <v>0</v>
      </c>
      <c r="CK245" s="6">
        <f>data[[#This Row],[obitos_10_19_m]]-CJ244</f>
        <v>0</v>
      </c>
      <c r="CL245">
        <v>1</v>
      </c>
      <c r="CM245" s="6">
        <f>data[[#This Row],[obitos_20_29_f]]-CL244</f>
        <v>0</v>
      </c>
      <c r="CN245">
        <v>2</v>
      </c>
      <c r="CO245" s="6">
        <f>data[[#This Row],[obitos_20_29_m]]-CN244</f>
        <v>0</v>
      </c>
      <c r="CP245">
        <v>3</v>
      </c>
      <c r="CQ245" s="6">
        <f>data[[#This Row],[obitos_30_39_f]]-CP244</f>
        <v>0</v>
      </c>
      <c r="CR245">
        <v>2</v>
      </c>
      <c r="CS245" s="6">
        <f>data[[#This Row],[obitos_30_39_m]]-CR244</f>
        <v>0</v>
      </c>
      <c r="CT245">
        <v>11</v>
      </c>
      <c r="CU245" s="6">
        <f>data[[#This Row],[obitos_40_49_f]]-CT244</f>
        <v>0</v>
      </c>
      <c r="CV245">
        <v>14</v>
      </c>
      <c r="CW245" s="6">
        <f>data[[#This Row],[obitos_40_49_m]]-CV244</f>
        <v>0</v>
      </c>
      <c r="CX245">
        <v>23</v>
      </c>
      <c r="CY245" s="6">
        <f>data[[#This Row],[obitos_50_59_f]]-CX244</f>
        <v>1</v>
      </c>
      <c r="CZ245">
        <v>48</v>
      </c>
      <c r="DA245" s="6">
        <f>data[[#This Row],[obitos_50_59_m]]-CZ244</f>
        <v>0</v>
      </c>
      <c r="DB245">
        <v>65</v>
      </c>
      <c r="DC245" s="6">
        <f>data[[#This Row],[obitos_60_69_f]]-DB244</f>
        <v>0</v>
      </c>
      <c r="DD245">
        <v>142</v>
      </c>
      <c r="DE245" s="6">
        <f>data[[#This Row],[obitos_60_69_m]]-DD244</f>
        <v>2</v>
      </c>
      <c r="DF245">
        <v>174</v>
      </c>
      <c r="DG245" s="6">
        <f>data[[#This Row],[obitos_70_79_f]]-DF244</f>
        <v>3</v>
      </c>
      <c r="DH245">
        <v>286</v>
      </c>
      <c r="DI245" s="6">
        <f>data[[#This Row],[obitos_70_79_m]]-DH244</f>
        <v>6</v>
      </c>
      <c r="DJ245">
        <v>868</v>
      </c>
      <c r="DK245" s="6">
        <f>data[[#This Row],[obitos_80_plus_f]]-DJ244</f>
        <v>7</v>
      </c>
      <c r="DL245">
        <v>703</v>
      </c>
      <c r="DM245" s="6">
        <f>data[[#This Row],[obitos_80_plus_m]]-DL244</f>
        <v>8</v>
      </c>
      <c r="DN245">
        <v>1146</v>
      </c>
      <c r="DO245">
        <v>1197</v>
      </c>
      <c r="DR245">
        <v>48834</v>
      </c>
    </row>
    <row r="246" spans="1:122" x14ac:dyDescent="0.25">
      <c r="A246" s="1">
        <v>44131</v>
      </c>
      <c r="B246" s="2">
        <v>44131</v>
      </c>
      <c r="C246" s="12">
        <f>data[[#This Row],[confirmados]]-R246</f>
        <v>52088</v>
      </c>
      <c r="D246" s="12">
        <f>IF(ISNUMBER(C245),data[[#This Row],[activos_1]]-C245,0)</f>
        <v>911</v>
      </c>
      <c r="E246" s="11">
        <f t="shared" si="24"/>
        <v>1509.1666666666667</v>
      </c>
      <c r="F246">
        <v>124432</v>
      </c>
      <c r="G246" s="13">
        <f>IF(ISNUMBER(F245),data[[#This Row],[confirmados]]-F245,0)</f>
        <v>3299</v>
      </c>
      <c r="H246" s="8">
        <f t="shared" si="29"/>
        <v>3026.8333333333335</v>
      </c>
      <c r="I246">
        <v>54008</v>
      </c>
      <c r="J246">
        <v>10319</v>
      </c>
      <c r="K246">
        <v>54373</v>
      </c>
      <c r="L246">
        <v>2448</v>
      </c>
      <c r="M246">
        <v>2526</v>
      </c>
      <c r="N246">
        <v>348</v>
      </c>
      <c r="O246">
        <v>410</v>
      </c>
      <c r="Q246">
        <v>3299</v>
      </c>
      <c r="R246">
        <v>72344</v>
      </c>
      <c r="S246" s="13">
        <f>IF(ISNUMBER(R245),data[[#This Row],[recuperados]]-R245,0)</f>
        <v>2388</v>
      </c>
      <c r="T246" s="8">
        <f t="shared" si="25"/>
        <v>1517.6666666666667</v>
      </c>
      <c r="U246">
        <v>2371</v>
      </c>
      <c r="V246" s="9">
        <f>IF(ISNUMBER(U245),data[[#This Row],[obitos]]-U245,0)</f>
        <v>28</v>
      </c>
      <c r="W246" s="9">
        <f t="shared" si="26"/>
        <v>23.666666666666668</v>
      </c>
      <c r="X246">
        <v>1747</v>
      </c>
      <c r="Y246" s="25">
        <f>IF(ISNUMBER(X245),(data[[#This Row],[internados]]-X245)/X245,0)</f>
        <v>4.4856459330143539E-2</v>
      </c>
      <c r="Z246" s="77">
        <f t="shared" si="27"/>
        <v>5.4489881606289349E-2</v>
      </c>
      <c r="AA246" s="13">
        <f>IF(ISNUMBER(X245),IF(data[[#This Row],[internados]]-X245&lt;0,0,data[[#This Row],[internados]]-X245),0)</f>
        <v>75</v>
      </c>
      <c r="AB246" s="8">
        <f t="shared" si="30"/>
        <v>79.166666666666671</v>
      </c>
      <c r="AC246">
        <v>253</v>
      </c>
      <c r="AD246" s="78">
        <f>IF(ISNUMBER(AC245),IF(AC245=0,0,(data[[#This Row],[internados_uci]]-AC245)/AC245),0)</f>
        <v>5.4166666666666669E-2</v>
      </c>
      <c r="AE246" s="24">
        <f t="shared" si="28"/>
        <v>5.2341540362640104E-2</v>
      </c>
      <c r="AF246" s="13">
        <f>IF(ISNUMBER(AC245),IF(data[[#This Row],[internados_uci]]-AC245&lt;0,0,data[[#This Row],[internados_uci]]-AC245),0)</f>
        <v>13</v>
      </c>
      <c r="AG246" s="8">
        <f t="shared" si="31"/>
        <v>11.333333333333334</v>
      </c>
      <c r="AJ246">
        <v>60063</v>
      </c>
      <c r="AN246">
        <v>2446</v>
      </c>
      <c r="AO246">
        <v>2747</v>
      </c>
      <c r="AP246">
        <v>4377</v>
      </c>
      <c r="AQ246">
        <v>4222</v>
      </c>
      <c r="AR246">
        <v>11035</v>
      </c>
      <c r="AS246">
        <v>10044</v>
      </c>
      <c r="AT246">
        <v>10699</v>
      </c>
      <c r="AU246">
        <v>9383</v>
      </c>
      <c r="AV246">
        <v>11425</v>
      </c>
      <c r="AW246">
        <v>9121</v>
      </c>
      <c r="AX246">
        <v>10099</v>
      </c>
      <c r="AY246">
        <v>7898</v>
      </c>
      <c r="AZ246">
        <v>6268</v>
      </c>
      <c r="BA246">
        <v>5760</v>
      </c>
      <c r="BB246">
        <v>4170</v>
      </c>
      <c r="BC246">
        <v>3761</v>
      </c>
      <c r="BD246">
        <v>7189</v>
      </c>
      <c r="BE246">
        <v>3601</v>
      </c>
      <c r="BL246">
        <v>67800</v>
      </c>
      <c r="BM246">
        <v>56632</v>
      </c>
      <c r="BN246">
        <v>1042</v>
      </c>
      <c r="BO246">
        <v>300</v>
      </c>
      <c r="BP246">
        <v>947</v>
      </c>
      <c r="BQ246">
        <v>42</v>
      </c>
      <c r="BR246">
        <v>25</v>
      </c>
      <c r="BS246">
        <v>15</v>
      </c>
      <c r="BT246">
        <v>0</v>
      </c>
      <c r="CD246">
        <v>1</v>
      </c>
      <c r="CE246" s="6">
        <f>data[[#This Row],[obitos_0_9_f]]-CD245</f>
        <v>0</v>
      </c>
      <c r="CF246">
        <v>0</v>
      </c>
      <c r="CG246" s="6">
        <f>data[[#This Row],[obitos_0_9_m]]-CF245</f>
        <v>0</v>
      </c>
      <c r="CH246">
        <v>0</v>
      </c>
      <c r="CI246" s="6">
        <f>data[[#This Row],[obitos_10_19_f]]-CH245</f>
        <v>0</v>
      </c>
      <c r="CJ246">
        <v>0</v>
      </c>
      <c r="CK246" s="6">
        <f>data[[#This Row],[obitos_10_19_m]]-CJ245</f>
        <v>0</v>
      </c>
      <c r="CL246">
        <v>1</v>
      </c>
      <c r="CM246" s="6">
        <f>data[[#This Row],[obitos_20_29_f]]-CL245</f>
        <v>0</v>
      </c>
      <c r="CN246">
        <v>2</v>
      </c>
      <c r="CO246" s="6">
        <f>data[[#This Row],[obitos_20_29_m]]-CN245</f>
        <v>0</v>
      </c>
      <c r="CP246">
        <v>3</v>
      </c>
      <c r="CQ246" s="6">
        <f>data[[#This Row],[obitos_30_39_f]]-CP245</f>
        <v>0</v>
      </c>
      <c r="CR246">
        <v>2</v>
      </c>
      <c r="CS246" s="6">
        <f>data[[#This Row],[obitos_30_39_m]]-CR245</f>
        <v>0</v>
      </c>
      <c r="CT246">
        <v>11</v>
      </c>
      <c r="CU246" s="6">
        <f>data[[#This Row],[obitos_40_49_f]]-CT245</f>
        <v>0</v>
      </c>
      <c r="CV246">
        <v>14</v>
      </c>
      <c r="CW246" s="6">
        <f>data[[#This Row],[obitos_40_49_m]]-CV245</f>
        <v>0</v>
      </c>
      <c r="CX246">
        <v>23</v>
      </c>
      <c r="CY246" s="6">
        <f>data[[#This Row],[obitos_50_59_f]]-CX245</f>
        <v>0</v>
      </c>
      <c r="CZ246">
        <v>49</v>
      </c>
      <c r="DA246" s="6">
        <f>data[[#This Row],[obitos_50_59_m]]-CZ245</f>
        <v>1</v>
      </c>
      <c r="DB246">
        <v>65</v>
      </c>
      <c r="DC246" s="6">
        <f>data[[#This Row],[obitos_60_69_f]]-DB245</f>
        <v>0</v>
      </c>
      <c r="DD246">
        <v>143</v>
      </c>
      <c r="DE246" s="6">
        <f>data[[#This Row],[obitos_60_69_m]]-DD245</f>
        <v>1</v>
      </c>
      <c r="DF246">
        <v>175</v>
      </c>
      <c r="DG246" s="6">
        <f>data[[#This Row],[obitos_70_79_f]]-DF245</f>
        <v>1</v>
      </c>
      <c r="DH246">
        <v>292</v>
      </c>
      <c r="DI246" s="6">
        <f>data[[#This Row],[obitos_70_79_m]]-DH245</f>
        <v>6</v>
      </c>
      <c r="DJ246">
        <v>880</v>
      </c>
      <c r="DK246" s="6">
        <f>data[[#This Row],[obitos_80_plus_f]]-DJ245</f>
        <v>12</v>
      </c>
      <c r="DL246">
        <v>710</v>
      </c>
      <c r="DM246" s="6">
        <f>data[[#This Row],[obitos_80_plus_m]]-DL245</f>
        <v>7</v>
      </c>
      <c r="DN246">
        <v>1159</v>
      </c>
      <c r="DO246">
        <v>1212</v>
      </c>
      <c r="DR246">
        <v>49717</v>
      </c>
    </row>
    <row r="247" spans="1:122" x14ac:dyDescent="0.25">
      <c r="A247" s="1">
        <v>44132</v>
      </c>
      <c r="B247" s="2">
        <v>44132</v>
      </c>
      <c r="C247" s="12">
        <f>data[[#This Row],[confirmados]]-R247</f>
        <v>54391</v>
      </c>
      <c r="D247" s="12">
        <f>IF(ISNUMBER(C246),data[[#This Row],[activos_1]]-C246,0)</f>
        <v>2303</v>
      </c>
      <c r="E247" s="11">
        <f t="shared" si="24"/>
        <v>1563.5</v>
      </c>
      <c r="F247">
        <v>128392</v>
      </c>
      <c r="G247" s="13">
        <f>IF(ISNUMBER(F246),data[[#This Row],[confirmados]]-F246,0)</f>
        <v>3960</v>
      </c>
      <c r="H247" s="8">
        <f t="shared" si="29"/>
        <v>3141.8333333333335</v>
      </c>
      <c r="I247">
        <v>56122</v>
      </c>
      <c r="J247">
        <v>10877</v>
      </c>
      <c r="K247">
        <v>55478</v>
      </c>
      <c r="L247">
        <v>2558</v>
      </c>
      <c r="M247">
        <v>2579</v>
      </c>
      <c r="N247">
        <v>353</v>
      </c>
      <c r="O247">
        <v>425</v>
      </c>
      <c r="Q247">
        <v>3960</v>
      </c>
      <c r="R247">
        <v>74001</v>
      </c>
      <c r="S247" s="13">
        <f>IF(ISNUMBER(R246),data[[#This Row],[recuperados]]-R246,0)</f>
        <v>1657</v>
      </c>
      <c r="T247" s="8">
        <f t="shared" si="25"/>
        <v>1578.3333333333333</v>
      </c>
      <c r="U247">
        <v>2395</v>
      </c>
      <c r="V247" s="9">
        <f>IF(ISNUMBER(U246),data[[#This Row],[obitos]]-U246,0)</f>
        <v>24</v>
      </c>
      <c r="W247" s="9">
        <f t="shared" si="26"/>
        <v>25</v>
      </c>
      <c r="X247">
        <v>1794</v>
      </c>
      <c r="Y247" s="25">
        <f>IF(ISNUMBER(X246),(data[[#This Row],[internados]]-X246)/X246,0)</f>
        <v>2.6903262736119062E-2</v>
      </c>
      <c r="Z247" s="77">
        <f t="shared" si="27"/>
        <v>4.6788224137780894E-2</v>
      </c>
      <c r="AA247" s="13">
        <f>IF(ISNUMBER(X246),IF(data[[#This Row],[internados]]-X246&lt;0,0,data[[#This Row],[internados]]-X246),0)</f>
        <v>47</v>
      </c>
      <c r="AB247" s="8">
        <f t="shared" si="30"/>
        <v>71.5</v>
      </c>
      <c r="AC247">
        <v>262</v>
      </c>
      <c r="AD247" s="78">
        <f>IF(ISNUMBER(AC246),IF(AC246=0,0,(data[[#This Row],[internados_uci]]-AC246)/AC246),0)</f>
        <v>3.5573122529644272E-2</v>
      </c>
      <c r="AE247" s="24">
        <f t="shared" si="28"/>
        <v>4.668394135465747E-2</v>
      </c>
      <c r="AF247" s="13">
        <f>IF(ISNUMBER(AC246),IF(data[[#This Row],[internados_uci]]-AC246&lt;0,0,data[[#This Row],[internados_uci]]-AC246),0)</f>
        <v>9</v>
      </c>
      <c r="AG247" s="8">
        <f t="shared" si="31"/>
        <v>10.666666666666666</v>
      </c>
      <c r="AJ247">
        <v>62457</v>
      </c>
      <c r="AN247">
        <v>2519</v>
      </c>
      <c r="AO247">
        <v>2819</v>
      </c>
      <c r="AP247">
        <v>4556</v>
      </c>
      <c r="AQ247">
        <v>4404</v>
      </c>
      <c r="AR247">
        <v>11035</v>
      </c>
      <c r="AS247">
        <v>10351</v>
      </c>
      <c r="AT247">
        <v>11050</v>
      </c>
      <c r="AU247">
        <v>9691</v>
      </c>
      <c r="AV247">
        <v>11815</v>
      </c>
      <c r="AW247">
        <v>9388</v>
      </c>
      <c r="AX247">
        <v>10453</v>
      </c>
      <c r="AY247">
        <v>8123</v>
      </c>
      <c r="AZ247">
        <v>6463</v>
      </c>
      <c r="BA247">
        <v>5933</v>
      </c>
      <c r="BB247">
        <v>4296</v>
      </c>
      <c r="BC247">
        <v>3868</v>
      </c>
      <c r="BD247">
        <v>7401</v>
      </c>
      <c r="BE247">
        <v>3701</v>
      </c>
      <c r="BL247">
        <v>70018</v>
      </c>
      <c r="BM247">
        <v>58374</v>
      </c>
      <c r="BN247">
        <v>1053</v>
      </c>
      <c r="BO247">
        <v>304</v>
      </c>
      <c r="BP247">
        <v>955</v>
      </c>
      <c r="BQ247">
        <v>43</v>
      </c>
      <c r="BR247">
        <v>25</v>
      </c>
      <c r="BS247">
        <v>15</v>
      </c>
      <c r="BT247">
        <v>0</v>
      </c>
      <c r="CD247">
        <v>1</v>
      </c>
      <c r="CE247" s="6">
        <f>data[[#This Row],[obitos_0_9_f]]-CD246</f>
        <v>0</v>
      </c>
      <c r="CF247">
        <v>0</v>
      </c>
      <c r="CG247" s="6">
        <f>data[[#This Row],[obitos_0_9_m]]-CF246</f>
        <v>0</v>
      </c>
      <c r="CH247">
        <v>0</v>
      </c>
      <c r="CI247" s="6">
        <f>data[[#This Row],[obitos_10_19_f]]-CH246</f>
        <v>0</v>
      </c>
      <c r="CJ247">
        <v>0</v>
      </c>
      <c r="CK247" s="6">
        <f>data[[#This Row],[obitos_10_19_m]]-CJ246</f>
        <v>0</v>
      </c>
      <c r="CL247">
        <v>1</v>
      </c>
      <c r="CM247" s="6">
        <f>data[[#This Row],[obitos_20_29_f]]-CL246</f>
        <v>0</v>
      </c>
      <c r="CN247">
        <v>2</v>
      </c>
      <c r="CO247" s="6">
        <f>data[[#This Row],[obitos_20_29_m]]-CN246</f>
        <v>0</v>
      </c>
      <c r="CP247">
        <v>3</v>
      </c>
      <c r="CQ247" s="6">
        <f>data[[#This Row],[obitos_30_39_f]]-CP246</f>
        <v>0</v>
      </c>
      <c r="CR247">
        <v>2</v>
      </c>
      <c r="CS247" s="6">
        <f>data[[#This Row],[obitos_30_39_m]]-CR246</f>
        <v>0</v>
      </c>
      <c r="CT247">
        <v>11</v>
      </c>
      <c r="CU247" s="6">
        <f>data[[#This Row],[obitos_40_49_f]]-CT246</f>
        <v>0</v>
      </c>
      <c r="CV247">
        <v>14</v>
      </c>
      <c r="CW247" s="6">
        <f>data[[#This Row],[obitos_40_49_m]]-CV246</f>
        <v>0</v>
      </c>
      <c r="CX247">
        <v>24</v>
      </c>
      <c r="CY247" s="6">
        <f>data[[#This Row],[obitos_50_59_f]]-CX246</f>
        <v>1</v>
      </c>
      <c r="CZ247">
        <v>49</v>
      </c>
      <c r="DA247" s="6">
        <f>data[[#This Row],[obitos_50_59_m]]-CZ246</f>
        <v>0</v>
      </c>
      <c r="DB247">
        <v>67</v>
      </c>
      <c r="DC247" s="6">
        <f>data[[#This Row],[obitos_60_69_f]]-DB246</f>
        <v>2</v>
      </c>
      <c r="DD247">
        <v>146</v>
      </c>
      <c r="DE247" s="6">
        <f>data[[#This Row],[obitos_60_69_m]]-DD246</f>
        <v>3</v>
      </c>
      <c r="DF247">
        <v>176</v>
      </c>
      <c r="DG247" s="6">
        <f>data[[#This Row],[obitos_70_79_f]]-DF246</f>
        <v>1</v>
      </c>
      <c r="DH247">
        <v>294</v>
      </c>
      <c r="DI247" s="6">
        <f>data[[#This Row],[obitos_70_79_m]]-DH246</f>
        <v>2</v>
      </c>
      <c r="DJ247">
        <v>888</v>
      </c>
      <c r="DK247" s="6">
        <f>data[[#This Row],[obitos_80_plus_f]]-DJ246</f>
        <v>8</v>
      </c>
      <c r="DL247">
        <v>717</v>
      </c>
      <c r="DM247" s="6">
        <f>data[[#This Row],[obitos_80_plus_m]]-DL246</f>
        <v>7</v>
      </c>
      <c r="DN247">
        <v>1171</v>
      </c>
      <c r="DO247">
        <v>1224</v>
      </c>
      <c r="DR247">
        <v>51996</v>
      </c>
    </row>
    <row r="248" spans="1:122" x14ac:dyDescent="0.25">
      <c r="X248" s="23">
        <f>MAX(data[internados])</f>
        <v>1794</v>
      </c>
      <c r="Y248" s="23"/>
      <c r="Z248" s="23"/>
      <c r="AA248" s="22">
        <f>SUM(data[total_internados_dia])</f>
        <v>3660</v>
      </c>
      <c r="AC248" s="23">
        <f>MAX(data[internados_uci])</f>
        <v>271</v>
      </c>
      <c r="AD248" s="23"/>
      <c r="AE248" s="23"/>
      <c r="AF248" s="22">
        <f>SUM(data[total_internados_uci_dia])</f>
        <v>704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FCC6-BF50-478E-9EBE-774D02D0DE1B}">
  <dimension ref="A1:D245"/>
  <sheetViews>
    <sheetView topLeftCell="A216" zoomScale="90" zoomScaleNormal="90" workbookViewId="0">
      <selection activeCell="C254" sqref="C254"/>
    </sheetView>
  </sheetViews>
  <sheetFormatPr defaultRowHeight="15" x14ac:dyDescent="0.25"/>
  <cols>
    <col min="1" max="2" width="11.5703125" bestFit="1" customWidth="1"/>
    <col min="3" max="3" width="23.85546875" bestFit="1" customWidth="1"/>
    <col min="4" max="4" width="17.5703125" bestFit="1" customWidth="1"/>
  </cols>
  <sheetData>
    <row r="1" spans="1:4" x14ac:dyDescent="0.25">
      <c r="A1" t="s">
        <v>0</v>
      </c>
      <c r="B1" t="s">
        <v>309</v>
      </c>
      <c r="C1" t="s">
        <v>310</v>
      </c>
      <c r="D1" t="s">
        <v>314</v>
      </c>
    </row>
    <row r="2" spans="1:4" x14ac:dyDescent="0.25">
      <c r="A2" s="1">
        <v>43887</v>
      </c>
    </row>
    <row r="3" spans="1:4" x14ac:dyDescent="0.25">
      <c r="A3" s="1">
        <v>43888</v>
      </c>
    </row>
    <row r="4" spans="1:4" x14ac:dyDescent="0.25">
      <c r="A4" s="1">
        <v>43889</v>
      </c>
    </row>
    <row r="5" spans="1:4" x14ac:dyDescent="0.25">
      <c r="A5" s="1">
        <v>43890</v>
      </c>
    </row>
    <row r="6" spans="1:4" x14ac:dyDescent="0.25">
      <c r="A6" s="1">
        <v>43891</v>
      </c>
      <c r="B6">
        <v>25</v>
      </c>
      <c r="D6">
        <v>25</v>
      </c>
    </row>
    <row r="7" spans="1:4" x14ac:dyDescent="0.25">
      <c r="A7" s="1">
        <v>43892</v>
      </c>
      <c r="B7">
        <v>70</v>
      </c>
      <c r="D7">
        <v>45</v>
      </c>
    </row>
    <row r="8" spans="1:4" x14ac:dyDescent="0.25">
      <c r="A8" s="1">
        <v>43893</v>
      </c>
      <c r="B8">
        <v>131</v>
      </c>
      <c r="D8">
        <v>61</v>
      </c>
    </row>
    <row r="9" spans="1:4" x14ac:dyDescent="0.25">
      <c r="A9" s="1">
        <v>43894</v>
      </c>
      <c r="B9">
        <v>171</v>
      </c>
      <c r="D9">
        <v>40</v>
      </c>
    </row>
    <row r="10" spans="1:4" x14ac:dyDescent="0.25">
      <c r="A10" s="1">
        <v>43895</v>
      </c>
      <c r="B10">
        <v>251</v>
      </c>
      <c r="D10">
        <v>80</v>
      </c>
    </row>
    <row r="11" spans="1:4" x14ac:dyDescent="0.25">
      <c r="A11" s="1">
        <v>43896</v>
      </c>
      <c r="B11">
        <v>332</v>
      </c>
      <c r="C11">
        <f>AVERAGE(D6:D11)</f>
        <v>55.333333333333336</v>
      </c>
      <c r="D11">
        <v>81</v>
      </c>
    </row>
    <row r="12" spans="1:4" x14ac:dyDescent="0.25">
      <c r="A12" s="1">
        <v>43897</v>
      </c>
      <c r="B12">
        <v>411</v>
      </c>
      <c r="C12">
        <f t="shared" ref="C12:C75" si="0">AVERAGE(D7:D12)</f>
        <v>64.333333333333329</v>
      </c>
      <c r="D12">
        <v>79</v>
      </c>
    </row>
    <row r="13" spans="1:4" x14ac:dyDescent="0.25">
      <c r="A13" s="1">
        <v>43898</v>
      </c>
      <c r="B13">
        <v>495</v>
      </c>
      <c r="C13">
        <f t="shared" si="0"/>
        <v>70.833333333333329</v>
      </c>
      <c r="D13">
        <v>84</v>
      </c>
    </row>
    <row r="14" spans="1:4" x14ac:dyDescent="0.25">
      <c r="A14" s="1">
        <v>43899</v>
      </c>
      <c r="B14">
        <v>670</v>
      </c>
      <c r="C14">
        <f t="shared" si="0"/>
        <v>89.833333333333329</v>
      </c>
      <c r="D14">
        <v>175</v>
      </c>
    </row>
    <row r="15" spans="1:4" x14ac:dyDescent="0.25">
      <c r="A15" s="1">
        <v>43900</v>
      </c>
      <c r="B15">
        <v>976</v>
      </c>
      <c r="C15">
        <f t="shared" si="0"/>
        <v>134.16666666666666</v>
      </c>
      <c r="D15">
        <v>306</v>
      </c>
    </row>
    <row r="16" spans="1:4" x14ac:dyDescent="0.25">
      <c r="A16" s="1">
        <v>43901</v>
      </c>
      <c r="B16">
        <v>1556</v>
      </c>
      <c r="C16">
        <f t="shared" si="0"/>
        <v>217.5</v>
      </c>
      <c r="D16">
        <v>580</v>
      </c>
    </row>
    <row r="17" spans="1:4" x14ac:dyDescent="0.25">
      <c r="A17" s="1">
        <v>43902</v>
      </c>
      <c r="B17">
        <v>2494</v>
      </c>
      <c r="C17">
        <f t="shared" si="0"/>
        <v>360.33333333333331</v>
      </c>
      <c r="D17">
        <v>938</v>
      </c>
    </row>
    <row r="18" spans="1:4" x14ac:dyDescent="0.25">
      <c r="A18" s="1">
        <v>43903</v>
      </c>
      <c r="B18">
        <v>4045</v>
      </c>
      <c r="C18">
        <f t="shared" si="0"/>
        <v>605.66666666666663</v>
      </c>
      <c r="D18">
        <v>1551</v>
      </c>
    </row>
    <row r="19" spans="1:4" x14ac:dyDescent="0.25">
      <c r="A19" s="1">
        <v>43904</v>
      </c>
      <c r="B19">
        <v>5298</v>
      </c>
      <c r="C19">
        <f t="shared" si="0"/>
        <v>800.5</v>
      </c>
      <c r="D19">
        <v>1253</v>
      </c>
    </row>
    <row r="20" spans="1:4" x14ac:dyDescent="0.25">
      <c r="A20" s="1">
        <v>43905</v>
      </c>
      <c r="B20">
        <v>6249</v>
      </c>
      <c r="C20">
        <f t="shared" si="0"/>
        <v>929.83333333333337</v>
      </c>
      <c r="D20">
        <v>951</v>
      </c>
    </row>
    <row r="21" spans="1:4" x14ac:dyDescent="0.25">
      <c r="A21" s="1">
        <v>43906</v>
      </c>
      <c r="B21">
        <v>7926</v>
      </c>
      <c r="C21">
        <f t="shared" si="0"/>
        <v>1158.3333333333333</v>
      </c>
      <c r="D21">
        <v>1677</v>
      </c>
    </row>
    <row r="22" spans="1:4" x14ac:dyDescent="0.25">
      <c r="A22" s="1">
        <v>43907</v>
      </c>
      <c r="B22">
        <v>10230</v>
      </c>
      <c r="C22">
        <f t="shared" si="0"/>
        <v>1445.6666666666667</v>
      </c>
      <c r="D22">
        <v>2304</v>
      </c>
    </row>
    <row r="23" spans="1:4" x14ac:dyDescent="0.25">
      <c r="A23" s="1">
        <v>43908</v>
      </c>
      <c r="B23">
        <v>12688</v>
      </c>
      <c r="C23">
        <f t="shared" si="0"/>
        <v>1699</v>
      </c>
      <c r="D23">
        <v>2458</v>
      </c>
    </row>
    <row r="24" spans="1:4" x14ac:dyDescent="0.25">
      <c r="A24" s="1">
        <v>43909</v>
      </c>
      <c r="B24">
        <v>15178</v>
      </c>
      <c r="C24">
        <f t="shared" si="0"/>
        <v>1855.5</v>
      </c>
      <c r="D24">
        <v>2490</v>
      </c>
    </row>
    <row r="25" spans="1:4" x14ac:dyDescent="0.25">
      <c r="A25" s="1">
        <v>43910</v>
      </c>
      <c r="B25">
        <v>18393</v>
      </c>
      <c r="C25">
        <f t="shared" si="0"/>
        <v>2182.5</v>
      </c>
      <c r="D25">
        <v>3215</v>
      </c>
    </row>
    <row r="26" spans="1:4" x14ac:dyDescent="0.25">
      <c r="A26" s="1">
        <v>43911</v>
      </c>
      <c r="B26">
        <v>20909</v>
      </c>
      <c r="C26">
        <f t="shared" si="0"/>
        <v>2443.3333333333335</v>
      </c>
      <c r="D26">
        <v>2516</v>
      </c>
    </row>
    <row r="27" spans="1:4" x14ac:dyDescent="0.25">
      <c r="A27" s="1">
        <v>43912</v>
      </c>
      <c r="B27">
        <v>23018</v>
      </c>
      <c r="C27">
        <f t="shared" si="0"/>
        <v>2515.3333333333335</v>
      </c>
      <c r="D27">
        <v>2109</v>
      </c>
    </row>
    <row r="28" spans="1:4" x14ac:dyDescent="0.25">
      <c r="A28" s="1">
        <v>43913</v>
      </c>
      <c r="B28">
        <v>27199</v>
      </c>
      <c r="C28">
        <f t="shared" si="0"/>
        <v>2828.1666666666665</v>
      </c>
      <c r="D28">
        <v>4181</v>
      </c>
    </row>
    <row r="29" spans="1:4" x14ac:dyDescent="0.25">
      <c r="A29" s="1">
        <v>43914</v>
      </c>
      <c r="B29">
        <v>32214</v>
      </c>
      <c r="C29">
        <f t="shared" si="0"/>
        <v>3254.3333333333335</v>
      </c>
      <c r="D29">
        <v>5015</v>
      </c>
    </row>
    <row r="30" spans="1:4" x14ac:dyDescent="0.25">
      <c r="A30" s="1">
        <v>43915</v>
      </c>
      <c r="B30">
        <v>37523</v>
      </c>
      <c r="C30">
        <f t="shared" si="0"/>
        <v>3724.1666666666665</v>
      </c>
      <c r="D30">
        <v>5309</v>
      </c>
    </row>
    <row r="31" spans="1:4" x14ac:dyDescent="0.25">
      <c r="A31" s="1">
        <v>43916</v>
      </c>
      <c r="B31">
        <v>44212</v>
      </c>
      <c r="C31">
        <f t="shared" si="0"/>
        <v>4303.166666666667</v>
      </c>
      <c r="D31">
        <v>6689</v>
      </c>
    </row>
    <row r="32" spans="1:4" x14ac:dyDescent="0.25">
      <c r="A32" s="1">
        <v>43917</v>
      </c>
      <c r="B32">
        <v>52089</v>
      </c>
      <c r="C32">
        <f t="shared" si="0"/>
        <v>5196.666666666667</v>
      </c>
      <c r="D32">
        <v>7877</v>
      </c>
    </row>
    <row r="33" spans="1:4" x14ac:dyDescent="0.25">
      <c r="A33" s="1">
        <v>43918</v>
      </c>
      <c r="B33">
        <v>58982</v>
      </c>
      <c r="C33">
        <f t="shared" si="0"/>
        <v>5994</v>
      </c>
      <c r="D33">
        <v>6893</v>
      </c>
    </row>
    <row r="34" spans="1:4" x14ac:dyDescent="0.25">
      <c r="A34" s="1">
        <v>43919</v>
      </c>
      <c r="B34">
        <v>64014</v>
      </c>
      <c r="C34">
        <f t="shared" si="0"/>
        <v>6135.833333333333</v>
      </c>
      <c r="D34">
        <v>5032</v>
      </c>
    </row>
    <row r="35" spans="1:4" x14ac:dyDescent="0.25">
      <c r="A35" s="1">
        <v>43920</v>
      </c>
      <c r="B35">
        <v>71967</v>
      </c>
      <c r="C35">
        <f t="shared" si="0"/>
        <v>6625.5</v>
      </c>
      <c r="D35">
        <v>7953</v>
      </c>
    </row>
    <row r="36" spans="1:4" x14ac:dyDescent="0.25">
      <c r="A36" s="1">
        <v>43921</v>
      </c>
      <c r="B36">
        <v>79909</v>
      </c>
      <c r="C36">
        <f t="shared" si="0"/>
        <v>7064.333333333333</v>
      </c>
      <c r="D36">
        <v>7942</v>
      </c>
    </row>
    <row r="37" spans="1:4" x14ac:dyDescent="0.25">
      <c r="A37" s="1">
        <v>43922</v>
      </c>
      <c r="B37">
        <v>88539</v>
      </c>
      <c r="C37">
        <f t="shared" si="0"/>
        <v>7387.833333333333</v>
      </c>
      <c r="D37">
        <v>8630</v>
      </c>
    </row>
    <row r="38" spans="1:4" x14ac:dyDescent="0.25">
      <c r="A38" s="1">
        <v>43923</v>
      </c>
      <c r="B38">
        <v>97796</v>
      </c>
      <c r="C38">
        <f t="shared" si="0"/>
        <v>7617.833333333333</v>
      </c>
      <c r="D38">
        <v>9257</v>
      </c>
    </row>
    <row r="39" spans="1:4" x14ac:dyDescent="0.25">
      <c r="A39" s="1">
        <v>43924</v>
      </c>
      <c r="B39">
        <v>107234</v>
      </c>
      <c r="C39">
        <f t="shared" si="0"/>
        <v>8042</v>
      </c>
      <c r="D39">
        <v>9438</v>
      </c>
    </row>
    <row r="40" spans="1:4" x14ac:dyDescent="0.25">
      <c r="A40" s="1">
        <v>43925</v>
      </c>
      <c r="B40">
        <v>116289</v>
      </c>
      <c r="C40">
        <f t="shared" si="0"/>
        <v>8712.5</v>
      </c>
      <c r="D40">
        <v>9055</v>
      </c>
    </row>
    <row r="41" spans="1:4" x14ac:dyDescent="0.25">
      <c r="A41" s="1">
        <v>43926</v>
      </c>
      <c r="B41">
        <v>123005</v>
      </c>
      <c r="C41">
        <f t="shared" si="0"/>
        <v>8506.3333333333339</v>
      </c>
      <c r="D41">
        <v>6716</v>
      </c>
    </row>
    <row r="42" spans="1:4" x14ac:dyDescent="0.25">
      <c r="A42" s="1">
        <v>43927</v>
      </c>
      <c r="B42">
        <v>132191</v>
      </c>
      <c r="C42">
        <f t="shared" si="0"/>
        <v>8713.6666666666661</v>
      </c>
      <c r="D42">
        <v>9186</v>
      </c>
    </row>
    <row r="43" spans="1:4" x14ac:dyDescent="0.25">
      <c r="A43" s="1">
        <v>43928</v>
      </c>
      <c r="B43">
        <v>142748</v>
      </c>
      <c r="C43">
        <f t="shared" si="0"/>
        <v>9034.8333333333339</v>
      </c>
      <c r="D43">
        <v>10557</v>
      </c>
    </row>
    <row r="44" spans="1:4" x14ac:dyDescent="0.25">
      <c r="A44" s="1">
        <v>43929</v>
      </c>
      <c r="B44">
        <v>154150</v>
      </c>
      <c r="C44">
        <f t="shared" si="0"/>
        <v>9392.3333333333339</v>
      </c>
      <c r="D44">
        <v>11402</v>
      </c>
    </row>
    <row r="45" spans="1:4" x14ac:dyDescent="0.25">
      <c r="A45" s="1">
        <v>43930</v>
      </c>
      <c r="B45">
        <v>166359</v>
      </c>
      <c r="C45">
        <f t="shared" si="0"/>
        <v>9854.1666666666661</v>
      </c>
      <c r="D45">
        <v>12209</v>
      </c>
    </row>
    <row r="46" spans="1:4" x14ac:dyDescent="0.25">
      <c r="A46" s="1">
        <v>43931</v>
      </c>
      <c r="B46">
        <v>176546</v>
      </c>
      <c r="C46">
        <f t="shared" si="0"/>
        <v>10042.833333333334</v>
      </c>
      <c r="D46">
        <v>10187</v>
      </c>
    </row>
    <row r="47" spans="1:4" x14ac:dyDescent="0.25">
      <c r="A47" s="1">
        <v>43932</v>
      </c>
      <c r="B47">
        <v>185647</v>
      </c>
      <c r="C47">
        <f t="shared" si="0"/>
        <v>10440.333333333334</v>
      </c>
      <c r="D47">
        <v>9101</v>
      </c>
    </row>
    <row r="48" spans="1:4" x14ac:dyDescent="0.25">
      <c r="A48" s="1">
        <v>43933</v>
      </c>
      <c r="B48">
        <v>190857</v>
      </c>
      <c r="C48">
        <f t="shared" si="0"/>
        <v>9777.6666666666661</v>
      </c>
      <c r="D48">
        <v>5210</v>
      </c>
    </row>
    <row r="49" spans="1:4" x14ac:dyDescent="0.25">
      <c r="A49" s="1">
        <v>43934</v>
      </c>
      <c r="B49">
        <v>199744</v>
      </c>
      <c r="C49">
        <f t="shared" si="0"/>
        <v>9499.3333333333339</v>
      </c>
      <c r="D49">
        <v>8887</v>
      </c>
    </row>
    <row r="50" spans="1:4" x14ac:dyDescent="0.25">
      <c r="A50" s="1">
        <v>43935</v>
      </c>
      <c r="B50">
        <v>211664</v>
      </c>
      <c r="C50">
        <f t="shared" si="0"/>
        <v>9585.6666666666661</v>
      </c>
      <c r="D50">
        <v>11920</v>
      </c>
    </row>
    <row r="51" spans="1:4" x14ac:dyDescent="0.25">
      <c r="A51" s="1">
        <v>43936</v>
      </c>
      <c r="B51">
        <v>225292</v>
      </c>
      <c r="C51">
        <f t="shared" si="0"/>
        <v>9822.1666666666661</v>
      </c>
      <c r="D51">
        <v>13628</v>
      </c>
    </row>
    <row r="52" spans="1:4" x14ac:dyDescent="0.25">
      <c r="A52" s="1">
        <v>43937</v>
      </c>
      <c r="B52">
        <v>238692</v>
      </c>
      <c r="C52">
        <f t="shared" si="0"/>
        <v>10357.666666666666</v>
      </c>
      <c r="D52">
        <v>13400</v>
      </c>
    </row>
    <row r="53" spans="1:4" x14ac:dyDescent="0.25">
      <c r="A53" s="1">
        <v>43938</v>
      </c>
      <c r="B53">
        <v>253409</v>
      </c>
      <c r="C53">
        <f t="shared" si="0"/>
        <v>11293.666666666666</v>
      </c>
      <c r="D53">
        <v>14717</v>
      </c>
    </row>
    <row r="54" spans="1:4" x14ac:dyDescent="0.25">
      <c r="A54" s="1">
        <v>43939</v>
      </c>
      <c r="B54">
        <v>266188</v>
      </c>
      <c r="C54">
        <f t="shared" si="0"/>
        <v>12555.166666666666</v>
      </c>
      <c r="D54">
        <v>12779</v>
      </c>
    </row>
    <row r="55" spans="1:4" x14ac:dyDescent="0.25">
      <c r="A55" s="1">
        <v>43940</v>
      </c>
      <c r="B55">
        <v>275690</v>
      </c>
      <c r="C55">
        <f t="shared" si="0"/>
        <v>12657.666666666666</v>
      </c>
      <c r="D55">
        <v>9502</v>
      </c>
    </row>
    <row r="56" spans="1:4" x14ac:dyDescent="0.25">
      <c r="A56" s="1">
        <v>43941</v>
      </c>
      <c r="B56">
        <v>286693</v>
      </c>
      <c r="C56">
        <f t="shared" si="0"/>
        <v>12504.833333333334</v>
      </c>
      <c r="D56">
        <v>11003</v>
      </c>
    </row>
    <row r="57" spans="1:4" x14ac:dyDescent="0.25">
      <c r="A57" s="1">
        <v>43942</v>
      </c>
      <c r="B57">
        <v>301522</v>
      </c>
      <c r="C57">
        <f t="shared" si="0"/>
        <v>12705</v>
      </c>
      <c r="D57">
        <v>14829</v>
      </c>
    </row>
    <row r="58" spans="1:4" x14ac:dyDescent="0.25">
      <c r="A58" s="1">
        <v>43943</v>
      </c>
      <c r="B58">
        <v>316954</v>
      </c>
      <c r="C58">
        <f t="shared" si="0"/>
        <v>13043.666666666666</v>
      </c>
      <c r="D58">
        <v>15432</v>
      </c>
    </row>
    <row r="59" spans="1:4" x14ac:dyDescent="0.25">
      <c r="A59" s="1">
        <v>43944</v>
      </c>
      <c r="B59">
        <v>332045</v>
      </c>
      <c r="C59">
        <f t="shared" si="0"/>
        <v>13106</v>
      </c>
      <c r="D59">
        <v>15091</v>
      </c>
    </row>
    <row r="60" spans="1:4" x14ac:dyDescent="0.25">
      <c r="A60" s="1">
        <v>43945</v>
      </c>
      <c r="B60">
        <v>346770</v>
      </c>
      <c r="C60">
        <f t="shared" si="0"/>
        <v>13430.333333333334</v>
      </c>
      <c r="D60">
        <v>14725</v>
      </c>
    </row>
    <row r="61" spans="1:4" x14ac:dyDescent="0.25">
      <c r="A61" s="1">
        <v>43946</v>
      </c>
      <c r="B61">
        <v>360210</v>
      </c>
      <c r="C61">
        <f t="shared" si="0"/>
        <v>14086.666666666666</v>
      </c>
      <c r="D61">
        <v>13440</v>
      </c>
    </row>
    <row r="62" spans="1:4" x14ac:dyDescent="0.25">
      <c r="A62" s="1">
        <v>43947</v>
      </c>
      <c r="B62">
        <v>368445</v>
      </c>
      <c r="C62">
        <f t="shared" si="0"/>
        <v>13625.333333333334</v>
      </c>
      <c r="D62">
        <v>8235</v>
      </c>
    </row>
    <row r="63" spans="1:4" x14ac:dyDescent="0.25">
      <c r="A63" s="1">
        <v>43948</v>
      </c>
      <c r="B63">
        <v>380593</v>
      </c>
      <c r="C63">
        <f t="shared" si="0"/>
        <v>13178.5</v>
      </c>
      <c r="D63">
        <v>12148</v>
      </c>
    </row>
    <row r="64" spans="1:4" x14ac:dyDescent="0.25">
      <c r="A64" s="1">
        <v>43949</v>
      </c>
      <c r="B64">
        <v>396097</v>
      </c>
      <c r="C64">
        <f t="shared" si="0"/>
        <v>13190.5</v>
      </c>
      <c r="D64">
        <v>15504</v>
      </c>
    </row>
    <row r="65" spans="1:4" x14ac:dyDescent="0.25">
      <c r="A65" s="1">
        <v>43950</v>
      </c>
      <c r="B65">
        <v>410865</v>
      </c>
      <c r="C65">
        <f t="shared" si="0"/>
        <v>13136.666666666666</v>
      </c>
      <c r="D65">
        <v>14768</v>
      </c>
    </row>
    <row r="66" spans="1:4" x14ac:dyDescent="0.25">
      <c r="A66" s="1">
        <v>43951</v>
      </c>
      <c r="B66">
        <v>427238</v>
      </c>
      <c r="C66">
        <f t="shared" si="0"/>
        <v>13411.333333333334</v>
      </c>
      <c r="D66">
        <v>16373</v>
      </c>
    </row>
    <row r="67" spans="1:4" x14ac:dyDescent="0.25">
      <c r="A67" s="1">
        <v>43952</v>
      </c>
      <c r="B67">
        <v>439890</v>
      </c>
      <c r="C67">
        <f t="shared" si="0"/>
        <v>13280</v>
      </c>
      <c r="D67">
        <v>12652</v>
      </c>
    </row>
    <row r="68" spans="1:4" x14ac:dyDescent="0.25">
      <c r="A68" s="1">
        <v>43953</v>
      </c>
      <c r="B68">
        <v>450423</v>
      </c>
      <c r="C68">
        <f t="shared" si="0"/>
        <v>13663</v>
      </c>
      <c r="D68">
        <v>10533</v>
      </c>
    </row>
    <row r="69" spans="1:4" x14ac:dyDescent="0.25">
      <c r="A69" s="1">
        <v>43954</v>
      </c>
      <c r="B69">
        <v>458822</v>
      </c>
      <c r="C69">
        <f t="shared" si="0"/>
        <v>13038.166666666666</v>
      </c>
      <c r="D69">
        <v>8399</v>
      </c>
    </row>
    <row r="70" spans="1:4" x14ac:dyDescent="0.25">
      <c r="A70" s="1">
        <v>43955</v>
      </c>
      <c r="B70">
        <v>470678</v>
      </c>
      <c r="C70">
        <f t="shared" si="0"/>
        <v>12430.166666666666</v>
      </c>
      <c r="D70">
        <v>11856</v>
      </c>
    </row>
    <row r="71" spans="1:4" x14ac:dyDescent="0.25">
      <c r="A71" s="1">
        <v>43956</v>
      </c>
      <c r="B71">
        <v>486797</v>
      </c>
      <c r="C71">
        <f t="shared" si="0"/>
        <v>12655.333333333334</v>
      </c>
      <c r="D71">
        <v>16119</v>
      </c>
    </row>
    <row r="72" spans="1:4" x14ac:dyDescent="0.25">
      <c r="A72" s="1">
        <v>43957</v>
      </c>
      <c r="B72">
        <v>502495</v>
      </c>
      <c r="C72">
        <f t="shared" si="0"/>
        <v>12542.833333333334</v>
      </c>
      <c r="D72">
        <v>15698</v>
      </c>
    </row>
    <row r="73" spans="1:4" x14ac:dyDescent="0.25">
      <c r="A73" s="1">
        <v>43958</v>
      </c>
      <c r="B73">
        <v>518441</v>
      </c>
      <c r="C73">
        <f t="shared" si="0"/>
        <v>13091.833333333334</v>
      </c>
      <c r="D73">
        <v>15946</v>
      </c>
    </row>
    <row r="74" spans="1:4" x14ac:dyDescent="0.25">
      <c r="A74" s="1">
        <v>43959</v>
      </c>
      <c r="B74">
        <v>533783</v>
      </c>
      <c r="C74">
        <f t="shared" si="0"/>
        <v>13893.333333333334</v>
      </c>
      <c r="D74">
        <v>15342</v>
      </c>
    </row>
    <row r="75" spans="1:4" x14ac:dyDescent="0.25">
      <c r="A75" s="1">
        <v>43960</v>
      </c>
      <c r="B75">
        <v>547236</v>
      </c>
      <c r="C75">
        <f t="shared" si="0"/>
        <v>14735.666666666666</v>
      </c>
      <c r="D75">
        <v>13453</v>
      </c>
    </row>
    <row r="76" spans="1:4" x14ac:dyDescent="0.25">
      <c r="A76" s="1">
        <v>43961</v>
      </c>
      <c r="B76">
        <v>554718</v>
      </c>
      <c r="C76">
        <f t="shared" ref="C76:C139" si="1">AVERAGE(D71:D76)</f>
        <v>14006.666666666666</v>
      </c>
      <c r="D76">
        <v>7482</v>
      </c>
    </row>
    <row r="77" spans="1:4" x14ac:dyDescent="0.25">
      <c r="A77" s="1">
        <v>43962</v>
      </c>
      <c r="B77">
        <v>567407</v>
      </c>
      <c r="C77">
        <f t="shared" si="1"/>
        <v>13435</v>
      </c>
      <c r="D77">
        <v>12689</v>
      </c>
    </row>
    <row r="78" spans="1:4" x14ac:dyDescent="0.25">
      <c r="A78" s="1">
        <v>43963</v>
      </c>
      <c r="B78">
        <v>583912</v>
      </c>
      <c r="C78">
        <f t="shared" si="1"/>
        <v>13569.5</v>
      </c>
      <c r="D78">
        <v>16505</v>
      </c>
    </row>
    <row r="79" spans="1:4" x14ac:dyDescent="0.25">
      <c r="A79" s="1">
        <v>43964</v>
      </c>
      <c r="B79">
        <v>602081</v>
      </c>
      <c r="C79">
        <f t="shared" si="1"/>
        <v>13940</v>
      </c>
      <c r="D79">
        <v>18169</v>
      </c>
    </row>
    <row r="80" spans="1:4" x14ac:dyDescent="0.25">
      <c r="A80" s="1">
        <v>43965</v>
      </c>
      <c r="B80">
        <v>620363</v>
      </c>
      <c r="C80">
        <f t="shared" si="1"/>
        <v>14430</v>
      </c>
      <c r="D80">
        <v>18282</v>
      </c>
    </row>
    <row r="81" spans="1:4" x14ac:dyDescent="0.25">
      <c r="A81" s="1">
        <v>43966</v>
      </c>
      <c r="B81">
        <v>640811</v>
      </c>
      <c r="C81">
        <f t="shared" si="1"/>
        <v>15595.833333333334</v>
      </c>
      <c r="D81">
        <v>20448</v>
      </c>
    </row>
    <row r="82" spans="1:4" x14ac:dyDescent="0.25">
      <c r="A82" s="1">
        <v>43967</v>
      </c>
      <c r="B82">
        <v>656774</v>
      </c>
      <c r="C82">
        <f t="shared" si="1"/>
        <v>17009.333333333332</v>
      </c>
      <c r="D82">
        <v>15963</v>
      </c>
    </row>
    <row r="83" spans="1:4" x14ac:dyDescent="0.25">
      <c r="A83" s="1">
        <v>43968</v>
      </c>
      <c r="B83">
        <v>665719</v>
      </c>
      <c r="C83">
        <f t="shared" si="1"/>
        <v>16385.333333333332</v>
      </c>
      <c r="D83">
        <v>8945</v>
      </c>
    </row>
    <row r="84" spans="1:4" x14ac:dyDescent="0.25">
      <c r="A84" s="1">
        <v>43969</v>
      </c>
      <c r="B84">
        <v>677767</v>
      </c>
      <c r="C84">
        <f t="shared" si="1"/>
        <v>15642.5</v>
      </c>
      <c r="D84">
        <v>12048</v>
      </c>
    </row>
    <row r="85" spans="1:4" x14ac:dyDescent="0.25">
      <c r="A85" s="1">
        <v>43970</v>
      </c>
      <c r="B85">
        <v>693888</v>
      </c>
      <c r="C85">
        <f t="shared" si="1"/>
        <v>15301.166666666666</v>
      </c>
      <c r="D85">
        <v>16121</v>
      </c>
    </row>
    <row r="86" spans="1:4" x14ac:dyDescent="0.25">
      <c r="A86" s="1">
        <v>43971</v>
      </c>
      <c r="B86">
        <v>709278</v>
      </c>
      <c r="C86">
        <f t="shared" si="1"/>
        <v>14819.166666666666</v>
      </c>
      <c r="D86">
        <v>15390</v>
      </c>
    </row>
    <row r="87" spans="1:4" x14ac:dyDescent="0.25">
      <c r="A87" s="1">
        <v>43972</v>
      </c>
      <c r="B87">
        <v>724525</v>
      </c>
      <c r="C87">
        <f t="shared" si="1"/>
        <v>13952.333333333334</v>
      </c>
      <c r="D87">
        <v>15247</v>
      </c>
    </row>
    <row r="88" spans="1:4" x14ac:dyDescent="0.25">
      <c r="A88" s="1">
        <v>43973</v>
      </c>
      <c r="B88">
        <v>739679</v>
      </c>
      <c r="C88">
        <f t="shared" si="1"/>
        <v>13817.5</v>
      </c>
      <c r="D88">
        <v>15154</v>
      </c>
    </row>
    <row r="89" spans="1:4" x14ac:dyDescent="0.25">
      <c r="A89" s="1">
        <v>43974</v>
      </c>
      <c r="B89">
        <v>750414</v>
      </c>
      <c r="C89">
        <f t="shared" si="1"/>
        <v>14115.833333333334</v>
      </c>
      <c r="D89">
        <v>10735</v>
      </c>
    </row>
    <row r="90" spans="1:4" x14ac:dyDescent="0.25">
      <c r="A90" s="1">
        <v>43975</v>
      </c>
      <c r="B90">
        <v>756124</v>
      </c>
      <c r="C90">
        <f t="shared" si="1"/>
        <v>13059.5</v>
      </c>
      <c r="D90">
        <v>5710</v>
      </c>
    </row>
    <row r="91" spans="1:4" x14ac:dyDescent="0.25">
      <c r="A91" s="1">
        <v>43976</v>
      </c>
      <c r="B91">
        <v>767967</v>
      </c>
      <c r="C91">
        <f t="shared" si="1"/>
        <v>12346.5</v>
      </c>
      <c r="D91">
        <v>11843</v>
      </c>
    </row>
    <row r="92" spans="1:4" x14ac:dyDescent="0.25">
      <c r="A92" s="1">
        <v>43977</v>
      </c>
      <c r="B92">
        <v>782980</v>
      </c>
      <c r="C92">
        <f t="shared" si="1"/>
        <v>12283.666666666666</v>
      </c>
      <c r="D92">
        <v>15013</v>
      </c>
    </row>
    <row r="93" spans="1:4" x14ac:dyDescent="0.25">
      <c r="A93" s="1">
        <v>43978</v>
      </c>
      <c r="B93">
        <v>800144</v>
      </c>
      <c r="C93">
        <f t="shared" si="1"/>
        <v>12603.166666666666</v>
      </c>
      <c r="D93">
        <v>17164</v>
      </c>
    </row>
    <row r="94" spans="1:4" x14ac:dyDescent="0.25">
      <c r="A94" s="1">
        <v>43979</v>
      </c>
      <c r="B94">
        <v>817013</v>
      </c>
      <c r="C94">
        <f t="shared" si="1"/>
        <v>12889</v>
      </c>
      <c r="D94">
        <v>16869</v>
      </c>
    </row>
    <row r="95" spans="1:4" x14ac:dyDescent="0.25">
      <c r="A95" s="1">
        <v>43980</v>
      </c>
      <c r="B95">
        <v>833042</v>
      </c>
      <c r="C95">
        <f t="shared" si="1"/>
        <v>13771.333333333334</v>
      </c>
      <c r="D95">
        <v>16029</v>
      </c>
    </row>
    <row r="96" spans="1:4" x14ac:dyDescent="0.25">
      <c r="A96" s="1">
        <v>43981</v>
      </c>
      <c r="B96">
        <v>845647</v>
      </c>
      <c r="C96">
        <f t="shared" si="1"/>
        <v>14920.5</v>
      </c>
      <c r="D96">
        <v>12605</v>
      </c>
    </row>
    <row r="97" spans="1:4" x14ac:dyDescent="0.25">
      <c r="A97" s="1">
        <v>43982</v>
      </c>
      <c r="B97">
        <v>852169</v>
      </c>
      <c r="C97">
        <f t="shared" si="1"/>
        <v>14033.666666666666</v>
      </c>
      <c r="D97">
        <v>6522</v>
      </c>
    </row>
    <row r="98" spans="1:4" x14ac:dyDescent="0.25">
      <c r="A98" s="1">
        <v>43983</v>
      </c>
      <c r="B98">
        <v>863692</v>
      </c>
      <c r="C98">
        <f t="shared" si="1"/>
        <v>13452</v>
      </c>
      <c r="D98">
        <v>11523</v>
      </c>
    </row>
    <row r="99" spans="1:4" x14ac:dyDescent="0.25">
      <c r="A99" s="1">
        <v>43984</v>
      </c>
      <c r="B99">
        <v>879234</v>
      </c>
      <c r="C99">
        <f t="shared" si="1"/>
        <v>13181.666666666666</v>
      </c>
      <c r="D99">
        <v>15542</v>
      </c>
    </row>
    <row r="100" spans="1:4" x14ac:dyDescent="0.25">
      <c r="A100" s="1">
        <v>43985</v>
      </c>
      <c r="B100">
        <v>896313</v>
      </c>
      <c r="C100">
        <f t="shared" si="1"/>
        <v>13216.666666666666</v>
      </c>
      <c r="D100">
        <v>17079</v>
      </c>
    </row>
    <row r="101" spans="1:4" x14ac:dyDescent="0.25">
      <c r="A101" s="1">
        <v>43986</v>
      </c>
      <c r="B101">
        <v>913419</v>
      </c>
      <c r="C101">
        <f t="shared" si="1"/>
        <v>13396.166666666666</v>
      </c>
      <c r="D101">
        <v>17106</v>
      </c>
    </row>
    <row r="102" spans="1:4" x14ac:dyDescent="0.25">
      <c r="A102" s="1">
        <v>43987</v>
      </c>
      <c r="B102">
        <v>928672</v>
      </c>
      <c r="C102">
        <f t="shared" si="1"/>
        <v>13837.5</v>
      </c>
      <c r="D102">
        <v>15253</v>
      </c>
    </row>
    <row r="103" spans="1:4" x14ac:dyDescent="0.25">
      <c r="A103" s="1">
        <v>43988</v>
      </c>
      <c r="B103">
        <v>940020</v>
      </c>
      <c r="C103">
        <f t="shared" si="1"/>
        <v>14641.833333333334</v>
      </c>
      <c r="D103">
        <v>11348</v>
      </c>
    </row>
    <row r="104" spans="1:4" x14ac:dyDescent="0.25">
      <c r="A104" s="1">
        <v>43989</v>
      </c>
      <c r="B104">
        <v>946590</v>
      </c>
      <c r="C104">
        <f t="shared" si="1"/>
        <v>13816.333333333334</v>
      </c>
      <c r="D104">
        <v>6570</v>
      </c>
    </row>
    <row r="105" spans="1:4" x14ac:dyDescent="0.25">
      <c r="A105" s="1">
        <v>43990</v>
      </c>
      <c r="B105">
        <v>957749</v>
      </c>
      <c r="C105">
        <f t="shared" si="1"/>
        <v>13085.833333333334</v>
      </c>
      <c r="D105">
        <v>11159</v>
      </c>
    </row>
    <row r="106" spans="1:4" x14ac:dyDescent="0.25">
      <c r="A106" s="1">
        <v>43991</v>
      </c>
      <c r="B106">
        <v>971207</v>
      </c>
      <c r="C106">
        <f t="shared" si="1"/>
        <v>12482.333333333334</v>
      </c>
      <c r="D106">
        <v>13458</v>
      </c>
    </row>
    <row r="107" spans="1:4" x14ac:dyDescent="0.25">
      <c r="A107" s="1">
        <v>43992</v>
      </c>
      <c r="B107">
        <v>978885</v>
      </c>
      <c r="C107">
        <f t="shared" si="1"/>
        <v>10911</v>
      </c>
      <c r="D107">
        <v>7678</v>
      </c>
    </row>
    <row r="108" spans="1:4" x14ac:dyDescent="0.25">
      <c r="A108" s="1">
        <v>43993</v>
      </c>
      <c r="B108">
        <v>983646</v>
      </c>
      <c r="C108">
        <f t="shared" si="1"/>
        <v>9162.3333333333339</v>
      </c>
      <c r="D108">
        <v>4761</v>
      </c>
    </row>
    <row r="109" spans="1:4" x14ac:dyDescent="0.25">
      <c r="A109" s="1">
        <v>43994</v>
      </c>
      <c r="B109">
        <v>994396</v>
      </c>
      <c r="C109">
        <f t="shared" si="1"/>
        <v>9062.6666666666661</v>
      </c>
      <c r="D109">
        <v>10750</v>
      </c>
    </row>
    <row r="110" spans="1:4" x14ac:dyDescent="0.25">
      <c r="A110" s="1">
        <v>43995</v>
      </c>
      <c r="B110">
        <v>1002282</v>
      </c>
      <c r="C110">
        <f t="shared" si="1"/>
        <v>9282</v>
      </c>
      <c r="D110">
        <v>7886</v>
      </c>
    </row>
    <row r="111" spans="1:4" x14ac:dyDescent="0.25">
      <c r="A111" s="1">
        <v>43996</v>
      </c>
      <c r="B111">
        <v>1007033</v>
      </c>
      <c r="C111">
        <f t="shared" si="1"/>
        <v>8214</v>
      </c>
      <c r="D111">
        <v>4751</v>
      </c>
    </row>
    <row r="112" spans="1:4" x14ac:dyDescent="0.25">
      <c r="A112" s="1">
        <v>43997</v>
      </c>
      <c r="B112">
        <v>1018083</v>
      </c>
      <c r="C112">
        <f t="shared" si="1"/>
        <v>7812.666666666667</v>
      </c>
      <c r="D112">
        <v>11050</v>
      </c>
    </row>
    <row r="113" spans="1:4" x14ac:dyDescent="0.25">
      <c r="A113" s="1">
        <v>43998</v>
      </c>
      <c r="B113">
        <v>1032750</v>
      </c>
      <c r="C113">
        <f t="shared" si="1"/>
        <v>8977.5</v>
      </c>
      <c r="D113">
        <v>14667</v>
      </c>
    </row>
    <row r="114" spans="1:4" x14ac:dyDescent="0.25">
      <c r="A114" s="1">
        <v>43999</v>
      </c>
      <c r="B114">
        <v>1047757</v>
      </c>
      <c r="C114">
        <f t="shared" si="1"/>
        <v>10685.166666666666</v>
      </c>
      <c r="D114">
        <v>15007</v>
      </c>
    </row>
    <row r="115" spans="1:4" x14ac:dyDescent="0.25">
      <c r="A115" s="1">
        <v>44000</v>
      </c>
      <c r="B115">
        <v>1061377</v>
      </c>
      <c r="C115">
        <f t="shared" si="1"/>
        <v>11163.5</v>
      </c>
      <c r="D115">
        <v>13620</v>
      </c>
    </row>
    <row r="116" spans="1:4" x14ac:dyDescent="0.25">
      <c r="A116" s="1">
        <v>44001</v>
      </c>
      <c r="B116">
        <v>1075971</v>
      </c>
      <c r="C116">
        <f t="shared" si="1"/>
        <v>12281.5</v>
      </c>
      <c r="D116">
        <v>14594</v>
      </c>
    </row>
    <row r="117" spans="1:4" x14ac:dyDescent="0.25">
      <c r="A117" s="1">
        <v>44002</v>
      </c>
      <c r="B117">
        <v>1084949</v>
      </c>
      <c r="C117">
        <f t="shared" si="1"/>
        <v>12986</v>
      </c>
      <c r="D117">
        <v>8978</v>
      </c>
    </row>
    <row r="118" spans="1:4" x14ac:dyDescent="0.25">
      <c r="A118" s="1">
        <v>44003</v>
      </c>
      <c r="B118">
        <v>1091542</v>
      </c>
      <c r="C118">
        <f t="shared" si="1"/>
        <v>12243.166666666666</v>
      </c>
      <c r="D118">
        <v>6593</v>
      </c>
    </row>
    <row r="119" spans="1:4" x14ac:dyDescent="0.25">
      <c r="A119" s="1">
        <v>44004</v>
      </c>
      <c r="B119">
        <v>1103489</v>
      </c>
      <c r="C119">
        <f t="shared" si="1"/>
        <v>11789.833333333334</v>
      </c>
      <c r="D119">
        <v>11947</v>
      </c>
    </row>
    <row r="120" spans="1:4" x14ac:dyDescent="0.25">
      <c r="A120" s="1">
        <v>44005</v>
      </c>
      <c r="B120">
        <v>1119294</v>
      </c>
      <c r="C120">
        <f t="shared" si="1"/>
        <v>11922.833333333334</v>
      </c>
      <c r="D120">
        <v>15805</v>
      </c>
    </row>
    <row r="121" spans="1:4" x14ac:dyDescent="0.25">
      <c r="A121" s="1">
        <v>44006</v>
      </c>
      <c r="B121">
        <v>1133102</v>
      </c>
      <c r="C121">
        <f t="shared" si="1"/>
        <v>11954.166666666666</v>
      </c>
      <c r="D121">
        <v>13808</v>
      </c>
    </row>
    <row r="122" spans="1:4" x14ac:dyDescent="0.25">
      <c r="A122" s="1">
        <v>44007</v>
      </c>
      <c r="B122">
        <v>1146556</v>
      </c>
      <c r="C122">
        <f t="shared" si="1"/>
        <v>11764.166666666666</v>
      </c>
      <c r="D122">
        <v>13454</v>
      </c>
    </row>
    <row r="123" spans="1:4" x14ac:dyDescent="0.25">
      <c r="A123" s="1">
        <v>44008</v>
      </c>
      <c r="B123">
        <v>1162294</v>
      </c>
      <c r="C123">
        <f t="shared" si="1"/>
        <v>12890.833333333334</v>
      </c>
      <c r="D123">
        <v>15738</v>
      </c>
    </row>
    <row r="124" spans="1:4" x14ac:dyDescent="0.25">
      <c r="A124" s="1">
        <v>44009</v>
      </c>
      <c r="B124">
        <v>1172548</v>
      </c>
      <c r="C124">
        <f t="shared" si="1"/>
        <v>13501</v>
      </c>
      <c r="D124">
        <v>10254</v>
      </c>
    </row>
    <row r="125" spans="1:4" x14ac:dyDescent="0.25">
      <c r="A125" s="1">
        <v>44010</v>
      </c>
      <c r="B125">
        <v>1178854</v>
      </c>
      <c r="C125">
        <f t="shared" si="1"/>
        <v>12560.833333333334</v>
      </c>
      <c r="D125">
        <v>6306</v>
      </c>
    </row>
    <row r="126" spans="1:4" x14ac:dyDescent="0.25">
      <c r="A126" s="1">
        <v>44011</v>
      </c>
      <c r="B126">
        <v>1191268</v>
      </c>
      <c r="C126">
        <f t="shared" si="1"/>
        <v>11995.666666666666</v>
      </c>
      <c r="D126">
        <v>12414</v>
      </c>
    </row>
    <row r="127" spans="1:4" x14ac:dyDescent="0.25">
      <c r="A127" s="1">
        <v>44012</v>
      </c>
      <c r="B127">
        <v>1207055</v>
      </c>
      <c r="C127">
        <f t="shared" si="1"/>
        <v>12325.5</v>
      </c>
      <c r="D127">
        <v>15787</v>
      </c>
    </row>
    <row r="128" spans="1:4" x14ac:dyDescent="0.25">
      <c r="A128" s="1">
        <v>44013</v>
      </c>
      <c r="B128">
        <v>1223344</v>
      </c>
      <c r="C128">
        <f t="shared" si="1"/>
        <v>12798</v>
      </c>
      <c r="D128">
        <v>16289</v>
      </c>
    </row>
    <row r="129" spans="1:4" x14ac:dyDescent="0.25">
      <c r="A129" s="1">
        <v>44014</v>
      </c>
      <c r="B129">
        <v>1238740</v>
      </c>
      <c r="C129">
        <f t="shared" si="1"/>
        <v>12741</v>
      </c>
      <c r="D129">
        <v>15396</v>
      </c>
    </row>
    <row r="130" spans="1:4" x14ac:dyDescent="0.25">
      <c r="A130" s="1">
        <v>44015</v>
      </c>
      <c r="B130">
        <v>1253542</v>
      </c>
      <c r="C130">
        <f t="shared" si="1"/>
        <v>13499</v>
      </c>
      <c r="D130">
        <v>14802</v>
      </c>
    </row>
    <row r="131" spans="1:4" x14ac:dyDescent="0.25">
      <c r="A131" s="1">
        <v>44016</v>
      </c>
      <c r="B131">
        <v>1266343</v>
      </c>
      <c r="C131">
        <f t="shared" si="1"/>
        <v>14581.5</v>
      </c>
      <c r="D131">
        <v>12801</v>
      </c>
    </row>
    <row r="132" spans="1:4" x14ac:dyDescent="0.25">
      <c r="A132" s="1">
        <v>44017</v>
      </c>
      <c r="B132">
        <v>1273340</v>
      </c>
      <c r="C132">
        <f t="shared" si="1"/>
        <v>13678.666666666666</v>
      </c>
      <c r="D132">
        <v>6997</v>
      </c>
    </row>
    <row r="133" spans="1:4" x14ac:dyDescent="0.25">
      <c r="A133" s="1">
        <v>44018</v>
      </c>
      <c r="B133">
        <v>1285465</v>
      </c>
      <c r="C133">
        <f t="shared" si="1"/>
        <v>13068.333333333334</v>
      </c>
      <c r="D133">
        <v>12125</v>
      </c>
    </row>
    <row r="134" spans="1:4" x14ac:dyDescent="0.25">
      <c r="A134" s="1">
        <v>44019</v>
      </c>
      <c r="B134">
        <v>1302003</v>
      </c>
      <c r="C134">
        <f t="shared" si="1"/>
        <v>13109.833333333334</v>
      </c>
      <c r="D134">
        <v>16538</v>
      </c>
    </row>
    <row r="135" spans="1:4" x14ac:dyDescent="0.25">
      <c r="A135" s="1">
        <v>44020</v>
      </c>
      <c r="B135">
        <v>1319034</v>
      </c>
      <c r="C135">
        <f t="shared" si="1"/>
        <v>13382.333333333334</v>
      </c>
      <c r="D135">
        <v>17031</v>
      </c>
    </row>
    <row r="136" spans="1:4" x14ac:dyDescent="0.25">
      <c r="A136" s="1">
        <v>44021</v>
      </c>
      <c r="B136">
        <v>1334207</v>
      </c>
      <c r="C136">
        <f t="shared" si="1"/>
        <v>13444.166666666666</v>
      </c>
      <c r="D136">
        <v>15173</v>
      </c>
    </row>
    <row r="137" spans="1:4" x14ac:dyDescent="0.25">
      <c r="A137" s="1">
        <v>44022</v>
      </c>
      <c r="B137">
        <v>1349835</v>
      </c>
      <c r="C137">
        <f t="shared" si="1"/>
        <v>13915.333333333334</v>
      </c>
      <c r="D137">
        <v>15628</v>
      </c>
    </row>
    <row r="138" spans="1:4" x14ac:dyDescent="0.25">
      <c r="A138" s="1">
        <v>44023</v>
      </c>
      <c r="B138">
        <v>1361948</v>
      </c>
      <c r="C138">
        <f t="shared" si="1"/>
        <v>14768</v>
      </c>
      <c r="D138">
        <v>12113</v>
      </c>
    </row>
    <row r="139" spans="1:4" x14ac:dyDescent="0.25">
      <c r="A139" s="1">
        <v>44024</v>
      </c>
      <c r="B139">
        <v>1368527</v>
      </c>
      <c r="C139">
        <f t="shared" si="1"/>
        <v>13843.666666666666</v>
      </c>
      <c r="D139">
        <v>6579</v>
      </c>
    </row>
    <row r="140" spans="1:4" x14ac:dyDescent="0.25">
      <c r="A140" s="1">
        <v>44025</v>
      </c>
      <c r="B140">
        <v>1381594</v>
      </c>
      <c r="C140">
        <f t="shared" ref="C140:C203" si="2">AVERAGE(D135:D140)</f>
        <v>13265.166666666666</v>
      </c>
      <c r="D140">
        <v>13067</v>
      </c>
    </row>
    <row r="141" spans="1:4" x14ac:dyDescent="0.25">
      <c r="A141" s="1">
        <v>44026</v>
      </c>
      <c r="B141">
        <v>1399703</v>
      </c>
      <c r="C141">
        <f t="shared" si="2"/>
        <v>13444.833333333334</v>
      </c>
      <c r="D141">
        <v>18109</v>
      </c>
    </row>
    <row r="142" spans="1:4" x14ac:dyDescent="0.25">
      <c r="A142" s="1">
        <v>44027</v>
      </c>
      <c r="B142">
        <v>1415779</v>
      </c>
      <c r="C142">
        <f t="shared" si="2"/>
        <v>13595.333333333334</v>
      </c>
      <c r="D142">
        <v>16076</v>
      </c>
    </row>
    <row r="143" spans="1:4" x14ac:dyDescent="0.25">
      <c r="A143" s="1">
        <v>44028</v>
      </c>
      <c r="B143">
        <v>1431240</v>
      </c>
      <c r="C143">
        <f t="shared" si="2"/>
        <v>13567.5</v>
      </c>
      <c r="D143">
        <v>15461</v>
      </c>
    </row>
    <row r="144" spans="1:4" x14ac:dyDescent="0.25">
      <c r="A144" s="1">
        <v>44029</v>
      </c>
      <c r="B144">
        <v>1447217</v>
      </c>
      <c r="C144">
        <f t="shared" si="2"/>
        <v>14211.5</v>
      </c>
      <c r="D144">
        <v>15977</v>
      </c>
    </row>
    <row r="145" spans="1:4" x14ac:dyDescent="0.25">
      <c r="A145" s="1">
        <v>44030</v>
      </c>
      <c r="B145">
        <v>1459666</v>
      </c>
      <c r="C145">
        <f t="shared" si="2"/>
        <v>15189.833333333334</v>
      </c>
      <c r="D145">
        <v>12449</v>
      </c>
    </row>
    <row r="146" spans="1:4" x14ac:dyDescent="0.25">
      <c r="A146" s="1">
        <v>44031</v>
      </c>
      <c r="B146">
        <v>1467057</v>
      </c>
      <c r="C146">
        <f t="shared" si="2"/>
        <v>14243.833333333334</v>
      </c>
      <c r="D146">
        <v>7391</v>
      </c>
    </row>
    <row r="147" spans="1:4" x14ac:dyDescent="0.25">
      <c r="A147" s="1">
        <v>44032</v>
      </c>
      <c r="B147">
        <v>1480582</v>
      </c>
      <c r="C147">
        <f t="shared" si="2"/>
        <v>13479.833333333334</v>
      </c>
      <c r="D147">
        <v>13525</v>
      </c>
    </row>
    <row r="148" spans="1:4" x14ac:dyDescent="0.25">
      <c r="A148" s="1">
        <v>44033</v>
      </c>
      <c r="B148">
        <v>1497604</v>
      </c>
      <c r="C148">
        <f t="shared" si="2"/>
        <v>13637.5</v>
      </c>
      <c r="D148">
        <v>17022</v>
      </c>
    </row>
    <row r="149" spans="1:4" x14ac:dyDescent="0.25">
      <c r="A149" s="1">
        <v>44034</v>
      </c>
      <c r="B149">
        <v>1513232</v>
      </c>
      <c r="C149">
        <f t="shared" si="2"/>
        <v>13665.333333333334</v>
      </c>
      <c r="D149">
        <v>15628</v>
      </c>
    </row>
    <row r="150" spans="1:4" x14ac:dyDescent="0.25">
      <c r="A150" s="1">
        <v>44035</v>
      </c>
      <c r="B150">
        <v>1528833</v>
      </c>
      <c r="C150">
        <f t="shared" si="2"/>
        <v>13602.666666666666</v>
      </c>
      <c r="D150">
        <v>15601</v>
      </c>
    </row>
    <row r="151" spans="1:4" x14ac:dyDescent="0.25">
      <c r="A151" s="1">
        <v>44036</v>
      </c>
      <c r="B151">
        <v>1543963</v>
      </c>
      <c r="C151">
        <f t="shared" si="2"/>
        <v>14049.5</v>
      </c>
      <c r="D151">
        <v>15130</v>
      </c>
    </row>
    <row r="152" spans="1:4" x14ac:dyDescent="0.25">
      <c r="A152" s="1">
        <v>44037</v>
      </c>
      <c r="B152">
        <v>1555697</v>
      </c>
      <c r="C152">
        <f t="shared" si="2"/>
        <v>14773.333333333334</v>
      </c>
      <c r="D152">
        <v>11734</v>
      </c>
    </row>
    <row r="153" spans="1:4" x14ac:dyDescent="0.25">
      <c r="A153" s="1">
        <v>44038</v>
      </c>
      <c r="B153">
        <v>1561949</v>
      </c>
      <c r="C153">
        <f t="shared" si="2"/>
        <v>13561.166666666666</v>
      </c>
      <c r="D153">
        <v>6252</v>
      </c>
    </row>
    <row r="154" spans="1:4" x14ac:dyDescent="0.25">
      <c r="A154" s="1">
        <v>44039</v>
      </c>
      <c r="B154">
        <v>1575150</v>
      </c>
      <c r="C154">
        <f t="shared" si="2"/>
        <v>12924.333333333334</v>
      </c>
      <c r="D154">
        <v>13201</v>
      </c>
    </row>
    <row r="155" spans="1:4" x14ac:dyDescent="0.25">
      <c r="A155" s="1">
        <v>44040</v>
      </c>
      <c r="B155">
        <v>1591899</v>
      </c>
      <c r="C155">
        <f t="shared" si="2"/>
        <v>13111.166666666666</v>
      </c>
      <c r="D155">
        <v>16749</v>
      </c>
    </row>
    <row r="156" spans="1:4" x14ac:dyDescent="0.25">
      <c r="A156" s="1">
        <v>44041</v>
      </c>
      <c r="B156">
        <v>1608515</v>
      </c>
      <c r="C156">
        <f t="shared" si="2"/>
        <v>13280.333333333334</v>
      </c>
      <c r="D156">
        <v>16616</v>
      </c>
    </row>
    <row r="157" spans="1:4" x14ac:dyDescent="0.25">
      <c r="A157" s="1">
        <v>44042</v>
      </c>
      <c r="B157">
        <v>1623017</v>
      </c>
      <c r="C157">
        <f t="shared" si="2"/>
        <v>13175.666666666666</v>
      </c>
      <c r="D157">
        <v>14502</v>
      </c>
    </row>
    <row r="158" spans="1:4" x14ac:dyDescent="0.25">
      <c r="A158" s="1">
        <v>44043</v>
      </c>
      <c r="B158">
        <v>1638301</v>
      </c>
      <c r="C158">
        <f t="shared" si="2"/>
        <v>13767.333333333334</v>
      </c>
      <c r="D158">
        <v>15284</v>
      </c>
    </row>
    <row r="159" spans="1:4" x14ac:dyDescent="0.25">
      <c r="A159" s="1">
        <v>44044</v>
      </c>
      <c r="B159">
        <v>1650353</v>
      </c>
      <c r="C159">
        <f t="shared" si="2"/>
        <v>14734</v>
      </c>
      <c r="D159">
        <v>12052</v>
      </c>
    </row>
    <row r="160" spans="1:4" x14ac:dyDescent="0.25">
      <c r="A160" s="1">
        <v>44045</v>
      </c>
      <c r="B160">
        <v>1657370</v>
      </c>
      <c r="C160">
        <f t="shared" si="2"/>
        <v>13703.333333333334</v>
      </c>
      <c r="D160">
        <v>7017</v>
      </c>
    </row>
    <row r="161" spans="1:4" x14ac:dyDescent="0.25">
      <c r="A161" s="1">
        <v>44046</v>
      </c>
      <c r="B161">
        <v>1671566</v>
      </c>
      <c r="C161">
        <f t="shared" si="2"/>
        <v>13277.833333333334</v>
      </c>
      <c r="D161">
        <v>14196</v>
      </c>
    </row>
    <row r="162" spans="1:4" x14ac:dyDescent="0.25">
      <c r="A162" s="1">
        <v>44047</v>
      </c>
      <c r="B162">
        <v>1688695</v>
      </c>
      <c r="C162">
        <f t="shared" si="2"/>
        <v>13363.333333333334</v>
      </c>
      <c r="D162">
        <v>17129</v>
      </c>
    </row>
    <row r="163" spans="1:4" x14ac:dyDescent="0.25">
      <c r="A163" s="1">
        <v>44048</v>
      </c>
      <c r="B163">
        <v>1705661</v>
      </c>
      <c r="C163">
        <f t="shared" si="2"/>
        <v>13774</v>
      </c>
      <c r="D163">
        <v>16966</v>
      </c>
    </row>
    <row r="164" spans="1:4" x14ac:dyDescent="0.25">
      <c r="A164" s="1">
        <v>44049</v>
      </c>
      <c r="B164">
        <v>1720035</v>
      </c>
      <c r="C164">
        <f t="shared" si="2"/>
        <v>13622.333333333334</v>
      </c>
      <c r="D164">
        <v>14374</v>
      </c>
    </row>
    <row r="165" spans="1:4" x14ac:dyDescent="0.25">
      <c r="A165" s="1">
        <v>44050</v>
      </c>
      <c r="B165">
        <v>1734804</v>
      </c>
      <c r="C165">
        <f t="shared" si="2"/>
        <v>14075.166666666666</v>
      </c>
      <c r="D165">
        <v>14769</v>
      </c>
    </row>
    <row r="166" spans="1:4" x14ac:dyDescent="0.25">
      <c r="A166" s="1">
        <v>44051</v>
      </c>
      <c r="B166">
        <v>1745450</v>
      </c>
      <c r="C166">
        <f t="shared" si="2"/>
        <v>14680</v>
      </c>
      <c r="D166">
        <v>10646</v>
      </c>
    </row>
    <row r="167" spans="1:4" x14ac:dyDescent="0.25">
      <c r="A167" s="1">
        <v>44052</v>
      </c>
      <c r="B167">
        <v>1753674</v>
      </c>
      <c r="C167">
        <f t="shared" si="2"/>
        <v>13684.666666666666</v>
      </c>
      <c r="D167">
        <v>8224</v>
      </c>
    </row>
    <row r="168" spans="1:4" x14ac:dyDescent="0.25">
      <c r="A168" s="1">
        <v>44053</v>
      </c>
      <c r="B168">
        <v>1766631</v>
      </c>
      <c r="C168">
        <f t="shared" si="2"/>
        <v>12989.333333333334</v>
      </c>
      <c r="D168">
        <v>12957</v>
      </c>
    </row>
    <row r="169" spans="1:4" x14ac:dyDescent="0.25">
      <c r="A169" s="1">
        <v>44054</v>
      </c>
      <c r="B169">
        <v>1783491</v>
      </c>
      <c r="C169">
        <f t="shared" si="2"/>
        <v>12971.666666666666</v>
      </c>
      <c r="D169">
        <v>16860</v>
      </c>
    </row>
    <row r="170" spans="1:4" x14ac:dyDescent="0.25">
      <c r="A170" s="1">
        <v>44055</v>
      </c>
      <c r="B170">
        <v>1799518</v>
      </c>
      <c r="C170">
        <f t="shared" si="2"/>
        <v>13247.166666666666</v>
      </c>
      <c r="D170">
        <v>16027</v>
      </c>
    </row>
    <row r="171" spans="1:4" x14ac:dyDescent="0.25">
      <c r="A171" s="1">
        <v>44056</v>
      </c>
      <c r="B171">
        <v>1814022</v>
      </c>
      <c r="C171">
        <f t="shared" si="2"/>
        <v>13203</v>
      </c>
      <c r="D171">
        <v>14504</v>
      </c>
    </row>
    <row r="172" spans="1:4" x14ac:dyDescent="0.25">
      <c r="A172" s="1">
        <v>44057</v>
      </c>
      <c r="B172">
        <v>1830274</v>
      </c>
      <c r="C172">
        <f t="shared" si="2"/>
        <v>14137.333333333334</v>
      </c>
      <c r="D172">
        <v>16252</v>
      </c>
    </row>
    <row r="173" spans="1:4" x14ac:dyDescent="0.25">
      <c r="A173" s="1">
        <v>44058</v>
      </c>
      <c r="B173">
        <v>1840668</v>
      </c>
      <c r="C173">
        <f t="shared" si="2"/>
        <v>14499</v>
      </c>
      <c r="D173">
        <v>10394</v>
      </c>
    </row>
    <row r="174" spans="1:4" x14ac:dyDescent="0.25">
      <c r="A174" s="1">
        <v>44059</v>
      </c>
      <c r="B174">
        <v>1848441</v>
      </c>
      <c r="C174">
        <f t="shared" si="2"/>
        <v>13635</v>
      </c>
      <c r="D174">
        <v>7773</v>
      </c>
    </row>
    <row r="175" spans="1:4" x14ac:dyDescent="0.25">
      <c r="A175" s="1">
        <v>44060</v>
      </c>
      <c r="B175">
        <v>1862504</v>
      </c>
      <c r="C175">
        <f t="shared" si="2"/>
        <v>13168.833333333334</v>
      </c>
      <c r="D175">
        <v>14063</v>
      </c>
    </row>
    <row r="176" spans="1:4" x14ac:dyDescent="0.25">
      <c r="A176" s="1">
        <v>44061</v>
      </c>
      <c r="B176">
        <v>1880746</v>
      </c>
      <c r="C176">
        <f t="shared" si="2"/>
        <v>13538</v>
      </c>
      <c r="D176">
        <v>18242</v>
      </c>
    </row>
    <row r="177" spans="1:4" x14ac:dyDescent="0.25">
      <c r="A177" s="1">
        <v>44062</v>
      </c>
      <c r="B177">
        <v>1897268</v>
      </c>
      <c r="C177">
        <f t="shared" si="2"/>
        <v>13874.333333333334</v>
      </c>
      <c r="D177">
        <v>16522</v>
      </c>
    </row>
    <row r="178" spans="1:4" x14ac:dyDescent="0.25">
      <c r="A178" s="1">
        <v>44063</v>
      </c>
      <c r="B178">
        <v>1911383</v>
      </c>
      <c r="C178">
        <f t="shared" si="2"/>
        <v>13518.166666666666</v>
      </c>
      <c r="D178">
        <v>14115</v>
      </c>
    </row>
    <row r="179" spans="1:4" x14ac:dyDescent="0.25">
      <c r="A179" s="1">
        <v>44064</v>
      </c>
      <c r="B179">
        <v>1925957</v>
      </c>
      <c r="C179">
        <f t="shared" si="2"/>
        <v>14214.833333333334</v>
      </c>
      <c r="D179">
        <v>14574</v>
      </c>
    </row>
    <row r="180" spans="1:4" x14ac:dyDescent="0.25">
      <c r="A180" s="1">
        <v>44065</v>
      </c>
      <c r="B180">
        <v>1937163</v>
      </c>
      <c r="C180">
        <f t="shared" si="2"/>
        <v>14787</v>
      </c>
      <c r="D180">
        <v>11206</v>
      </c>
    </row>
    <row r="181" spans="1:4" x14ac:dyDescent="0.25">
      <c r="A181" s="1">
        <v>44066</v>
      </c>
      <c r="B181">
        <v>1945456</v>
      </c>
      <c r="C181">
        <f t="shared" si="2"/>
        <v>13825.333333333334</v>
      </c>
      <c r="D181">
        <v>8293</v>
      </c>
    </row>
    <row r="182" spans="1:4" x14ac:dyDescent="0.25">
      <c r="A182" s="1">
        <v>44067</v>
      </c>
      <c r="B182">
        <v>1959130</v>
      </c>
      <c r="C182">
        <f t="shared" si="2"/>
        <v>13064</v>
      </c>
      <c r="D182">
        <v>13674</v>
      </c>
    </row>
    <row r="183" spans="1:4" x14ac:dyDescent="0.25">
      <c r="A183" s="1">
        <v>44068</v>
      </c>
      <c r="B183">
        <v>1976837</v>
      </c>
      <c r="C183">
        <f t="shared" si="2"/>
        <v>13261.5</v>
      </c>
      <c r="D183">
        <v>17707</v>
      </c>
    </row>
    <row r="184" spans="1:4" x14ac:dyDescent="0.25">
      <c r="A184" s="1">
        <v>44069</v>
      </c>
      <c r="B184">
        <v>1992940</v>
      </c>
      <c r="C184">
        <f t="shared" si="2"/>
        <v>13592.833333333334</v>
      </c>
      <c r="D184">
        <v>16103</v>
      </c>
    </row>
    <row r="185" spans="1:4" x14ac:dyDescent="0.25">
      <c r="A185" s="1">
        <v>44070</v>
      </c>
      <c r="B185">
        <v>2007661</v>
      </c>
      <c r="C185">
        <f t="shared" si="2"/>
        <v>13617.333333333334</v>
      </c>
      <c r="D185">
        <v>14721</v>
      </c>
    </row>
    <row r="186" spans="1:4" x14ac:dyDescent="0.25">
      <c r="A186" s="1">
        <v>44071</v>
      </c>
      <c r="B186">
        <v>2024069</v>
      </c>
      <c r="C186">
        <f t="shared" si="2"/>
        <v>14484.333333333334</v>
      </c>
      <c r="D186">
        <v>16408</v>
      </c>
    </row>
    <row r="187" spans="1:4" x14ac:dyDescent="0.25">
      <c r="A187" s="1">
        <v>44072</v>
      </c>
      <c r="B187">
        <v>2035840</v>
      </c>
      <c r="C187">
        <f t="shared" si="2"/>
        <v>15064</v>
      </c>
      <c r="D187">
        <v>11771</v>
      </c>
    </row>
    <row r="188" spans="1:4" x14ac:dyDescent="0.25">
      <c r="A188" s="1">
        <v>44073</v>
      </c>
      <c r="B188">
        <v>2044096</v>
      </c>
      <c r="C188">
        <f t="shared" si="2"/>
        <v>14161</v>
      </c>
      <c r="D188">
        <v>8256</v>
      </c>
    </row>
    <row r="189" spans="1:4" x14ac:dyDescent="0.25">
      <c r="A189" s="1">
        <v>44074</v>
      </c>
      <c r="B189">
        <v>2059499</v>
      </c>
      <c r="C189">
        <f t="shared" si="2"/>
        <v>13777</v>
      </c>
      <c r="D189">
        <v>15403</v>
      </c>
    </row>
    <row r="190" spans="1:4" x14ac:dyDescent="0.25">
      <c r="A190" s="1">
        <v>44075</v>
      </c>
      <c r="B190">
        <v>2078112</v>
      </c>
      <c r="C190">
        <f t="shared" si="2"/>
        <v>14195.333333333334</v>
      </c>
      <c r="D190">
        <v>18613</v>
      </c>
    </row>
    <row r="191" spans="1:4" x14ac:dyDescent="0.25">
      <c r="A191" s="1">
        <v>44076</v>
      </c>
      <c r="B191">
        <v>2096057</v>
      </c>
      <c r="C191">
        <f t="shared" si="2"/>
        <v>14732.666666666666</v>
      </c>
      <c r="D191">
        <v>17945</v>
      </c>
    </row>
    <row r="192" spans="1:4" x14ac:dyDescent="0.25">
      <c r="A192" s="1">
        <v>44077</v>
      </c>
      <c r="B192">
        <v>2112861</v>
      </c>
      <c r="C192">
        <f t="shared" si="2"/>
        <v>14798.666666666666</v>
      </c>
      <c r="D192">
        <v>16804</v>
      </c>
    </row>
    <row r="193" spans="1:4" x14ac:dyDescent="0.25">
      <c r="A193" s="1">
        <v>44078</v>
      </c>
      <c r="B193">
        <v>2130061</v>
      </c>
      <c r="C193">
        <f t="shared" si="2"/>
        <v>15703.5</v>
      </c>
      <c r="D193">
        <v>17200</v>
      </c>
    </row>
    <row r="194" spans="1:4" x14ac:dyDescent="0.25">
      <c r="A194" s="1">
        <v>44079</v>
      </c>
      <c r="B194">
        <v>2143697</v>
      </c>
      <c r="C194">
        <f t="shared" si="2"/>
        <v>16600.166666666668</v>
      </c>
      <c r="D194">
        <v>13636</v>
      </c>
    </row>
    <row r="195" spans="1:4" x14ac:dyDescent="0.25">
      <c r="A195" s="1">
        <v>44080</v>
      </c>
      <c r="B195">
        <v>2153174</v>
      </c>
      <c r="C195">
        <f t="shared" si="2"/>
        <v>15612.5</v>
      </c>
      <c r="D195">
        <v>9477</v>
      </c>
    </row>
    <row r="196" spans="1:4" x14ac:dyDescent="0.25">
      <c r="A196" s="1">
        <v>44081</v>
      </c>
      <c r="B196">
        <v>2168518</v>
      </c>
      <c r="C196">
        <f t="shared" si="2"/>
        <v>15067.666666666666</v>
      </c>
      <c r="D196">
        <v>15344</v>
      </c>
    </row>
    <row r="197" spans="1:4" x14ac:dyDescent="0.25">
      <c r="A197" s="1">
        <v>44082</v>
      </c>
      <c r="B197">
        <v>2189248</v>
      </c>
      <c r="C197">
        <f t="shared" si="2"/>
        <v>15531.833333333334</v>
      </c>
      <c r="D197">
        <v>20730</v>
      </c>
    </row>
    <row r="198" spans="1:4" x14ac:dyDescent="0.25">
      <c r="A198" s="1">
        <v>44083</v>
      </c>
      <c r="B198">
        <v>2210626</v>
      </c>
      <c r="C198">
        <f t="shared" si="2"/>
        <v>16294.166666666666</v>
      </c>
      <c r="D198">
        <v>21378</v>
      </c>
    </row>
    <row r="199" spans="1:4" x14ac:dyDescent="0.25">
      <c r="A199" s="1">
        <v>44084</v>
      </c>
      <c r="B199">
        <v>2230279</v>
      </c>
      <c r="C199">
        <f t="shared" si="2"/>
        <v>16703</v>
      </c>
      <c r="D199">
        <v>19653</v>
      </c>
    </row>
    <row r="200" spans="1:4" x14ac:dyDescent="0.25">
      <c r="A200" s="1">
        <v>44085</v>
      </c>
      <c r="B200">
        <v>2252332</v>
      </c>
      <c r="C200">
        <f t="shared" si="2"/>
        <v>18105.833333333332</v>
      </c>
      <c r="D200">
        <v>22053</v>
      </c>
    </row>
    <row r="201" spans="1:4" x14ac:dyDescent="0.25">
      <c r="A201" s="1">
        <v>44086</v>
      </c>
      <c r="B201">
        <v>2268398</v>
      </c>
      <c r="C201">
        <f t="shared" si="2"/>
        <v>19204</v>
      </c>
      <c r="D201">
        <v>16066</v>
      </c>
    </row>
    <row r="202" spans="1:4" x14ac:dyDescent="0.25">
      <c r="A202" s="1">
        <v>44087</v>
      </c>
      <c r="B202">
        <v>2280490</v>
      </c>
      <c r="C202">
        <f t="shared" si="2"/>
        <v>18662</v>
      </c>
      <c r="D202">
        <v>12092</v>
      </c>
    </row>
    <row r="203" spans="1:4" x14ac:dyDescent="0.25">
      <c r="A203" s="1">
        <v>44088</v>
      </c>
      <c r="B203">
        <v>2299508</v>
      </c>
      <c r="C203">
        <f t="shared" si="2"/>
        <v>18376.666666666668</v>
      </c>
      <c r="D203">
        <v>19018</v>
      </c>
    </row>
    <row r="204" spans="1:4" x14ac:dyDescent="0.25">
      <c r="A204" s="1">
        <v>44089</v>
      </c>
      <c r="B204">
        <v>2322807</v>
      </c>
      <c r="C204">
        <f>AVERAGE(D199:D204)</f>
        <v>18696.833333333332</v>
      </c>
      <c r="D204">
        <v>23299</v>
      </c>
    </row>
    <row r="205" spans="1:4" x14ac:dyDescent="0.25">
      <c r="A205" s="1">
        <v>44090</v>
      </c>
      <c r="B205">
        <v>2346318</v>
      </c>
      <c r="C205">
        <f>AVERAGE(D200:D205)</f>
        <v>19339.833333333332</v>
      </c>
      <c r="D205">
        <v>23511</v>
      </c>
    </row>
    <row r="206" spans="1:4" x14ac:dyDescent="0.25">
      <c r="A206" s="1">
        <v>44091</v>
      </c>
      <c r="B206">
        <v>2367620</v>
      </c>
      <c r="C206">
        <f>AVERAGE(D201:D206)</f>
        <v>19214.666666666668</v>
      </c>
      <c r="D206">
        <v>21302</v>
      </c>
    </row>
    <row r="207" spans="1:4" x14ac:dyDescent="0.25">
      <c r="A207" s="1">
        <v>44092</v>
      </c>
      <c r="B207">
        <v>2389420</v>
      </c>
      <c r="C207">
        <f>AVERAGE(D202:D207)</f>
        <v>20170.333333333332</v>
      </c>
      <c r="D207">
        <v>21800</v>
      </c>
    </row>
    <row r="208" spans="1:4" x14ac:dyDescent="0.25">
      <c r="A208" s="1">
        <v>44093</v>
      </c>
      <c r="B208">
        <v>2405243</v>
      </c>
      <c r="C208">
        <f>AVERAGE(D203:D208)</f>
        <v>20792.166666666668</v>
      </c>
      <c r="D208">
        <v>15823</v>
      </c>
    </row>
    <row r="209" spans="1:4" x14ac:dyDescent="0.25">
      <c r="A209" s="1">
        <v>44094</v>
      </c>
      <c r="B209">
        <v>2416259</v>
      </c>
      <c r="C209">
        <f t="shared" ref="C209:C245" si="3">AVERAGE(D204:D209)</f>
        <v>19458.5</v>
      </c>
      <c r="D209">
        <v>11016</v>
      </c>
    </row>
    <row r="210" spans="1:4" x14ac:dyDescent="0.25">
      <c r="A210" s="1">
        <v>44095</v>
      </c>
      <c r="B210">
        <v>2435812</v>
      </c>
      <c r="C210">
        <f t="shared" si="3"/>
        <v>18834.166666666668</v>
      </c>
      <c r="D210">
        <v>19553</v>
      </c>
    </row>
    <row r="211" spans="1:4" x14ac:dyDescent="0.25">
      <c r="A211" s="1">
        <v>44096</v>
      </c>
      <c r="B211">
        <v>2459249</v>
      </c>
      <c r="C211">
        <f t="shared" si="3"/>
        <v>18821.833333333332</v>
      </c>
      <c r="D211">
        <v>23437</v>
      </c>
    </row>
    <row r="212" spans="1:4" x14ac:dyDescent="0.25">
      <c r="A212" s="1">
        <v>44097</v>
      </c>
      <c r="B212">
        <v>2481563</v>
      </c>
      <c r="C212">
        <f t="shared" si="3"/>
        <v>18990.5</v>
      </c>
      <c r="D212">
        <v>22314</v>
      </c>
    </row>
    <row r="213" spans="1:4" x14ac:dyDescent="0.25">
      <c r="A213" s="1">
        <v>44098</v>
      </c>
      <c r="B213">
        <v>2502432</v>
      </c>
      <c r="C213">
        <f t="shared" si="3"/>
        <v>18835.333333333332</v>
      </c>
      <c r="D213">
        <v>20869</v>
      </c>
    </row>
    <row r="214" spans="1:4" x14ac:dyDescent="0.25">
      <c r="A214" s="1">
        <v>44099</v>
      </c>
      <c r="B214">
        <v>2526026</v>
      </c>
      <c r="C214">
        <f t="shared" si="3"/>
        <v>20130.5</v>
      </c>
      <c r="D214">
        <v>23594</v>
      </c>
    </row>
    <row r="215" spans="1:4" x14ac:dyDescent="0.25">
      <c r="A215" s="1">
        <v>44100</v>
      </c>
      <c r="B215">
        <v>2542959</v>
      </c>
      <c r="C215">
        <f t="shared" si="3"/>
        <v>21116.666666666668</v>
      </c>
      <c r="D215">
        <v>16933</v>
      </c>
    </row>
    <row r="216" spans="1:4" x14ac:dyDescent="0.25">
      <c r="A216" s="1">
        <v>44101</v>
      </c>
      <c r="B216">
        <v>2554176</v>
      </c>
      <c r="C216">
        <f t="shared" si="3"/>
        <v>19727.333333333332</v>
      </c>
      <c r="D216">
        <v>11217</v>
      </c>
    </row>
    <row r="217" spans="1:4" x14ac:dyDescent="0.25">
      <c r="A217" s="1">
        <v>44102</v>
      </c>
      <c r="B217">
        <v>2573924</v>
      </c>
      <c r="C217">
        <f t="shared" si="3"/>
        <v>19112.5</v>
      </c>
      <c r="D217">
        <v>19748</v>
      </c>
    </row>
    <row r="218" spans="1:4" x14ac:dyDescent="0.25">
      <c r="A218" s="1">
        <v>44103</v>
      </c>
      <c r="B218">
        <v>2599804</v>
      </c>
      <c r="C218">
        <f t="shared" si="3"/>
        <v>19706.833333333332</v>
      </c>
      <c r="D218">
        <v>25880</v>
      </c>
    </row>
    <row r="219" spans="1:4" x14ac:dyDescent="0.25">
      <c r="A219" s="1">
        <v>44104</v>
      </c>
      <c r="B219">
        <v>2625523</v>
      </c>
      <c r="C219">
        <f t="shared" si="3"/>
        <v>20515.166666666668</v>
      </c>
      <c r="D219">
        <v>25719</v>
      </c>
    </row>
    <row r="220" spans="1:4" x14ac:dyDescent="0.25">
      <c r="A220" s="1">
        <v>44105</v>
      </c>
      <c r="B220">
        <v>2649380</v>
      </c>
      <c r="C220">
        <f t="shared" si="3"/>
        <v>20559</v>
      </c>
      <c r="D220">
        <v>23857</v>
      </c>
    </row>
    <row r="221" spans="1:4" x14ac:dyDescent="0.25">
      <c r="A221" s="1">
        <v>44106</v>
      </c>
      <c r="B221">
        <v>2673383</v>
      </c>
      <c r="C221">
        <f t="shared" si="3"/>
        <v>21737.333333333332</v>
      </c>
      <c r="D221">
        <v>24003</v>
      </c>
    </row>
    <row r="222" spans="1:4" x14ac:dyDescent="0.25">
      <c r="A222" s="1">
        <v>44107</v>
      </c>
      <c r="B222">
        <v>2690428</v>
      </c>
      <c r="C222">
        <f t="shared" si="3"/>
        <v>22708.666666666668</v>
      </c>
      <c r="D222">
        <v>17045</v>
      </c>
    </row>
    <row r="223" spans="1:4" x14ac:dyDescent="0.25">
      <c r="A223" s="1">
        <v>44108</v>
      </c>
      <c r="B223">
        <v>2702209</v>
      </c>
      <c r="C223">
        <f t="shared" si="3"/>
        <v>21380.833333333332</v>
      </c>
      <c r="D223">
        <v>11781</v>
      </c>
    </row>
    <row r="224" spans="1:4" x14ac:dyDescent="0.25">
      <c r="A224" s="1">
        <v>44109</v>
      </c>
      <c r="B224">
        <v>2713599</v>
      </c>
      <c r="C224">
        <f t="shared" si="3"/>
        <v>18965.833333333332</v>
      </c>
      <c r="D224">
        <v>11390</v>
      </c>
    </row>
    <row r="225" spans="1:4" x14ac:dyDescent="0.25">
      <c r="A225" s="1">
        <v>44110</v>
      </c>
      <c r="B225">
        <v>2736473</v>
      </c>
      <c r="C225">
        <f t="shared" si="3"/>
        <v>18491.666666666668</v>
      </c>
      <c r="D225">
        <v>22874</v>
      </c>
    </row>
    <row r="226" spans="1:4" x14ac:dyDescent="0.25">
      <c r="A226" s="1">
        <v>44111</v>
      </c>
      <c r="B226">
        <v>2764871</v>
      </c>
      <c r="C226">
        <f t="shared" si="3"/>
        <v>19248.5</v>
      </c>
      <c r="D226">
        <v>28398</v>
      </c>
    </row>
    <row r="227" spans="1:4" x14ac:dyDescent="0.25">
      <c r="A227" s="1">
        <v>44112</v>
      </c>
      <c r="B227">
        <v>2791833</v>
      </c>
      <c r="C227">
        <f t="shared" si="3"/>
        <v>19741.666666666668</v>
      </c>
      <c r="D227">
        <v>26962</v>
      </c>
    </row>
    <row r="228" spans="1:4" x14ac:dyDescent="0.25">
      <c r="A228" s="1">
        <v>44113</v>
      </c>
      <c r="B228">
        <v>2819712</v>
      </c>
      <c r="C228">
        <f t="shared" si="3"/>
        <v>21547.333333333332</v>
      </c>
      <c r="D228">
        <v>27879</v>
      </c>
    </row>
    <row r="229" spans="1:4" x14ac:dyDescent="0.25">
      <c r="A229" s="1">
        <v>44114</v>
      </c>
      <c r="B229">
        <v>2839930</v>
      </c>
      <c r="C229">
        <f t="shared" si="3"/>
        <v>22953.5</v>
      </c>
      <c r="D229">
        <v>20218</v>
      </c>
    </row>
    <row r="230" spans="1:4" x14ac:dyDescent="0.25">
      <c r="A230" s="1">
        <v>44115</v>
      </c>
      <c r="B230">
        <v>2853316</v>
      </c>
      <c r="C230">
        <f t="shared" si="3"/>
        <v>23286.166666666668</v>
      </c>
      <c r="D230">
        <v>13386</v>
      </c>
    </row>
    <row r="231" spans="1:4" x14ac:dyDescent="0.25">
      <c r="A231" s="1">
        <v>44116</v>
      </c>
      <c r="B231">
        <v>2876013</v>
      </c>
      <c r="C231">
        <f t="shared" si="3"/>
        <v>23256.666666666668</v>
      </c>
      <c r="D231">
        <v>22697</v>
      </c>
    </row>
    <row r="232" spans="1:4" x14ac:dyDescent="0.25">
      <c r="A232" s="1">
        <v>44117</v>
      </c>
      <c r="B232">
        <v>2906344</v>
      </c>
      <c r="C232">
        <f t="shared" si="3"/>
        <v>23578.833333333332</v>
      </c>
      <c r="D232">
        <v>30331</v>
      </c>
    </row>
    <row r="233" spans="1:4" x14ac:dyDescent="0.25">
      <c r="A233" s="1">
        <v>44118</v>
      </c>
      <c r="B233">
        <v>2937172</v>
      </c>
      <c r="C233">
        <f t="shared" si="3"/>
        <v>24223.166666666668</v>
      </c>
      <c r="D233">
        <v>30828</v>
      </c>
    </row>
    <row r="234" spans="1:4" x14ac:dyDescent="0.25">
      <c r="A234" s="1">
        <v>44119</v>
      </c>
      <c r="B234">
        <v>2966984</v>
      </c>
      <c r="C234">
        <f t="shared" si="3"/>
        <v>24545.333333333332</v>
      </c>
      <c r="D234">
        <v>29812</v>
      </c>
    </row>
    <row r="235" spans="1:4" x14ac:dyDescent="0.25">
      <c r="A235" s="1">
        <v>44120</v>
      </c>
      <c r="B235">
        <v>2998012</v>
      </c>
      <c r="C235">
        <f t="shared" si="3"/>
        <v>26347</v>
      </c>
      <c r="D235">
        <v>31028</v>
      </c>
    </row>
    <row r="236" spans="1:4" x14ac:dyDescent="0.25">
      <c r="A236" s="1">
        <v>44121</v>
      </c>
      <c r="B236">
        <v>3020611</v>
      </c>
      <c r="C236">
        <f t="shared" si="3"/>
        <v>27882.5</v>
      </c>
      <c r="D236">
        <v>22599</v>
      </c>
    </row>
    <row r="237" spans="1:4" x14ac:dyDescent="0.25">
      <c r="A237" s="1">
        <v>44122</v>
      </c>
      <c r="B237">
        <v>3035379</v>
      </c>
      <c r="C237">
        <f t="shared" si="3"/>
        <v>26561</v>
      </c>
      <c r="D237">
        <v>14768</v>
      </c>
    </row>
    <row r="238" spans="1:4" x14ac:dyDescent="0.25">
      <c r="A238" s="1">
        <v>44123</v>
      </c>
      <c r="B238">
        <v>3061051</v>
      </c>
      <c r="C238">
        <f t="shared" si="3"/>
        <v>25784.5</v>
      </c>
      <c r="D238">
        <v>25672</v>
      </c>
    </row>
    <row r="239" spans="1:4" x14ac:dyDescent="0.25">
      <c r="A239" s="1">
        <v>44124</v>
      </c>
      <c r="B239">
        <v>3093768</v>
      </c>
      <c r="C239">
        <f t="shared" si="3"/>
        <v>26099.333333333332</v>
      </c>
      <c r="D239">
        <v>32717</v>
      </c>
    </row>
    <row r="240" spans="1:4" x14ac:dyDescent="0.25">
      <c r="A240" s="1">
        <v>44125</v>
      </c>
      <c r="B240">
        <v>3126175</v>
      </c>
      <c r="C240">
        <f t="shared" si="3"/>
        <v>26531.833333333332</v>
      </c>
      <c r="D240">
        <v>32407</v>
      </c>
    </row>
    <row r="241" spans="1:4" x14ac:dyDescent="0.25">
      <c r="A241" s="1">
        <v>44126</v>
      </c>
      <c r="B241">
        <v>3157334</v>
      </c>
      <c r="C241">
        <f t="shared" si="3"/>
        <v>26553.666666666668</v>
      </c>
      <c r="D241">
        <v>31159</v>
      </c>
    </row>
    <row r="242" spans="1:4" x14ac:dyDescent="0.25">
      <c r="A242" s="1">
        <v>44127</v>
      </c>
      <c r="B242">
        <v>3189334</v>
      </c>
      <c r="C242">
        <f t="shared" si="3"/>
        <v>28120.5</v>
      </c>
      <c r="D242">
        <v>32000</v>
      </c>
    </row>
    <row r="243" spans="1:4" x14ac:dyDescent="0.25">
      <c r="A243" s="1">
        <v>44128</v>
      </c>
      <c r="B243">
        <v>3214298</v>
      </c>
      <c r="C243">
        <f t="shared" si="3"/>
        <v>29819.833333333332</v>
      </c>
      <c r="D243">
        <v>24964</v>
      </c>
    </row>
    <row r="244" spans="1:4" x14ac:dyDescent="0.25">
      <c r="A244" s="1">
        <v>44129</v>
      </c>
      <c r="B244">
        <v>3231220</v>
      </c>
      <c r="C244">
        <f t="shared" si="3"/>
        <v>28361.5</v>
      </c>
      <c r="D244">
        <v>16922</v>
      </c>
    </row>
    <row r="245" spans="1:4" x14ac:dyDescent="0.25">
      <c r="A245" s="1">
        <v>44130</v>
      </c>
      <c r="B245">
        <v>3256562</v>
      </c>
      <c r="C245">
        <f t="shared" si="3"/>
        <v>27132.333333333332</v>
      </c>
      <c r="D245">
        <v>25342</v>
      </c>
    </row>
  </sheetData>
  <dataConsolidate link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E3AF-66C0-4777-979E-8826B3F3D91E}">
  <dimension ref="A3:F259"/>
  <sheetViews>
    <sheetView workbookViewId="0">
      <selection activeCell="R10" sqref="R10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3" width="12" bestFit="1" customWidth="1"/>
    <col min="4" max="4" width="23.140625" bestFit="1" customWidth="1"/>
    <col min="5" max="5" width="12" bestFit="1" customWidth="1"/>
    <col min="6" max="6" width="17.5703125" bestFit="1" customWidth="1"/>
  </cols>
  <sheetData>
    <row r="3" spans="1:6" x14ac:dyDescent="0.25">
      <c r="A3" s="3" t="s">
        <v>87</v>
      </c>
      <c r="B3" t="s">
        <v>317</v>
      </c>
      <c r="C3" t="s">
        <v>316</v>
      </c>
      <c r="D3" t="s">
        <v>351</v>
      </c>
      <c r="E3" t="s">
        <v>352</v>
      </c>
      <c r="F3" t="s">
        <v>380</v>
      </c>
    </row>
    <row r="4" spans="1:6" x14ac:dyDescent="0.25">
      <c r="A4" s="4" t="s">
        <v>89</v>
      </c>
      <c r="B4" s="6"/>
      <c r="C4" s="6"/>
      <c r="D4" s="6"/>
      <c r="E4" s="6">
        <v>0</v>
      </c>
      <c r="F4" s="6"/>
    </row>
    <row r="5" spans="1:6" x14ac:dyDescent="0.25">
      <c r="A5" s="5" t="s">
        <v>90</v>
      </c>
      <c r="B5" s="6"/>
      <c r="C5" s="6"/>
      <c r="D5" s="6"/>
      <c r="E5" s="6">
        <v>0</v>
      </c>
      <c r="F5" s="6"/>
    </row>
    <row r="6" spans="1:6" x14ac:dyDescent="0.25">
      <c r="A6" s="5" t="s">
        <v>91</v>
      </c>
      <c r="B6" s="6"/>
      <c r="C6" s="6"/>
      <c r="D6" s="6"/>
      <c r="E6" s="6">
        <v>0</v>
      </c>
      <c r="F6" s="6"/>
    </row>
    <row r="7" spans="1:6" x14ac:dyDescent="0.25">
      <c r="A7" s="5" t="s">
        <v>92</v>
      </c>
      <c r="B7" s="6"/>
      <c r="C7" s="6"/>
      <c r="D7" s="6"/>
      <c r="E7" s="6">
        <v>0</v>
      </c>
      <c r="F7" s="6"/>
    </row>
    <row r="8" spans="1:6" x14ac:dyDescent="0.25">
      <c r="A8" s="5" t="s">
        <v>93</v>
      </c>
      <c r="B8" s="6"/>
      <c r="C8" s="6"/>
      <c r="D8" s="6"/>
      <c r="E8" s="6">
        <v>0</v>
      </c>
      <c r="F8" s="6"/>
    </row>
    <row r="9" spans="1:6" x14ac:dyDescent="0.25">
      <c r="A9" s="4" t="s">
        <v>94</v>
      </c>
      <c r="B9" s="6">
        <v>59.055555555555557</v>
      </c>
      <c r="C9" s="6">
        <v>182.88888888888889</v>
      </c>
      <c r="D9" s="6">
        <v>188.4655172413793</v>
      </c>
      <c r="E9" s="6">
        <v>1509.6774193548388</v>
      </c>
      <c r="F9" s="6">
        <v>3.6388888888888888</v>
      </c>
    </row>
    <row r="10" spans="1:6" x14ac:dyDescent="0.25">
      <c r="A10" s="5" t="s">
        <v>95</v>
      </c>
      <c r="B10" s="6"/>
      <c r="C10" s="6"/>
      <c r="D10" s="6"/>
      <c r="E10" s="6">
        <v>0</v>
      </c>
      <c r="F10" s="6"/>
    </row>
    <row r="11" spans="1:6" x14ac:dyDescent="0.25">
      <c r="A11" s="5" t="s">
        <v>96</v>
      </c>
      <c r="B11" s="6"/>
      <c r="C11" s="6"/>
      <c r="D11" s="6"/>
      <c r="E11" s="6">
        <v>2</v>
      </c>
      <c r="F11" s="6">
        <v>0</v>
      </c>
    </row>
    <row r="12" spans="1:6" x14ac:dyDescent="0.25">
      <c r="A12" s="5" t="s">
        <v>97</v>
      </c>
      <c r="B12" s="6"/>
      <c r="C12" s="6"/>
      <c r="D12" s="6">
        <v>0.66666666666666663</v>
      </c>
      <c r="E12" s="6">
        <v>4</v>
      </c>
      <c r="F12" s="6">
        <v>0</v>
      </c>
    </row>
    <row r="13" spans="1:6" x14ac:dyDescent="0.25">
      <c r="A13" s="5" t="s">
        <v>98</v>
      </c>
      <c r="B13" s="6"/>
      <c r="C13" s="6"/>
      <c r="D13" s="6">
        <v>1</v>
      </c>
      <c r="E13" s="6">
        <v>6</v>
      </c>
      <c r="F13" s="6">
        <v>0</v>
      </c>
    </row>
    <row r="14" spans="1:6" x14ac:dyDescent="0.25">
      <c r="A14" s="5" t="s">
        <v>99</v>
      </c>
      <c r="B14" s="6"/>
      <c r="C14" s="6">
        <v>9</v>
      </c>
      <c r="D14" s="6">
        <v>1.5</v>
      </c>
      <c r="E14" s="6">
        <v>9</v>
      </c>
      <c r="F14" s="6">
        <v>0</v>
      </c>
    </row>
    <row r="15" spans="1:6" x14ac:dyDescent="0.25">
      <c r="A15" s="5" t="s">
        <v>100</v>
      </c>
      <c r="B15" s="6"/>
      <c r="C15" s="6">
        <v>13</v>
      </c>
      <c r="D15" s="6">
        <v>2.1666666666666665</v>
      </c>
      <c r="E15" s="6">
        <v>13</v>
      </c>
      <c r="F15" s="6">
        <v>0</v>
      </c>
    </row>
    <row r="16" spans="1:6" x14ac:dyDescent="0.25">
      <c r="A16" s="5" t="s">
        <v>101</v>
      </c>
      <c r="B16" s="6"/>
      <c r="C16" s="6">
        <v>21</v>
      </c>
      <c r="D16" s="6">
        <v>3.5</v>
      </c>
      <c r="E16" s="6">
        <v>21</v>
      </c>
      <c r="F16" s="6">
        <v>0</v>
      </c>
    </row>
    <row r="17" spans="1:6" x14ac:dyDescent="0.25">
      <c r="A17" s="5" t="s">
        <v>102</v>
      </c>
      <c r="B17" s="6"/>
      <c r="C17" s="6">
        <v>30</v>
      </c>
      <c r="D17" s="6">
        <v>4.666666666666667</v>
      </c>
      <c r="E17" s="6">
        <v>30</v>
      </c>
      <c r="F17" s="6">
        <v>0</v>
      </c>
    </row>
    <row r="18" spans="1:6" x14ac:dyDescent="0.25">
      <c r="A18" s="5" t="s">
        <v>103</v>
      </c>
      <c r="B18" s="6"/>
      <c r="C18" s="6">
        <v>38</v>
      </c>
      <c r="D18" s="6">
        <v>5.833333333333333</v>
      </c>
      <c r="E18" s="6">
        <v>39</v>
      </c>
      <c r="F18" s="6">
        <v>0</v>
      </c>
    </row>
    <row r="19" spans="1:6" x14ac:dyDescent="0.25">
      <c r="A19" s="5" t="s">
        <v>104</v>
      </c>
      <c r="B19" s="6"/>
      <c r="C19" s="6">
        <v>40</v>
      </c>
      <c r="D19" s="6">
        <v>5.833333333333333</v>
      </c>
      <c r="E19" s="6">
        <v>41</v>
      </c>
      <c r="F19" s="6">
        <v>0</v>
      </c>
    </row>
    <row r="20" spans="1:6" x14ac:dyDescent="0.25">
      <c r="A20" s="5" t="s">
        <v>105</v>
      </c>
      <c r="B20" s="6"/>
      <c r="C20" s="6">
        <v>57</v>
      </c>
      <c r="D20" s="6">
        <v>8.3333333333333339</v>
      </c>
      <c r="E20" s="6">
        <v>59</v>
      </c>
      <c r="F20" s="6">
        <v>0</v>
      </c>
    </row>
    <row r="21" spans="1:6" x14ac:dyDescent="0.25">
      <c r="A21" s="5" t="s">
        <v>106</v>
      </c>
      <c r="B21" s="6"/>
      <c r="C21" s="6">
        <v>69</v>
      </c>
      <c r="D21" s="6">
        <v>10.833333333333334</v>
      </c>
      <c r="E21" s="6">
        <v>78</v>
      </c>
      <c r="F21" s="6">
        <v>0</v>
      </c>
    </row>
    <row r="22" spans="1:6" x14ac:dyDescent="0.25">
      <c r="A22" s="5" t="s">
        <v>107</v>
      </c>
      <c r="B22" s="6"/>
      <c r="C22" s="6">
        <v>107</v>
      </c>
      <c r="D22" s="6">
        <v>15.166666666666666</v>
      </c>
      <c r="E22" s="6">
        <v>112</v>
      </c>
      <c r="F22" s="6">
        <v>0</v>
      </c>
    </row>
    <row r="23" spans="1:6" x14ac:dyDescent="0.25">
      <c r="A23" s="5" t="s">
        <v>108</v>
      </c>
      <c r="B23" s="6">
        <v>10</v>
      </c>
      <c r="C23" s="6">
        <v>114</v>
      </c>
      <c r="D23" s="6">
        <v>23.166666666666668</v>
      </c>
      <c r="E23" s="6">
        <v>168</v>
      </c>
      <c r="F23" s="6">
        <v>0</v>
      </c>
    </row>
    <row r="24" spans="1:6" x14ac:dyDescent="0.25">
      <c r="A24" s="5" t="s">
        <v>109</v>
      </c>
      <c r="B24" s="6">
        <v>9</v>
      </c>
      <c r="C24" s="6">
        <v>139</v>
      </c>
      <c r="D24" s="6">
        <v>34.333333333333336</v>
      </c>
      <c r="E24" s="6">
        <v>243</v>
      </c>
      <c r="F24" s="6">
        <v>0</v>
      </c>
    </row>
    <row r="25" spans="1:6" x14ac:dyDescent="0.25">
      <c r="A25" s="5" t="s">
        <v>110</v>
      </c>
      <c r="B25" s="6">
        <v>18</v>
      </c>
      <c r="C25" s="6">
        <v>139</v>
      </c>
      <c r="D25" s="6">
        <v>48.333333333333336</v>
      </c>
      <c r="E25" s="6">
        <v>328</v>
      </c>
      <c r="F25" s="6">
        <v>0</v>
      </c>
    </row>
    <row r="26" spans="1:6" x14ac:dyDescent="0.25">
      <c r="A26" s="5" t="s">
        <v>111</v>
      </c>
      <c r="B26" s="6">
        <v>17</v>
      </c>
      <c r="C26" s="6">
        <v>206</v>
      </c>
      <c r="D26" s="6">
        <v>64.833333333333329</v>
      </c>
      <c r="E26" s="6">
        <v>445</v>
      </c>
      <c r="F26" s="6">
        <v>0.16666666666666666</v>
      </c>
    </row>
    <row r="27" spans="1:6" x14ac:dyDescent="0.25">
      <c r="A27" s="5" t="s">
        <v>112</v>
      </c>
      <c r="B27" s="6">
        <v>20</v>
      </c>
      <c r="C27" s="6">
        <v>89</v>
      </c>
      <c r="D27" s="6">
        <v>94</v>
      </c>
      <c r="E27" s="6">
        <v>639</v>
      </c>
      <c r="F27" s="6">
        <v>0.16666666666666666</v>
      </c>
    </row>
    <row r="28" spans="1:6" x14ac:dyDescent="0.25">
      <c r="A28" s="5" t="s">
        <v>113</v>
      </c>
      <c r="B28" s="6">
        <v>20</v>
      </c>
      <c r="C28" s="6">
        <v>89</v>
      </c>
      <c r="D28" s="6">
        <v>112.16666666666667</v>
      </c>
      <c r="E28" s="6">
        <v>782</v>
      </c>
      <c r="F28" s="6">
        <v>0.5</v>
      </c>
    </row>
    <row r="29" spans="1:6" x14ac:dyDescent="0.25">
      <c r="A29" s="5" t="s">
        <v>114</v>
      </c>
      <c r="B29" s="6">
        <v>26</v>
      </c>
      <c r="C29" s="6">
        <v>126</v>
      </c>
      <c r="D29" s="6">
        <v>141.83333333333334</v>
      </c>
      <c r="E29" s="6">
        <v>1015</v>
      </c>
      <c r="F29" s="6">
        <v>1</v>
      </c>
    </row>
    <row r="30" spans="1:6" x14ac:dyDescent="0.25">
      <c r="A30" s="5" t="s">
        <v>115</v>
      </c>
      <c r="B30" s="6">
        <v>35</v>
      </c>
      <c r="C30" s="6">
        <v>156</v>
      </c>
      <c r="D30" s="6">
        <v>172.5</v>
      </c>
      <c r="E30" s="6">
        <v>1275</v>
      </c>
      <c r="F30" s="6">
        <v>2</v>
      </c>
    </row>
    <row r="31" spans="1:6" x14ac:dyDescent="0.25">
      <c r="A31" s="5" t="s">
        <v>116</v>
      </c>
      <c r="B31" s="6">
        <v>41</v>
      </c>
      <c r="C31" s="6">
        <v>169</v>
      </c>
      <c r="D31" s="6">
        <v>211.5</v>
      </c>
      <c r="E31" s="6">
        <v>1595</v>
      </c>
      <c r="F31" s="6">
        <v>2.3333333333333335</v>
      </c>
    </row>
    <row r="32" spans="1:6" x14ac:dyDescent="0.25">
      <c r="A32" s="5" t="s">
        <v>117</v>
      </c>
      <c r="B32" s="6">
        <v>47</v>
      </c>
      <c r="C32" s="6">
        <v>201</v>
      </c>
      <c r="D32" s="6">
        <v>268.66666666666669</v>
      </c>
      <c r="E32" s="6">
        <v>2046</v>
      </c>
      <c r="F32" s="6">
        <v>3.6666666666666665</v>
      </c>
    </row>
    <row r="33" spans="1:6" x14ac:dyDescent="0.25">
      <c r="A33" s="5" t="s">
        <v>118</v>
      </c>
      <c r="B33" s="6">
        <v>48</v>
      </c>
      <c r="C33" s="6">
        <v>203</v>
      </c>
      <c r="D33" s="6">
        <v>286.66666666666669</v>
      </c>
      <c r="E33" s="6">
        <v>2340</v>
      </c>
      <c r="F33" s="6">
        <v>5.333333333333333</v>
      </c>
    </row>
    <row r="34" spans="1:6" x14ac:dyDescent="0.25">
      <c r="A34" s="5" t="s">
        <v>119</v>
      </c>
      <c r="B34" s="6">
        <v>61</v>
      </c>
      <c r="C34" s="6">
        <v>276</v>
      </c>
      <c r="D34" s="6">
        <v>368.33333333333331</v>
      </c>
      <c r="E34" s="6">
        <v>2973</v>
      </c>
      <c r="F34" s="6">
        <v>6.666666666666667</v>
      </c>
    </row>
    <row r="35" spans="1:6" x14ac:dyDescent="0.25">
      <c r="A35" s="5" t="s">
        <v>120</v>
      </c>
      <c r="B35" s="6">
        <v>61</v>
      </c>
      <c r="C35" s="6">
        <v>191</v>
      </c>
      <c r="D35" s="6">
        <v>420.66666666666669</v>
      </c>
      <c r="E35" s="6">
        <v>3501</v>
      </c>
      <c r="F35" s="6">
        <v>9</v>
      </c>
    </row>
    <row r="36" spans="1:6" x14ac:dyDescent="0.25">
      <c r="A36" s="5" t="s">
        <v>121</v>
      </c>
      <c r="B36" s="6">
        <v>71</v>
      </c>
      <c r="C36" s="6">
        <v>354</v>
      </c>
      <c r="D36" s="6">
        <v>498</v>
      </c>
      <c r="E36" s="6">
        <v>4225</v>
      </c>
      <c r="F36" s="6">
        <v>10.666666666666666</v>
      </c>
    </row>
    <row r="37" spans="1:6" x14ac:dyDescent="0.25">
      <c r="A37" s="5" t="s">
        <v>122</v>
      </c>
      <c r="B37" s="6">
        <v>89</v>
      </c>
      <c r="C37" s="6">
        <v>418</v>
      </c>
      <c r="D37" s="6">
        <v>595</v>
      </c>
      <c r="E37" s="6">
        <v>5127</v>
      </c>
      <c r="F37" s="6">
        <v>14.333333333333334</v>
      </c>
    </row>
    <row r="38" spans="1:6" x14ac:dyDescent="0.25">
      <c r="A38" s="5" t="s">
        <v>123</v>
      </c>
      <c r="B38" s="6">
        <v>138</v>
      </c>
      <c r="C38" s="6">
        <v>486</v>
      </c>
      <c r="D38" s="6">
        <v>650.33333333333337</v>
      </c>
      <c r="E38" s="6">
        <v>5919</v>
      </c>
      <c r="F38" s="6">
        <v>16</v>
      </c>
    </row>
    <row r="39" spans="1:6" x14ac:dyDescent="0.25">
      <c r="A39" s="5" t="s">
        <v>124</v>
      </c>
      <c r="B39" s="6">
        <v>164</v>
      </c>
      <c r="C39" s="6">
        <v>571</v>
      </c>
      <c r="D39" s="6">
        <v>674.33333333333337</v>
      </c>
      <c r="E39" s="6">
        <v>6365</v>
      </c>
      <c r="F39" s="6">
        <v>17.833333333333332</v>
      </c>
    </row>
    <row r="40" spans="1:6" x14ac:dyDescent="0.25">
      <c r="A40" s="5" t="s">
        <v>125</v>
      </c>
      <c r="B40" s="6">
        <v>188</v>
      </c>
      <c r="C40" s="6">
        <v>627</v>
      </c>
      <c r="D40" s="6">
        <v>741.33333333333337</v>
      </c>
      <c r="E40" s="6">
        <v>7400</v>
      </c>
      <c r="F40" s="6">
        <v>19.5</v>
      </c>
    </row>
    <row r="41" spans="1:6" x14ac:dyDescent="0.25">
      <c r="A41" s="4" t="s">
        <v>126</v>
      </c>
      <c r="B41" s="6">
        <v>218.26666666666668</v>
      </c>
      <c r="C41" s="6">
        <v>1116.2666666666667</v>
      </c>
      <c r="D41" s="6">
        <v>617.56666666666649</v>
      </c>
      <c r="E41" s="6">
        <v>17111.166666666668</v>
      </c>
      <c r="F41" s="6">
        <v>27.588888888888889</v>
      </c>
    </row>
    <row r="42" spans="1:6" x14ac:dyDescent="0.25">
      <c r="A42" s="5" t="s">
        <v>127</v>
      </c>
      <c r="B42" s="6">
        <v>230</v>
      </c>
      <c r="C42" s="6">
        <v>726</v>
      </c>
      <c r="D42" s="6">
        <v>784.5</v>
      </c>
      <c r="E42" s="6">
        <v>8208</v>
      </c>
      <c r="F42" s="6">
        <v>21.166666666666668</v>
      </c>
    </row>
    <row r="43" spans="1:6" x14ac:dyDescent="0.25">
      <c r="A43" s="5" t="s">
        <v>128</v>
      </c>
      <c r="B43" s="6">
        <v>240</v>
      </c>
      <c r="C43" s="6">
        <v>1042</v>
      </c>
      <c r="D43" s="6">
        <v>794.33333333333337</v>
      </c>
      <c r="E43" s="6">
        <v>8966</v>
      </c>
      <c r="F43" s="6">
        <v>22.166666666666668</v>
      </c>
    </row>
    <row r="44" spans="1:6" x14ac:dyDescent="0.25">
      <c r="A44" s="5" t="s">
        <v>129</v>
      </c>
      <c r="B44" s="6">
        <v>245</v>
      </c>
      <c r="C44" s="6">
        <v>1058</v>
      </c>
      <c r="D44" s="6">
        <v>786</v>
      </c>
      <c r="E44" s="6">
        <v>9818</v>
      </c>
      <c r="F44" s="6">
        <v>24.333333333333332</v>
      </c>
    </row>
    <row r="45" spans="1:6" x14ac:dyDescent="0.25">
      <c r="A45" s="5" t="s">
        <v>130</v>
      </c>
      <c r="B45" s="6">
        <v>251</v>
      </c>
      <c r="C45" s="6">
        <v>1075</v>
      </c>
      <c r="D45" s="6">
        <v>760.33333333333337</v>
      </c>
      <c r="E45" s="6">
        <v>10449</v>
      </c>
      <c r="F45" s="6">
        <v>24.5</v>
      </c>
    </row>
    <row r="46" spans="1:6" x14ac:dyDescent="0.25">
      <c r="A46" s="5" t="s">
        <v>131</v>
      </c>
      <c r="B46" s="6">
        <v>267</v>
      </c>
      <c r="C46" s="6">
        <v>1084</v>
      </c>
      <c r="D46" s="6">
        <v>811.66666666666663</v>
      </c>
      <c r="E46" s="6">
        <v>11203</v>
      </c>
      <c r="F46" s="6">
        <v>25.833333333333332</v>
      </c>
    </row>
    <row r="47" spans="1:6" x14ac:dyDescent="0.25">
      <c r="A47" s="5" t="s">
        <v>132</v>
      </c>
      <c r="B47" s="6">
        <v>270</v>
      </c>
      <c r="C47" s="6">
        <v>1099</v>
      </c>
      <c r="D47" s="6">
        <v>714.5</v>
      </c>
      <c r="E47" s="6">
        <v>11590</v>
      </c>
      <c r="F47" s="6">
        <v>25.166666666666668</v>
      </c>
    </row>
    <row r="48" spans="1:6" x14ac:dyDescent="0.25">
      <c r="A48" s="5" t="s">
        <v>133</v>
      </c>
      <c r="B48" s="6">
        <v>271</v>
      </c>
      <c r="C48" s="6">
        <v>1180</v>
      </c>
      <c r="D48" s="6">
        <v>698.5</v>
      </c>
      <c r="E48" s="6">
        <v>12258</v>
      </c>
      <c r="F48" s="6">
        <v>26.333333333333332</v>
      </c>
    </row>
    <row r="49" spans="1:6" x14ac:dyDescent="0.25">
      <c r="A49" s="5" t="s">
        <v>134</v>
      </c>
      <c r="B49" s="6">
        <v>245</v>
      </c>
      <c r="C49" s="6">
        <v>1211</v>
      </c>
      <c r="D49" s="6">
        <v>684.5</v>
      </c>
      <c r="E49" s="6">
        <v>12945</v>
      </c>
      <c r="F49" s="6">
        <v>28.5</v>
      </c>
    </row>
    <row r="50" spans="1:6" x14ac:dyDescent="0.25">
      <c r="A50" s="5" t="s">
        <v>135</v>
      </c>
      <c r="B50" s="6">
        <v>241</v>
      </c>
      <c r="C50" s="6">
        <v>1173</v>
      </c>
      <c r="D50" s="6">
        <v>678.33333333333337</v>
      </c>
      <c r="E50" s="6">
        <v>13751</v>
      </c>
      <c r="F50" s="6">
        <v>27.166666666666668</v>
      </c>
    </row>
    <row r="51" spans="1:6" x14ac:dyDescent="0.25">
      <c r="A51" s="5" t="s">
        <v>136</v>
      </c>
      <c r="B51" s="6">
        <v>226</v>
      </c>
      <c r="C51" s="6">
        <v>1179</v>
      </c>
      <c r="D51" s="6">
        <v>824.66666666666663</v>
      </c>
      <c r="E51" s="6">
        <v>15239</v>
      </c>
      <c r="F51" s="6">
        <v>28.166666666666668</v>
      </c>
    </row>
    <row r="52" spans="1:6" x14ac:dyDescent="0.25">
      <c r="A52" s="5" t="s">
        <v>137</v>
      </c>
      <c r="B52" s="6">
        <v>233</v>
      </c>
      <c r="C52" s="6">
        <v>1175</v>
      </c>
      <c r="D52" s="6">
        <v>784.83333333333337</v>
      </c>
      <c r="E52" s="6">
        <v>15721</v>
      </c>
      <c r="F52" s="6">
        <v>29.166666666666668</v>
      </c>
    </row>
    <row r="53" spans="1:6" x14ac:dyDescent="0.25">
      <c r="A53" s="5" t="s">
        <v>138</v>
      </c>
      <c r="B53" s="6">
        <v>228</v>
      </c>
      <c r="C53" s="6">
        <v>1177</v>
      </c>
      <c r="D53" s="6">
        <v>809.16666666666663</v>
      </c>
      <c r="E53" s="6">
        <v>16308</v>
      </c>
      <c r="F53" s="6">
        <v>32.166666666666664</v>
      </c>
    </row>
    <row r="54" spans="1:6" x14ac:dyDescent="0.25">
      <c r="A54" s="5" t="s">
        <v>139</v>
      </c>
      <c r="B54" s="6">
        <v>188</v>
      </c>
      <c r="C54" s="6">
        <v>1187</v>
      </c>
      <c r="D54" s="6">
        <v>748.66666666666663</v>
      </c>
      <c r="E54" s="6">
        <v>16657</v>
      </c>
      <c r="F54" s="6">
        <v>31.666666666666668</v>
      </c>
    </row>
    <row r="55" spans="1:6" x14ac:dyDescent="0.25">
      <c r="A55" s="5" t="s">
        <v>140</v>
      </c>
      <c r="B55" s="6">
        <v>218</v>
      </c>
      <c r="C55" s="6">
        <v>1227</v>
      </c>
      <c r="D55" s="6">
        <v>717.83333333333337</v>
      </c>
      <c r="E55" s="6">
        <v>17101</v>
      </c>
      <c r="F55" s="6">
        <v>31.166666666666668</v>
      </c>
    </row>
    <row r="56" spans="1:6" x14ac:dyDescent="0.25">
      <c r="A56" s="5" t="s">
        <v>141</v>
      </c>
      <c r="B56" s="6">
        <v>208</v>
      </c>
      <c r="C56" s="6">
        <v>1200</v>
      </c>
      <c r="D56" s="6">
        <v>689.16666666666663</v>
      </c>
      <c r="E56" s="6">
        <v>17708</v>
      </c>
      <c r="F56" s="6">
        <v>31.666666666666668</v>
      </c>
    </row>
    <row r="57" spans="1:6" x14ac:dyDescent="0.25">
      <c r="A57" s="5" t="s">
        <v>142</v>
      </c>
      <c r="B57" s="6">
        <v>229</v>
      </c>
      <c r="C57" s="6">
        <v>1302</v>
      </c>
      <c r="D57" s="6">
        <v>561.5</v>
      </c>
      <c r="E57" s="6">
        <v>18348</v>
      </c>
      <c r="F57" s="6">
        <v>32.333333333333336</v>
      </c>
    </row>
    <row r="58" spans="1:6" x14ac:dyDescent="0.25">
      <c r="A58" s="5" t="s">
        <v>143</v>
      </c>
      <c r="B58" s="6">
        <v>222</v>
      </c>
      <c r="C58" s="6">
        <v>1284</v>
      </c>
      <c r="D58" s="6">
        <v>505.83333333333331</v>
      </c>
      <c r="E58" s="6">
        <v>18503</v>
      </c>
      <c r="F58" s="6">
        <v>31.166666666666668</v>
      </c>
    </row>
    <row r="59" spans="1:6" x14ac:dyDescent="0.25">
      <c r="A59" s="5" t="s">
        <v>144</v>
      </c>
      <c r="B59" s="6">
        <v>228</v>
      </c>
      <c r="C59" s="6">
        <v>1253</v>
      </c>
      <c r="D59" s="6">
        <v>516.66666666666663</v>
      </c>
      <c r="E59" s="6">
        <v>19075</v>
      </c>
      <c r="F59" s="6">
        <v>30.5</v>
      </c>
    </row>
    <row r="60" spans="1:6" x14ac:dyDescent="0.25">
      <c r="A60" s="5" t="s">
        <v>145</v>
      </c>
      <c r="B60" s="6">
        <v>224</v>
      </c>
      <c r="C60" s="6">
        <v>1243</v>
      </c>
      <c r="D60" s="6">
        <v>545.33333333333337</v>
      </c>
      <c r="E60" s="6">
        <v>19596</v>
      </c>
      <c r="F60" s="6">
        <v>29.833333333333332</v>
      </c>
    </row>
    <row r="61" spans="1:6" x14ac:dyDescent="0.25">
      <c r="A61" s="5" t="s">
        <v>146</v>
      </c>
      <c r="B61" s="6">
        <v>215</v>
      </c>
      <c r="C61" s="6">
        <v>1208</v>
      </c>
      <c r="D61" s="6">
        <v>569.16666666666663</v>
      </c>
      <c r="E61" s="6">
        <v>20253</v>
      </c>
      <c r="F61" s="6">
        <v>28</v>
      </c>
    </row>
    <row r="62" spans="1:6" x14ac:dyDescent="0.25">
      <c r="A62" s="5" t="s">
        <v>147</v>
      </c>
      <c r="B62" s="6">
        <v>213</v>
      </c>
      <c r="C62" s="6">
        <v>1172</v>
      </c>
      <c r="D62" s="6">
        <v>548</v>
      </c>
      <c r="E62" s="6">
        <v>20462</v>
      </c>
      <c r="F62" s="6">
        <v>27.166666666666668</v>
      </c>
    </row>
    <row r="63" spans="1:6" x14ac:dyDescent="0.25">
      <c r="A63" s="5" t="s">
        <v>148</v>
      </c>
      <c r="B63" s="6">
        <v>207</v>
      </c>
      <c r="C63" s="6">
        <v>1146</v>
      </c>
      <c r="D63" s="6">
        <v>523.5</v>
      </c>
      <c r="E63" s="6">
        <v>20839</v>
      </c>
      <c r="F63" s="6">
        <v>26</v>
      </c>
    </row>
    <row r="64" spans="1:6" x14ac:dyDescent="0.25">
      <c r="A64" s="5" t="s">
        <v>149</v>
      </c>
      <c r="B64" s="6">
        <v>204</v>
      </c>
      <c r="C64" s="6">
        <v>1095</v>
      </c>
      <c r="D64" s="6">
        <v>555.16666666666663</v>
      </c>
      <c r="E64" s="6">
        <v>21152</v>
      </c>
      <c r="F64" s="6">
        <v>27.166666666666668</v>
      </c>
    </row>
    <row r="65" spans="1:6" x14ac:dyDescent="0.25">
      <c r="A65" s="5" t="s">
        <v>150</v>
      </c>
      <c r="B65" s="6">
        <v>188</v>
      </c>
      <c r="C65" s="6">
        <v>1068</v>
      </c>
      <c r="D65" s="6">
        <v>518.66666666666663</v>
      </c>
      <c r="E65" s="6">
        <v>21569</v>
      </c>
      <c r="F65" s="6">
        <v>27.833333333333332</v>
      </c>
    </row>
    <row r="66" spans="1:6" x14ac:dyDescent="0.25">
      <c r="A66" s="5" t="s">
        <v>151</v>
      </c>
      <c r="B66" s="6">
        <v>186</v>
      </c>
      <c r="C66" s="6">
        <v>1040</v>
      </c>
      <c r="D66" s="6">
        <v>510.83333333333331</v>
      </c>
      <c r="E66" s="6">
        <v>21994</v>
      </c>
      <c r="F66" s="6">
        <v>27.666666666666668</v>
      </c>
    </row>
    <row r="67" spans="1:6" x14ac:dyDescent="0.25">
      <c r="A67" s="5" t="s">
        <v>152</v>
      </c>
      <c r="B67" s="6">
        <v>182</v>
      </c>
      <c r="C67" s="6">
        <v>1005</v>
      </c>
      <c r="D67" s="6">
        <v>470</v>
      </c>
      <c r="E67" s="6">
        <v>22354</v>
      </c>
      <c r="F67" s="6">
        <v>28</v>
      </c>
    </row>
    <row r="68" spans="1:6" x14ac:dyDescent="0.25">
      <c r="A68" s="5" t="s">
        <v>153</v>
      </c>
      <c r="B68" s="6">
        <v>176</v>
      </c>
      <c r="C68" s="6">
        <v>995</v>
      </c>
      <c r="D68" s="6">
        <v>411.16666666666669</v>
      </c>
      <c r="E68" s="6">
        <v>22489</v>
      </c>
      <c r="F68" s="6">
        <v>27.666666666666668</v>
      </c>
    </row>
    <row r="69" spans="1:6" x14ac:dyDescent="0.25">
      <c r="A69" s="5" t="s">
        <v>154</v>
      </c>
      <c r="B69" s="6">
        <v>172</v>
      </c>
      <c r="C69" s="6">
        <v>936</v>
      </c>
      <c r="D69" s="6">
        <v>359.83333333333331</v>
      </c>
      <c r="E69" s="6">
        <v>22752</v>
      </c>
      <c r="F69" s="6">
        <v>27.166666666666668</v>
      </c>
    </row>
    <row r="70" spans="1:6" x14ac:dyDescent="0.25">
      <c r="A70" s="5" t="s">
        <v>155</v>
      </c>
      <c r="B70" s="6">
        <v>169</v>
      </c>
      <c r="C70" s="6">
        <v>980</v>
      </c>
      <c r="D70" s="6">
        <v>328.5</v>
      </c>
      <c r="E70" s="6">
        <v>22854</v>
      </c>
      <c r="F70" s="6">
        <v>25.5</v>
      </c>
    </row>
    <row r="71" spans="1:6" x14ac:dyDescent="0.25">
      <c r="A71" s="5" t="s">
        <v>156</v>
      </c>
      <c r="B71" s="6">
        <v>172</v>
      </c>
      <c r="C71" s="6">
        <v>968</v>
      </c>
      <c r="D71" s="6">
        <v>315.83333333333331</v>
      </c>
      <c r="E71" s="6">
        <v>23173</v>
      </c>
      <c r="F71" s="6">
        <v>22.5</v>
      </c>
    </row>
    <row r="72" spans="1:6" x14ac:dyDescent="0.25">
      <c r="A72" s="4" t="s">
        <v>157</v>
      </c>
      <c r="B72" s="6">
        <v>104.06451612903226</v>
      </c>
      <c r="C72" s="6">
        <v>676.90322580645159</v>
      </c>
      <c r="D72" s="6">
        <v>250.4677419354839</v>
      </c>
      <c r="E72" s="6">
        <v>21230.16129032258</v>
      </c>
      <c r="F72" s="6">
        <v>14.166666666666666</v>
      </c>
    </row>
    <row r="73" spans="1:6" x14ac:dyDescent="0.25">
      <c r="A73" s="5" t="s">
        <v>158</v>
      </c>
      <c r="B73" s="6">
        <v>154</v>
      </c>
      <c r="C73" s="6">
        <v>892</v>
      </c>
      <c r="D73" s="6">
        <v>286</v>
      </c>
      <c r="E73" s="6">
        <v>23340</v>
      </c>
      <c r="F73" s="6">
        <v>21.166666666666668</v>
      </c>
    </row>
    <row r="74" spans="1:6" x14ac:dyDescent="0.25">
      <c r="A74" s="5" t="s">
        <v>159</v>
      </c>
      <c r="B74" s="6">
        <v>150</v>
      </c>
      <c r="C74" s="6">
        <v>855</v>
      </c>
      <c r="D74" s="6">
        <v>251.16666666666666</v>
      </c>
      <c r="E74" s="6">
        <v>23519</v>
      </c>
      <c r="F74" s="6">
        <v>20</v>
      </c>
    </row>
    <row r="75" spans="1:6" x14ac:dyDescent="0.25">
      <c r="A75" s="5" t="s">
        <v>160</v>
      </c>
      <c r="B75" s="6">
        <v>144</v>
      </c>
      <c r="C75" s="6">
        <v>856</v>
      </c>
      <c r="D75" s="6">
        <v>239.33333333333334</v>
      </c>
      <c r="E75" s="6">
        <v>23593</v>
      </c>
      <c r="F75" s="6">
        <v>19.166666666666668</v>
      </c>
    </row>
    <row r="76" spans="1:6" x14ac:dyDescent="0.25">
      <c r="A76" s="5" t="s">
        <v>161</v>
      </c>
      <c r="B76" s="6">
        <v>143</v>
      </c>
      <c r="C76" s="6">
        <v>813</v>
      </c>
      <c r="D76" s="6">
        <v>230.5</v>
      </c>
      <c r="E76" s="6">
        <v>23812</v>
      </c>
      <c r="F76" s="6">
        <v>19.166666666666668</v>
      </c>
    </row>
    <row r="77" spans="1:6" x14ac:dyDescent="0.25">
      <c r="A77" s="5" t="s">
        <v>162</v>
      </c>
      <c r="B77" s="6">
        <v>134</v>
      </c>
      <c r="C77" s="6">
        <v>818</v>
      </c>
      <c r="D77" s="6">
        <v>229.66666666666666</v>
      </c>
      <c r="E77" s="6">
        <v>23959</v>
      </c>
      <c r="F77" s="6">
        <v>16.833333333333332</v>
      </c>
    </row>
    <row r="78" spans="1:6" x14ac:dyDescent="0.25">
      <c r="A78" s="5" t="s">
        <v>163</v>
      </c>
      <c r="B78" s="6">
        <v>136</v>
      </c>
      <c r="C78" s="6">
        <v>838</v>
      </c>
      <c r="D78" s="6">
        <v>248.33333333333334</v>
      </c>
      <c r="E78" s="6">
        <v>24106</v>
      </c>
      <c r="F78" s="6">
        <v>16.666666666666668</v>
      </c>
    </row>
    <row r="79" spans="1:6" x14ac:dyDescent="0.25">
      <c r="A79" s="5" t="s">
        <v>164</v>
      </c>
      <c r="B79" s="6">
        <v>135</v>
      </c>
      <c r="C79" s="6">
        <v>874</v>
      </c>
      <c r="D79" s="6">
        <v>288</v>
      </c>
      <c r="E79" s="6">
        <v>24457</v>
      </c>
      <c r="F79" s="6">
        <v>16.333333333333332</v>
      </c>
    </row>
    <row r="80" spans="1:6" x14ac:dyDescent="0.25">
      <c r="A80" s="5" t="s">
        <v>165</v>
      </c>
      <c r="B80" s="6">
        <v>127</v>
      </c>
      <c r="C80" s="6">
        <v>842</v>
      </c>
      <c r="D80" s="6">
        <v>346.33333333333331</v>
      </c>
      <c r="E80" s="6">
        <v>24846</v>
      </c>
      <c r="F80" s="6">
        <v>15.166666666666666</v>
      </c>
    </row>
    <row r="81" spans="1:6" x14ac:dyDescent="0.25">
      <c r="A81" s="5" t="s">
        <v>166</v>
      </c>
      <c r="B81" s="6">
        <v>120</v>
      </c>
      <c r="C81" s="6">
        <v>815</v>
      </c>
      <c r="D81" s="6">
        <v>354</v>
      </c>
      <c r="E81" s="6">
        <v>24907</v>
      </c>
      <c r="F81" s="6">
        <v>13.833333333333334</v>
      </c>
    </row>
    <row r="82" spans="1:6" x14ac:dyDescent="0.25">
      <c r="A82" s="5" t="s">
        <v>167</v>
      </c>
      <c r="B82" s="6">
        <v>112</v>
      </c>
      <c r="C82" s="6">
        <v>797</v>
      </c>
      <c r="D82" s="6">
        <v>342.83333333333331</v>
      </c>
      <c r="E82" s="6">
        <v>25032</v>
      </c>
      <c r="F82" s="6">
        <v>12</v>
      </c>
    </row>
    <row r="83" spans="1:6" x14ac:dyDescent="0.25">
      <c r="A83" s="5" t="s">
        <v>168</v>
      </c>
      <c r="B83" s="6">
        <v>112</v>
      </c>
      <c r="C83" s="6">
        <v>805</v>
      </c>
      <c r="D83" s="6">
        <v>329.5</v>
      </c>
      <c r="E83" s="6">
        <v>25130</v>
      </c>
      <c r="F83" s="6">
        <v>11.666666666666666</v>
      </c>
    </row>
    <row r="84" spans="1:6" x14ac:dyDescent="0.25">
      <c r="A84" s="5" t="s">
        <v>169</v>
      </c>
      <c r="B84" s="6">
        <v>113</v>
      </c>
      <c r="C84" s="6">
        <v>709</v>
      </c>
      <c r="D84" s="6">
        <v>288.5</v>
      </c>
      <c r="E84" s="6">
        <v>24900</v>
      </c>
      <c r="F84" s="6">
        <v>12.333333333333334</v>
      </c>
    </row>
    <row r="85" spans="1:6" x14ac:dyDescent="0.25">
      <c r="A85" s="5" t="s">
        <v>170</v>
      </c>
      <c r="B85" s="6">
        <v>103</v>
      </c>
      <c r="C85" s="6">
        <v>692</v>
      </c>
      <c r="D85" s="6">
        <v>236.16666666666666</v>
      </c>
      <c r="E85" s="6">
        <v>24950</v>
      </c>
      <c r="F85" s="6">
        <v>11.666666666666666</v>
      </c>
    </row>
    <row r="86" spans="1:6" x14ac:dyDescent="0.25">
      <c r="A86" s="5" t="s">
        <v>171</v>
      </c>
      <c r="B86" s="6">
        <v>108</v>
      </c>
      <c r="C86" s="6">
        <v>680</v>
      </c>
      <c r="D86" s="6">
        <v>175.16666666666666</v>
      </c>
      <c r="E86" s="6">
        <v>25121</v>
      </c>
      <c r="F86" s="6">
        <v>11.666666666666666</v>
      </c>
    </row>
    <row r="87" spans="1:6" x14ac:dyDescent="0.25">
      <c r="A87" s="5" t="s">
        <v>172</v>
      </c>
      <c r="B87" s="6">
        <v>112</v>
      </c>
      <c r="C87" s="6">
        <v>673</v>
      </c>
      <c r="D87" s="6">
        <v>196.16666666666666</v>
      </c>
      <c r="E87" s="6">
        <v>25255</v>
      </c>
      <c r="F87" s="6">
        <v>10.666666666666666</v>
      </c>
    </row>
    <row r="88" spans="1:6" x14ac:dyDescent="0.25">
      <c r="A88" s="5" t="s">
        <v>173</v>
      </c>
      <c r="B88" s="6">
        <v>115</v>
      </c>
      <c r="C88" s="6">
        <v>657</v>
      </c>
      <c r="D88" s="6">
        <v>204.83333333333334</v>
      </c>
      <c r="E88" s="6">
        <v>24988</v>
      </c>
      <c r="F88" s="6">
        <v>11.333333333333334</v>
      </c>
    </row>
    <row r="89" spans="1:6" x14ac:dyDescent="0.25">
      <c r="A89" s="5" t="s">
        <v>174</v>
      </c>
      <c r="B89" s="6">
        <v>108</v>
      </c>
      <c r="C89" s="6">
        <v>649</v>
      </c>
      <c r="D89" s="6">
        <v>226.16666666666666</v>
      </c>
      <c r="E89" s="6">
        <v>24400</v>
      </c>
      <c r="F89" s="6">
        <v>12.333333333333334</v>
      </c>
    </row>
    <row r="90" spans="1:6" x14ac:dyDescent="0.25">
      <c r="A90" s="5" t="s">
        <v>175</v>
      </c>
      <c r="B90" s="6">
        <v>105</v>
      </c>
      <c r="C90" s="6">
        <v>628</v>
      </c>
      <c r="D90" s="6">
        <v>216</v>
      </c>
      <c r="E90" s="6">
        <v>22779</v>
      </c>
      <c r="F90" s="6">
        <v>11.333333333333334</v>
      </c>
    </row>
    <row r="91" spans="1:6" x14ac:dyDescent="0.25">
      <c r="A91" s="5" t="s">
        <v>176</v>
      </c>
      <c r="B91" s="6">
        <v>101</v>
      </c>
      <c r="C91" s="6">
        <v>629</v>
      </c>
      <c r="D91" s="6">
        <v>216.66666666666666</v>
      </c>
      <c r="E91" s="6">
        <v>23001</v>
      </c>
      <c r="F91" s="6">
        <v>12</v>
      </c>
    </row>
    <row r="92" spans="1:6" x14ac:dyDescent="0.25">
      <c r="A92" s="5" t="s">
        <v>177</v>
      </c>
      <c r="B92" s="6">
        <v>93</v>
      </c>
      <c r="C92" s="6">
        <v>609</v>
      </c>
      <c r="D92" s="6">
        <v>223.5</v>
      </c>
      <c r="E92" s="6">
        <v>23208</v>
      </c>
      <c r="F92" s="6">
        <v>13.166666666666666</v>
      </c>
    </row>
    <row r="93" spans="1:6" x14ac:dyDescent="0.25">
      <c r="A93" s="5" t="s">
        <v>178</v>
      </c>
      <c r="B93" s="6">
        <v>92</v>
      </c>
      <c r="C93" s="6">
        <v>608</v>
      </c>
      <c r="D93" s="6">
        <v>221.5</v>
      </c>
      <c r="E93" s="6">
        <v>23460</v>
      </c>
      <c r="F93" s="6">
        <v>14.5</v>
      </c>
    </row>
    <row r="94" spans="1:6" x14ac:dyDescent="0.25">
      <c r="A94" s="5" t="s">
        <v>179</v>
      </c>
      <c r="B94" s="6">
        <v>84</v>
      </c>
      <c r="C94" s="6">
        <v>576</v>
      </c>
      <c r="D94" s="6">
        <v>231.66666666666666</v>
      </c>
      <c r="E94" s="6">
        <v>22610</v>
      </c>
      <c r="F94" s="6">
        <v>14.333333333333334</v>
      </c>
    </row>
    <row r="95" spans="1:6" x14ac:dyDescent="0.25">
      <c r="A95" s="5" t="s">
        <v>180</v>
      </c>
      <c r="B95" s="6">
        <v>80</v>
      </c>
      <c r="C95" s="6">
        <v>550</v>
      </c>
      <c r="D95" s="6">
        <v>239.16666666666666</v>
      </c>
      <c r="E95" s="6">
        <v>22766</v>
      </c>
      <c r="F95" s="6">
        <v>14</v>
      </c>
    </row>
    <row r="96" spans="1:6" x14ac:dyDescent="0.25">
      <c r="A96" s="5" t="s">
        <v>181</v>
      </c>
      <c r="B96" s="6">
        <v>78</v>
      </c>
      <c r="C96" s="6">
        <v>536</v>
      </c>
      <c r="D96" s="6">
        <v>235.66666666666666</v>
      </c>
      <c r="E96" s="6">
        <v>13074</v>
      </c>
      <c r="F96" s="6">
        <v>14.166666666666666</v>
      </c>
    </row>
    <row r="97" spans="1:6" x14ac:dyDescent="0.25">
      <c r="A97" s="5" t="s">
        <v>182</v>
      </c>
      <c r="B97" s="6">
        <v>72</v>
      </c>
      <c r="C97" s="6">
        <v>531</v>
      </c>
      <c r="D97" s="6">
        <v>226</v>
      </c>
      <c r="E97" s="6">
        <v>12966</v>
      </c>
      <c r="F97" s="6">
        <v>13.833333333333334</v>
      </c>
    </row>
    <row r="98" spans="1:6" x14ac:dyDescent="0.25">
      <c r="A98" s="5" t="s">
        <v>183</v>
      </c>
      <c r="B98" s="6">
        <v>71</v>
      </c>
      <c r="C98" s="6">
        <v>513</v>
      </c>
      <c r="D98" s="6">
        <v>224.5</v>
      </c>
      <c r="E98" s="6">
        <v>12911</v>
      </c>
      <c r="F98" s="6">
        <v>13.166666666666666</v>
      </c>
    </row>
    <row r="99" spans="1:6" x14ac:dyDescent="0.25">
      <c r="A99" s="5" t="s">
        <v>184</v>
      </c>
      <c r="B99" s="6">
        <v>66</v>
      </c>
      <c r="C99" s="6">
        <v>510</v>
      </c>
      <c r="D99" s="6">
        <v>230</v>
      </c>
      <c r="E99" s="6">
        <v>12943</v>
      </c>
      <c r="F99" s="6">
        <v>13.166666666666666</v>
      </c>
    </row>
    <row r="100" spans="1:6" x14ac:dyDescent="0.25">
      <c r="A100" s="5" t="s">
        <v>185</v>
      </c>
      <c r="B100" s="6">
        <v>65</v>
      </c>
      <c r="C100" s="6">
        <v>512</v>
      </c>
      <c r="D100" s="6">
        <v>232.66666666666666</v>
      </c>
      <c r="E100" s="6">
        <v>12959</v>
      </c>
      <c r="F100" s="6">
        <v>13.333333333333334</v>
      </c>
    </row>
    <row r="101" spans="1:6" x14ac:dyDescent="0.25">
      <c r="A101" s="5" t="s">
        <v>186</v>
      </c>
      <c r="B101" s="6">
        <v>66</v>
      </c>
      <c r="C101" s="6">
        <v>529</v>
      </c>
      <c r="D101" s="6">
        <v>245.83333333333334</v>
      </c>
      <c r="E101" s="6">
        <v>13035</v>
      </c>
      <c r="F101" s="6">
        <v>13.5</v>
      </c>
    </row>
    <row r="102" spans="1:6" x14ac:dyDescent="0.25">
      <c r="A102" s="5" t="s">
        <v>187</v>
      </c>
      <c r="B102" s="6">
        <v>63</v>
      </c>
      <c r="C102" s="6">
        <v>514</v>
      </c>
      <c r="D102" s="6">
        <v>263.33333333333331</v>
      </c>
      <c r="E102" s="6">
        <v>13017</v>
      </c>
      <c r="F102" s="6">
        <v>13.333333333333334</v>
      </c>
    </row>
    <row r="103" spans="1:6" x14ac:dyDescent="0.25">
      <c r="A103" s="5" t="s">
        <v>188</v>
      </c>
      <c r="B103" s="6">
        <v>64</v>
      </c>
      <c r="C103" s="6">
        <v>474</v>
      </c>
      <c r="D103" s="6">
        <v>285.33333333333331</v>
      </c>
      <c r="E103" s="6">
        <v>13091</v>
      </c>
      <c r="F103" s="6">
        <v>13.333333333333334</v>
      </c>
    </row>
    <row r="104" spans="1:6" x14ac:dyDescent="0.25">
      <c r="A104" s="4" t="s">
        <v>189</v>
      </c>
      <c r="B104" s="6">
        <v>67.266666666666666</v>
      </c>
      <c r="C104" s="6">
        <v>430.36666666666667</v>
      </c>
      <c r="D104" s="6">
        <v>320.30555555555554</v>
      </c>
      <c r="E104" s="6">
        <v>13909.1</v>
      </c>
      <c r="F104" s="6">
        <v>6.2055555555555539</v>
      </c>
    </row>
    <row r="105" spans="1:6" x14ac:dyDescent="0.25">
      <c r="A105" s="5" t="s">
        <v>190</v>
      </c>
      <c r="B105" s="6">
        <v>64</v>
      </c>
      <c r="C105" s="6">
        <v>471</v>
      </c>
      <c r="D105" s="6">
        <v>282.16666666666669</v>
      </c>
      <c r="E105" s="6">
        <v>13148</v>
      </c>
      <c r="F105" s="6">
        <v>13.666666666666666</v>
      </c>
    </row>
    <row r="106" spans="1:6" x14ac:dyDescent="0.25">
      <c r="A106" s="5" t="s">
        <v>191</v>
      </c>
      <c r="B106" s="6">
        <v>58</v>
      </c>
      <c r="C106" s="6">
        <v>432</v>
      </c>
      <c r="D106" s="6">
        <v>267.16666666666669</v>
      </c>
      <c r="E106" s="6">
        <v>13026</v>
      </c>
      <c r="F106" s="6">
        <v>13.333333333333334</v>
      </c>
    </row>
    <row r="107" spans="1:6" x14ac:dyDescent="0.25">
      <c r="A107" s="5" t="s">
        <v>192</v>
      </c>
      <c r="B107" s="6">
        <v>56</v>
      </c>
      <c r="C107" s="6">
        <v>428</v>
      </c>
      <c r="D107" s="6">
        <v>277.5</v>
      </c>
      <c r="E107" s="6">
        <v>13182</v>
      </c>
      <c r="F107" s="6">
        <v>13</v>
      </c>
    </row>
    <row r="108" spans="1:6" x14ac:dyDescent="0.25">
      <c r="A108" s="5" t="s">
        <v>193</v>
      </c>
      <c r="B108" s="6">
        <v>58</v>
      </c>
      <c r="C108" s="6">
        <v>445</v>
      </c>
      <c r="D108" s="6">
        <v>274.33333333333331</v>
      </c>
      <c r="E108" s="6">
        <v>13269</v>
      </c>
      <c r="F108" s="6">
        <v>12</v>
      </c>
    </row>
    <row r="109" spans="1:6" x14ac:dyDescent="0.25">
      <c r="A109" s="5" t="s">
        <v>194</v>
      </c>
      <c r="B109" s="6">
        <v>58</v>
      </c>
      <c r="C109" s="6">
        <v>421</v>
      </c>
      <c r="D109" s="6">
        <v>294.33333333333331</v>
      </c>
      <c r="E109" s="6">
        <v>13443</v>
      </c>
      <c r="F109" s="6">
        <v>11.5</v>
      </c>
    </row>
    <row r="110" spans="1:6" x14ac:dyDescent="0.25">
      <c r="A110" s="5" t="s">
        <v>195</v>
      </c>
      <c r="B110" s="6">
        <v>57</v>
      </c>
      <c r="C110" s="6">
        <v>414</v>
      </c>
      <c r="D110" s="6">
        <v>308.5</v>
      </c>
      <c r="E110" s="6">
        <v>13544</v>
      </c>
      <c r="F110" s="6">
        <v>10.666666666666666</v>
      </c>
    </row>
    <row r="111" spans="1:6" x14ac:dyDescent="0.25">
      <c r="A111" s="5" t="s">
        <v>196</v>
      </c>
      <c r="B111" s="6">
        <v>58</v>
      </c>
      <c r="C111" s="6">
        <v>398</v>
      </c>
      <c r="D111" s="6">
        <v>332.16666666666669</v>
      </c>
      <c r="E111" s="6">
        <v>13698</v>
      </c>
      <c r="F111" s="6">
        <v>9.1666666666666661</v>
      </c>
    </row>
    <row r="112" spans="1:6" x14ac:dyDescent="0.25">
      <c r="A112" s="5" t="s">
        <v>197</v>
      </c>
      <c r="B112" s="6">
        <v>55</v>
      </c>
      <c r="C112" s="6">
        <v>366</v>
      </c>
      <c r="D112" s="6">
        <v>331.66666666666669</v>
      </c>
      <c r="E112" s="6">
        <v>13729</v>
      </c>
      <c r="F112" s="6">
        <v>8.1666666666666661</v>
      </c>
    </row>
    <row r="113" spans="1:6" x14ac:dyDescent="0.25">
      <c r="A113" s="5" t="s">
        <v>198</v>
      </c>
      <c r="B113" s="6">
        <v>65</v>
      </c>
      <c r="C113" s="6">
        <v>394</v>
      </c>
      <c r="D113" s="6">
        <v>340.83333333333331</v>
      </c>
      <c r="E113" s="6">
        <v>13967</v>
      </c>
      <c r="F113" s="6">
        <v>7.5</v>
      </c>
    </row>
    <row r="114" spans="1:6" x14ac:dyDescent="0.25">
      <c r="A114" s="5" t="s">
        <v>199</v>
      </c>
      <c r="B114" s="6">
        <v>70</v>
      </c>
      <c r="C114" s="6">
        <v>417</v>
      </c>
      <c r="D114" s="6">
        <v>334.66666666666669</v>
      </c>
      <c r="E114" s="6">
        <v>13858</v>
      </c>
      <c r="F114" s="6">
        <v>7</v>
      </c>
    </row>
    <row r="115" spans="1:6" x14ac:dyDescent="0.25">
      <c r="A115" s="5" t="s">
        <v>200</v>
      </c>
      <c r="B115" s="6">
        <v>70</v>
      </c>
      <c r="C115" s="6">
        <v>415</v>
      </c>
      <c r="D115" s="6">
        <v>323.5</v>
      </c>
      <c r="E115" s="6">
        <v>13908</v>
      </c>
      <c r="F115" s="6">
        <v>6.5</v>
      </c>
    </row>
    <row r="116" spans="1:6" x14ac:dyDescent="0.25">
      <c r="A116" s="5" t="s">
        <v>201</v>
      </c>
      <c r="B116" s="6">
        <v>73</v>
      </c>
      <c r="C116" s="6">
        <v>440</v>
      </c>
      <c r="D116" s="6">
        <v>304.83333333333331</v>
      </c>
      <c r="E116" s="6">
        <v>13980</v>
      </c>
      <c r="F116" s="6">
        <v>5.166666666666667</v>
      </c>
    </row>
    <row r="117" spans="1:6" x14ac:dyDescent="0.25">
      <c r="A117" s="5" t="s">
        <v>202</v>
      </c>
      <c r="B117" s="6">
        <v>77</v>
      </c>
      <c r="C117" s="6">
        <v>428</v>
      </c>
      <c r="D117" s="6">
        <v>295</v>
      </c>
      <c r="E117" s="6">
        <v>14025</v>
      </c>
      <c r="F117" s="6">
        <v>5.5</v>
      </c>
    </row>
    <row r="118" spans="1:6" x14ac:dyDescent="0.25">
      <c r="A118" s="5" t="s">
        <v>203</v>
      </c>
      <c r="B118" s="6">
        <v>73</v>
      </c>
      <c r="C118" s="6">
        <v>419</v>
      </c>
      <c r="D118" s="6">
        <v>300.83333333333331</v>
      </c>
      <c r="E118" s="6">
        <v>14021</v>
      </c>
      <c r="F118" s="6">
        <v>5.333333333333333</v>
      </c>
    </row>
    <row r="119" spans="1:6" x14ac:dyDescent="0.25">
      <c r="A119" s="5" t="s">
        <v>204</v>
      </c>
      <c r="B119" s="6">
        <v>73</v>
      </c>
      <c r="C119" s="6">
        <v>431</v>
      </c>
      <c r="D119" s="6">
        <v>288.33333333333331</v>
      </c>
      <c r="E119" s="6">
        <v>14184</v>
      </c>
      <c r="F119" s="6">
        <v>4.666666666666667</v>
      </c>
    </row>
    <row r="120" spans="1:6" x14ac:dyDescent="0.25">
      <c r="A120" s="5" t="s">
        <v>205</v>
      </c>
      <c r="B120" s="6">
        <v>71</v>
      </c>
      <c r="C120" s="6">
        <v>423</v>
      </c>
      <c r="D120" s="6">
        <v>289.33333333333331</v>
      </c>
      <c r="E120" s="6">
        <v>14124</v>
      </c>
      <c r="F120" s="6">
        <v>4.166666666666667</v>
      </c>
    </row>
    <row r="121" spans="1:6" x14ac:dyDescent="0.25">
      <c r="A121" s="5" t="s">
        <v>206</v>
      </c>
      <c r="B121" s="6">
        <v>69</v>
      </c>
      <c r="C121" s="6">
        <v>435</v>
      </c>
      <c r="D121" s="6">
        <v>293.66666666666669</v>
      </c>
      <c r="E121" s="6">
        <v>14092</v>
      </c>
      <c r="F121" s="6">
        <v>3.1666666666666665</v>
      </c>
    </row>
    <row r="122" spans="1:6" x14ac:dyDescent="0.25">
      <c r="A122" s="5" t="s">
        <v>207</v>
      </c>
      <c r="B122" s="6">
        <v>67</v>
      </c>
      <c r="C122" s="6">
        <v>416</v>
      </c>
      <c r="D122" s="6">
        <v>318.16666666666669</v>
      </c>
      <c r="E122" s="6">
        <v>14079</v>
      </c>
      <c r="F122" s="6">
        <v>3.1666666666666665</v>
      </c>
    </row>
    <row r="123" spans="1:6" x14ac:dyDescent="0.25">
      <c r="A123" s="5" t="s">
        <v>208</v>
      </c>
      <c r="B123" s="6">
        <v>67</v>
      </c>
      <c r="C123" s="6">
        <v>422</v>
      </c>
      <c r="D123" s="6">
        <v>333.5</v>
      </c>
      <c r="E123" s="6">
        <v>13987</v>
      </c>
      <c r="F123" s="6">
        <v>2.5</v>
      </c>
    </row>
    <row r="124" spans="1:6" x14ac:dyDescent="0.25">
      <c r="A124" s="5" t="s">
        <v>209</v>
      </c>
      <c r="B124" s="6">
        <v>70</v>
      </c>
      <c r="C124" s="6">
        <v>422</v>
      </c>
      <c r="D124" s="6">
        <v>358.5</v>
      </c>
      <c r="E124" s="6">
        <v>13935</v>
      </c>
      <c r="F124" s="6">
        <v>1.8333333333333333</v>
      </c>
    </row>
    <row r="125" spans="1:6" x14ac:dyDescent="0.25">
      <c r="A125" s="5" t="s">
        <v>210</v>
      </c>
      <c r="B125" s="6">
        <v>69</v>
      </c>
      <c r="C125" s="6">
        <v>407</v>
      </c>
      <c r="D125" s="6">
        <v>349.5</v>
      </c>
      <c r="E125" s="6">
        <v>13757</v>
      </c>
      <c r="F125" s="6">
        <v>1.6666666666666667</v>
      </c>
    </row>
    <row r="126" spans="1:6" x14ac:dyDescent="0.25">
      <c r="A126" s="5" t="s">
        <v>211</v>
      </c>
      <c r="B126" s="6">
        <v>72</v>
      </c>
      <c r="C126" s="6">
        <v>424</v>
      </c>
      <c r="D126" s="6">
        <v>342.66666666666669</v>
      </c>
      <c r="E126" s="6">
        <v>13844</v>
      </c>
      <c r="F126" s="6">
        <v>2</v>
      </c>
    </row>
    <row r="127" spans="1:6" x14ac:dyDescent="0.25">
      <c r="A127" s="5" t="s">
        <v>212</v>
      </c>
      <c r="B127" s="6">
        <v>72</v>
      </c>
      <c r="C127" s="6">
        <v>441</v>
      </c>
      <c r="D127" s="6">
        <v>344.16666666666669</v>
      </c>
      <c r="E127" s="6">
        <v>13908</v>
      </c>
      <c r="F127" s="6">
        <v>2.8333333333333335</v>
      </c>
    </row>
    <row r="128" spans="1:6" x14ac:dyDescent="0.25">
      <c r="A128" s="5" t="s">
        <v>213</v>
      </c>
      <c r="B128" s="6">
        <v>73</v>
      </c>
      <c r="C128" s="6">
        <v>429</v>
      </c>
      <c r="D128" s="6">
        <v>335.83333333333331</v>
      </c>
      <c r="E128" s="6">
        <v>14021</v>
      </c>
      <c r="F128" s="6">
        <v>3.1666666666666665</v>
      </c>
    </row>
    <row r="129" spans="1:6" x14ac:dyDescent="0.25">
      <c r="A129" s="5" t="s">
        <v>214</v>
      </c>
      <c r="B129" s="6">
        <v>67</v>
      </c>
      <c r="C129" s="6">
        <v>436</v>
      </c>
      <c r="D129" s="6">
        <v>325.16666666666669</v>
      </c>
      <c r="E129" s="6">
        <v>14033</v>
      </c>
      <c r="F129" s="6">
        <v>3.6666666666666665</v>
      </c>
    </row>
    <row r="130" spans="1:6" x14ac:dyDescent="0.25">
      <c r="A130" s="5" t="s">
        <v>215</v>
      </c>
      <c r="B130" s="6">
        <v>67</v>
      </c>
      <c r="C130" s="6">
        <v>457</v>
      </c>
      <c r="D130" s="6">
        <v>337.5</v>
      </c>
      <c r="E130" s="6">
        <v>14233</v>
      </c>
      <c r="F130" s="6">
        <v>4.5</v>
      </c>
    </row>
    <row r="131" spans="1:6" x14ac:dyDescent="0.25">
      <c r="A131" s="5" t="s">
        <v>216</v>
      </c>
      <c r="B131" s="6">
        <v>70</v>
      </c>
      <c r="C131" s="6">
        <v>442</v>
      </c>
      <c r="D131" s="6">
        <v>342.66666666666669</v>
      </c>
      <c r="E131" s="6">
        <v>14325</v>
      </c>
      <c r="F131" s="6">
        <v>5.166666666666667</v>
      </c>
    </row>
    <row r="132" spans="1:6" x14ac:dyDescent="0.25">
      <c r="A132" s="5" t="s">
        <v>217</v>
      </c>
      <c r="B132" s="6">
        <v>75</v>
      </c>
      <c r="C132" s="6">
        <v>458</v>
      </c>
      <c r="D132" s="6">
        <v>375.66666666666669</v>
      </c>
      <c r="E132" s="6">
        <v>14580</v>
      </c>
      <c r="F132" s="6">
        <v>5</v>
      </c>
    </row>
    <row r="133" spans="1:6" x14ac:dyDescent="0.25">
      <c r="A133" s="5" t="s">
        <v>218</v>
      </c>
      <c r="B133" s="6">
        <v>71</v>
      </c>
      <c r="C133" s="6">
        <v>489</v>
      </c>
      <c r="D133" s="6">
        <v>362.5</v>
      </c>
      <c r="E133" s="6">
        <v>14707</v>
      </c>
      <c r="F133" s="6">
        <v>4.666666666666667</v>
      </c>
    </row>
    <row r="134" spans="1:6" x14ac:dyDescent="0.25">
      <c r="A134" s="5" t="s">
        <v>219</v>
      </c>
      <c r="B134" s="6">
        <v>73</v>
      </c>
      <c r="C134" s="6">
        <v>491</v>
      </c>
      <c r="D134" s="6">
        <v>344.5</v>
      </c>
      <c r="E134" s="6">
        <v>14666</v>
      </c>
      <c r="F134" s="6">
        <v>5.5</v>
      </c>
    </row>
    <row r="135" spans="1:6" x14ac:dyDescent="0.25">
      <c r="A135" s="4" t="s">
        <v>220</v>
      </c>
      <c r="B135" s="6">
        <v>62.483870967741936</v>
      </c>
      <c r="C135" s="6">
        <v>456.32258064516128</v>
      </c>
      <c r="D135" s="6">
        <v>296.91935483870958</v>
      </c>
      <c r="E135" s="6">
        <v>15134.483870967742</v>
      </c>
      <c r="F135" s="6">
        <v>5.2258064516129039</v>
      </c>
    </row>
    <row r="136" spans="1:6" x14ac:dyDescent="0.25">
      <c r="A136" s="5" t="s">
        <v>221</v>
      </c>
      <c r="B136" s="6">
        <v>79</v>
      </c>
      <c r="C136" s="6">
        <v>503</v>
      </c>
      <c r="D136" s="6">
        <v>351.33333333333331</v>
      </c>
      <c r="E136" s="6">
        <v>14725</v>
      </c>
      <c r="F136" s="6">
        <v>5</v>
      </c>
    </row>
    <row r="137" spans="1:6" x14ac:dyDescent="0.25">
      <c r="A137" s="5" t="s">
        <v>222</v>
      </c>
      <c r="B137" s="6">
        <v>77</v>
      </c>
      <c r="C137" s="6">
        <v>510</v>
      </c>
      <c r="D137" s="6">
        <v>339.16666666666669</v>
      </c>
      <c r="E137" s="6">
        <v>14804</v>
      </c>
      <c r="F137" s="6">
        <v>5.333333333333333</v>
      </c>
    </row>
    <row r="138" spans="1:6" x14ac:dyDescent="0.25">
      <c r="A138" s="5" t="s">
        <v>223</v>
      </c>
      <c r="B138" s="6">
        <v>72</v>
      </c>
      <c r="C138" s="6">
        <v>495</v>
      </c>
      <c r="D138" s="6">
        <v>361.16666666666669</v>
      </c>
      <c r="E138" s="6">
        <v>14932</v>
      </c>
      <c r="F138" s="6">
        <v>6.166666666666667</v>
      </c>
    </row>
    <row r="139" spans="1:6" x14ac:dyDescent="0.25">
      <c r="A139" s="5" t="s">
        <v>224</v>
      </c>
      <c r="B139" s="6">
        <v>73</v>
      </c>
      <c r="C139" s="6">
        <v>489</v>
      </c>
      <c r="D139" s="6">
        <v>353.83333333333331</v>
      </c>
      <c r="E139" s="6">
        <v>14997</v>
      </c>
      <c r="F139" s="6">
        <v>6.833333333333333</v>
      </c>
    </row>
    <row r="140" spans="1:6" x14ac:dyDescent="0.25">
      <c r="A140" s="5" t="s">
        <v>225</v>
      </c>
      <c r="B140" s="6">
        <v>73</v>
      </c>
      <c r="C140" s="6">
        <v>504</v>
      </c>
      <c r="D140" s="6">
        <v>364.16666666666669</v>
      </c>
      <c r="E140" s="6">
        <v>15080</v>
      </c>
      <c r="F140" s="6">
        <v>7.666666666666667</v>
      </c>
    </row>
    <row r="141" spans="1:6" x14ac:dyDescent="0.25">
      <c r="A141" s="5" t="s">
        <v>226</v>
      </c>
      <c r="B141" s="6">
        <v>74</v>
      </c>
      <c r="C141" s="6">
        <v>513</v>
      </c>
      <c r="D141" s="6">
        <v>359.66666666666669</v>
      </c>
      <c r="E141" s="6">
        <v>15163</v>
      </c>
      <c r="F141" s="6">
        <v>7.333333333333333</v>
      </c>
    </row>
    <row r="142" spans="1:6" x14ac:dyDescent="0.25">
      <c r="A142" s="5" t="s">
        <v>227</v>
      </c>
      <c r="B142" s="6">
        <v>76</v>
      </c>
      <c r="C142" s="6">
        <v>511</v>
      </c>
      <c r="D142" s="6">
        <v>348.83333333333331</v>
      </c>
      <c r="E142" s="6">
        <v>15171</v>
      </c>
      <c r="F142" s="6">
        <v>8.3333333333333339</v>
      </c>
    </row>
    <row r="143" spans="1:6" x14ac:dyDescent="0.25">
      <c r="A143" s="5" t="s">
        <v>228</v>
      </c>
      <c r="B143" s="6">
        <v>74</v>
      </c>
      <c r="C143" s="6">
        <v>512</v>
      </c>
      <c r="D143" s="6">
        <v>359.66666666666669</v>
      </c>
      <c r="E143" s="6">
        <v>15345</v>
      </c>
      <c r="F143" s="6">
        <v>7.333333333333333</v>
      </c>
    </row>
    <row r="144" spans="1:6" x14ac:dyDescent="0.25">
      <c r="A144" s="5" t="s">
        <v>229</v>
      </c>
      <c r="B144" s="6">
        <v>73</v>
      </c>
      <c r="C144" s="6">
        <v>487</v>
      </c>
      <c r="D144" s="6">
        <v>353.5</v>
      </c>
      <c r="E144" s="6">
        <v>15428</v>
      </c>
      <c r="F144" s="6">
        <v>7.666666666666667</v>
      </c>
    </row>
    <row r="145" spans="1:6" x14ac:dyDescent="0.25">
      <c r="A145" s="5" t="s">
        <v>230</v>
      </c>
      <c r="B145" s="6">
        <v>66</v>
      </c>
      <c r="C145" s="6">
        <v>471</v>
      </c>
      <c r="D145" s="6">
        <v>351.66666666666669</v>
      </c>
      <c r="E145" s="6">
        <v>15529</v>
      </c>
      <c r="F145" s="6">
        <v>6.833333333333333</v>
      </c>
    </row>
    <row r="146" spans="1:6" x14ac:dyDescent="0.25">
      <c r="A146" s="5" t="s">
        <v>231</v>
      </c>
      <c r="B146" s="6">
        <v>68</v>
      </c>
      <c r="C146" s="6">
        <v>459</v>
      </c>
      <c r="D146" s="6">
        <v>354</v>
      </c>
      <c r="E146" s="6">
        <v>15566</v>
      </c>
      <c r="F146" s="6">
        <v>6.666666666666667</v>
      </c>
    </row>
    <row r="147" spans="1:6" x14ac:dyDescent="0.25">
      <c r="A147" s="5" t="s">
        <v>232</v>
      </c>
      <c r="B147" s="6">
        <v>64</v>
      </c>
      <c r="C147" s="6">
        <v>462</v>
      </c>
      <c r="D147" s="6">
        <v>363.83333333333331</v>
      </c>
      <c r="E147" s="6">
        <v>15605</v>
      </c>
      <c r="F147" s="6">
        <v>6.666666666666667</v>
      </c>
    </row>
    <row r="148" spans="1:6" x14ac:dyDescent="0.25">
      <c r="A148" s="5" t="s">
        <v>233</v>
      </c>
      <c r="B148" s="6">
        <v>63</v>
      </c>
      <c r="C148" s="6">
        <v>467</v>
      </c>
      <c r="D148" s="6">
        <v>367</v>
      </c>
      <c r="E148" s="6">
        <v>15753</v>
      </c>
      <c r="F148" s="6">
        <v>5.5</v>
      </c>
    </row>
    <row r="149" spans="1:6" x14ac:dyDescent="0.25">
      <c r="A149" s="5" t="s">
        <v>234</v>
      </c>
      <c r="B149" s="6">
        <v>69</v>
      </c>
      <c r="C149" s="6">
        <v>472</v>
      </c>
      <c r="D149" s="6">
        <v>332</v>
      </c>
      <c r="E149" s="6">
        <v>15501</v>
      </c>
      <c r="F149" s="6">
        <v>6.166666666666667</v>
      </c>
    </row>
    <row r="150" spans="1:6" x14ac:dyDescent="0.25">
      <c r="A150" s="5" t="s">
        <v>235</v>
      </c>
      <c r="B150" s="6">
        <v>68</v>
      </c>
      <c r="C150" s="6">
        <v>478</v>
      </c>
      <c r="D150" s="6">
        <v>324.83333333333331</v>
      </c>
      <c r="E150" s="6">
        <v>15316</v>
      </c>
      <c r="F150" s="6">
        <v>5.333333333333333</v>
      </c>
    </row>
    <row r="151" spans="1:6" x14ac:dyDescent="0.25">
      <c r="A151" s="5" t="s">
        <v>236</v>
      </c>
      <c r="B151" s="6">
        <v>72</v>
      </c>
      <c r="C151" s="6">
        <v>476</v>
      </c>
      <c r="D151" s="6">
        <v>314.33333333333331</v>
      </c>
      <c r="E151" s="6">
        <v>15289</v>
      </c>
      <c r="F151" s="6">
        <v>5.5</v>
      </c>
    </row>
    <row r="152" spans="1:6" x14ac:dyDescent="0.25">
      <c r="A152" s="5" t="s">
        <v>237</v>
      </c>
      <c r="B152" s="6">
        <v>67</v>
      </c>
      <c r="C152" s="6">
        <v>447</v>
      </c>
      <c r="D152" s="6">
        <v>309.33333333333331</v>
      </c>
      <c r="E152" s="6">
        <v>15287</v>
      </c>
      <c r="F152" s="6">
        <v>4.666666666666667</v>
      </c>
    </row>
    <row r="153" spans="1:6" x14ac:dyDescent="0.25">
      <c r="A153" s="5" t="s">
        <v>238</v>
      </c>
      <c r="B153" s="6">
        <v>65</v>
      </c>
      <c r="C153" s="6">
        <v>452</v>
      </c>
      <c r="D153" s="6">
        <v>313</v>
      </c>
      <c r="E153" s="6">
        <v>15237</v>
      </c>
      <c r="F153" s="6">
        <v>4</v>
      </c>
    </row>
    <row r="154" spans="1:6" x14ac:dyDescent="0.25">
      <c r="A154" s="5" t="s">
        <v>239</v>
      </c>
      <c r="B154" s="6">
        <v>61</v>
      </c>
      <c r="C154" s="6">
        <v>439</v>
      </c>
      <c r="D154" s="6">
        <v>303</v>
      </c>
      <c r="E154" s="6">
        <v>15267</v>
      </c>
      <c r="F154" s="6">
        <v>4.5</v>
      </c>
    </row>
    <row r="155" spans="1:6" x14ac:dyDescent="0.25">
      <c r="A155" s="5" t="s">
        <v>240</v>
      </c>
      <c r="B155" s="6">
        <v>61</v>
      </c>
      <c r="C155" s="6">
        <v>454</v>
      </c>
      <c r="D155" s="6">
        <v>286.66666666666669</v>
      </c>
      <c r="E155" s="6">
        <v>15224</v>
      </c>
      <c r="F155" s="6">
        <v>3.8333333333333335</v>
      </c>
    </row>
    <row r="156" spans="1:6" x14ac:dyDescent="0.25">
      <c r="A156" s="5" t="s">
        <v>241</v>
      </c>
      <c r="B156" s="6">
        <v>62</v>
      </c>
      <c r="C156" s="6">
        <v>439</v>
      </c>
      <c r="D156" s="6">
        <v>245.33333333333334</v>
      </c>
      <c r="E156" s="6">
        <v>15129</v>
      </c>
      <c r="F156" s="6">
        <v>3.5</v>
      </c>
    </row>
    <row r="157" spans="1:6" x14ac:dyDescent="0.25">
      <c r="A157" s="5" t="s">
        <v>242</v>
      </c>
      <c r="B157" s="6">
        <v>59</v>
      </c>
      <c r="C157" s="6">
        <v>439</v>
      </c>
      <c r="D157" s="6">
        <v>230.83333333333334</v>
      </c>
      <c r="E157" s="6">
        <v>15151</v>
      </c>
      <c r="F157" s="6">
        <v>3.8333333333333335</v>
      </c>
    </row>
    <row r="158" spans="1:6" x14ac:dyDescent="0.25">
      <c r="A158" s="5" t="s">
        <v>243</v>
      </c>
      <c r="B158" s="6">
        <v>59</v>
      </c>
      <c r="C158" s="6">
        <v>431</v>
      </c>
      <c r="D158" s="6">
        <v>217</v>
      </c>
      <c r="E158" s="6">
        <v>15010</v>
      </c>
      <c r="F158" s="6">
        <v>3.8333333333333335</v>
      </c>
    </row>
    <row r="159" spans="1:6" x14ac:dyDescent="0.25">
      <c r="A159" s="5" t="s">
        <v>244</v>
      </c>
      <c r="B159" s="6">
        <v>52</v>
      </c>
      <c r="C159" s="6">
        <v>420</v>
      </c>
      <c r="D159" s="6">
        <v>217</v>
      </c>
      <c r="E159" s="6">
        <v>15005</v>
      </c>
      <c r="F159" s="6">
        <v>4.666666666666667</v>
      </c>
    </row>
    <row r="160" spans="1:6" x14ac:dyDescent="0.25">
      <c r="A160" s="5" t="s">
        <v>245</v>
      </c>
      <c r="B160" s="6">
        <v>50</v>
      </c>
      <c r="C160" s="6">
        <v>410</v>
      </c>
      <c r="D160" s="6">
        <v>219.83333333333334</v>
      </c>
      <c r="E160" s="6">
        <v>14945</v>
      </c>
      <c r="F160" s="6">
        <v>4.5</v>
      </c>
    </row>
    <row r="161" spans="1:6" x14ac:dyDescent="0.25">
      <c r="A161" s="5" t="s">
        <v>246</v>
      </c>
      <c r="B161" s="6">
        <v>48</v>
      </c>
      <c r="C161" s="6">
        <v>403</v>
      </c>
      <c r="D161" s="6">
        <v>232.16666666666666</v>
      </c>
      <c r="E161" s="6">
        <v>14947</v>
      </c>
      <c r="F161" s="6">
        <v>4.333333333333333</v>
      </c>
    </row>
    <row r="162" spans="1:6" x14ac:dyDescent="0.25">
      <c r="A162" s="5" t="s">
        <v>247</v>
      </c>
      <c r="B162" s="6">
        <v>45</v>
      </c>
      <c r="C162" s="6">
        <v>414</v>
      </c>
      <c r="D162" s="6">
        <v>233.5</v>
      </c>
      <c r="E162" s="6">
        <v>14924</v>
      </c>
      <c r="F162" s="6">
        <v>3.6666666666666665</v>
      </c>
    </row>
    <row r="163" spans="1:6" x14ac:dyDescent="0.25">
      <c r="A163" s="5" t="s">
        <v>248</v>
      </c>
      <c r="B163" s="6">
        <v>41</v>
      </c>
      <c r="C163" s="6">
        <v>402</v>
      </c>
      <c r="D163" s="6">
        <v>210</v>
      </c>
      <c r="E163" s="6">
        <v>14784</v>
      </c>
      <c r="F163" s="6">
        <v>3.3333333333333335</v>
      </c>
    </row>
    <row r="164" spans="1:6" x14ac:dyDescent="0.25">
      <c r="A164" s="5" t="s">
        <v>249</v>
      </c>
      <c r="B164" s="6">
        <v>43</v>
      </c>
      <c r="C164" s="6">
        <v>403</v>
      </c>
      <c r="D164" s="6">
        <v>205.66666666666666</v>
      </c>
      <c r="E164" s="6">
        <v>14738</v>
      </c>
      <c r="F164" s="6">
        <v>3.3333333333333335</v>
      </c>
    </row>
    <row r="165" spans="1:6" x14ac:dyDescent="0.25">
      <c r="A165" s="5" t="s">
        <v>250</v>
      </c>
      <c r="B165" s="6">
        <v>42</v>
      </c>
      <c r="C165" s="6">
        <v>403</v>
      </c>
      <c r="D165" s="6">
        <v>196</v>
      </c>
      <c r="E165" s="6">
        <v>14728</v>
      </c>
      <c r="F165" s="6">
        <v>2.5</v>
      </c>
    </row>
    <row r="166" spans="1:6" x14ac:dyDescent="0.25">
      <c r="A166" s="5" t="s">
        <v>251</v>
      </c>
      <c r="B166" s="6">
        <v>41</v>
      </c>
      <c r="C166" s="6">
        <v>381</v>
      </c>
      <c r="D166" s="6">
        <v>186.16666666666666</v>
      </c>
      <c r="E166" s="6">
        <v>14589</v>
      </c>
      <c r="F166" s="6">
        <v>3.1666666666666665</v>
      </c>
    </row>
    <row r="167" spans="1:6" x14ac:dyDescent="0.25">
      <c r="A167" s="4" t="s">
        <v>252</v>
      </c>
      <c r="B167" s="6">
        <v>39.064516129032256</v>
      </c>
      <c r="C167" s="6">
        <v>346.58064516129031</v>
      </c>
      <c r="D167" s="6">
        <v>214.09139784946234</v>
      </c>
      <c r="E167" s="6">
        <v>14679.838709677419</v>
      </c>
      <c r="F167" s="6">
        <v>2.9301075268817196</v>
      </c>
    </row>
    <row r="168" spans="1:6" x14ac:dyDescent="0.25">
      <c r="A168" s="5" t="s">
        <v>253</v>
      </c>
      <c r="B168" s="6">
        <v>40</v>
      </c>
      <c r="C168" s="6">
        <v>375</v>
      </c>
      <c r="D168" s="6">
        <v>191</v>
      </c>
      <c r="E168" s="6">
        <v>14527</v>
      </c>
      <c r="F168" s="6">
        <v>3.3333333333333335</v>
      </c>
    </row>
    <row r="169" spans="1:6" x14ac:dyDescent="0.25">
      <c r="A169" s="5" t="s">
        <v>254</v>
      </c>
      <c r="B169" s="6">
        <v>41</v>
      </c>
      <c r="C169" s="6">
        <v>378</v>
      </c>
      <c r="D169" s="6">
        <v>194</v>
      </c>
      <c r="E169" s="6">
        <v>14479</v>
      </c>
      <c r="F169" s="6">
        <v>3.1666666666666665</v>
      </c>
    </row>
    <row r="170" spans="1:6" x14ac:dyDescent="0.25">
      <c r="A170" s="5" t="s">
        <v>255</v>
      </c>
      <c r="B170" s="6">
        <v>42</v>
      </c>
      <c r="C170" s="6">
        <v>390</v>
      </c>
      <c r="D170" s="6">
        <v>193.16666666666666</v>
      </c>
      <c r="E170" s="6">
        <v>14458</v>
      </c>
      <c r="F170" s="6">
        <v>2.6666666666666665</v>
      </c>
    </row>
    <row r="171" spans="1:6" x14ac:dyDescent="0.25">
      <c r="A171" s="5" t="s">
        <v>256</v>
      </c>
      <c r="B171" s="6">
        <v>44</v>
      </c>
      <c r="C171" s="6">
        <v>401</v>
      </c>
      <c r="D171" s="6">
        <v>178</v>
      </c>
      <c r="E171" s="6">
        <v>14363</v>
      </c>
      <c r="F171" s="6">
        <v>2.3333333333333335</v>
      </c>
    </row>
    <row r="172" spans="1:6" x14ac:dyDescent="0.25">
      <c r="A172" s="5" t="s">
        <v>257</v>
      </c>
      <c r="B172" s="6">
        <v>41</v>
      </c>
      <c r="C172" s="6">
        <v>384</v>
      </c>
      <c r="D172" s="6">
        <v>163.33333333333334</v>
      </c>
      <c r="E172" s="6">
        <v>14283</v>
      </c>
      <c r="F172" s="6">
        <v>2.1666666666666665</v>
      </c>
    </row>
    <row r="173" spans="1:6" x14ac:dyDescent="0.25">
      <c r="A173" s="5" t="s">
        <v>258</v>
      </c>
      <c r="B173" s="6">
        <v>42</v>
      </c>
      <c r="C173" s="6">
        <v>369</v>
      </c>
      <c r="D173" s="6">
        <v>164.83333333333334</v>
      </c>
      <c r="E173" s="6">
        <v>14221</v>
      </c>
      <c r="F173" s="6">
        <v>1.3333333333333333</v>
      </c>
    </row>
    <row r="174" spans="1:6" x14ac:dyDescent="0.25">
      <c r="A174" s="5" t="s">
        <v>259</v>
      </c>
      <c r="B174" s="6">
        <v>36</v>
      </c>
      <c r="C174" s="6">
        <v>356</v>
      </c>
      <c r="D174" s="6">
        <v>173.5</v>
      </c>
      <c r="E174" s="6">
        <v>14264</v>
      </c>
      <c r="F174" s="6">
        <v>1.5</v>
      </c>
    </row>
    <row r="175" spans="1:6" x14ac:dyDescent="0.25">
      <c r="A175" s="5" t="s">
        <v>260</v>
      </c>
      <c r="B175" s="6">
        <v>33</v>
      </c>
      <c r="C175" s="6">
        <v>357</v>
      </c>
      <c r="D175" s="6">
        <v>179</v>
      </c>
      <c r="E175" s="6">
        <v>14173</v>
      </c>
      <c r="F175" s="6">
        <v>2</v>
      </c>
    </row>
    <row r="176" spans="1:6" x14ac:dyDescent="0.25">
      <c r="A176" s="5" t="s">
        <v>261</v>
      </c>
      <c r="B176" s="6">
        <v>33</v>
      </c>
      <c r="C176" s="6">
        <v>366</v>
      </c>
      <c r="D176" s="6">
        <v>183.16666666666666</v>
      </c>
      <c r="E176" s="6">
        <v>14157</v>
      </c>
      <c r="F176" s="6">
        <v>3</v>
      </c>
    </row>
    <row r="177" spans="1:6" x14ac:dyDescent="0.25">
      <c r="A177" s="5" t="s">
        <v>262</v>
      </c>
      <c r="B177" s="6">
        <v>29</v>
      </c>
      <c r="C177" s="6">
        <v>374</v>
      </c>
      <c r="D177" s="6">
        <v>190.66666666666666</v>
      </c>
      <c r="E177" s="6">
        <v>14225</v>
      </c>
      <c r="F177" s="6">
        <v>3.3333333333333335</v>
      </c>
    </row>
    <row r="178" spans="1:6" x14ac:dyDescent="0.25">
      <c r="A178" s="5" t="s">
        <v>263</v>
      </c>
      <c r="B178" s="6">
        <v>35</v>
      </c>
      <c r="C178" s="6">
        <v>365</v>
      </c>
      <c r="D178" s="6">
        <v>182.83333333333334</v>
      </c>
      <c r="E178" s="6">
        <v>14185</v>
      </c>
      <c r="F178" s="6">
        <v>3.5</v>
      </c>
    </row>
    <row r="179" spans="1:6" x14ac:dyDescent="0.25">
      <c r="A179" s="5" t="s">
        <v>264</v>
      </c>
      <c r="B179" s="6">
        <v>40</v>
      </c>
      <c r="C179" s="6">
        <v>367</v>
      </c>
      <c r="D179" s="6">
        <v>193.66666666666666</v>
      </c>
      <c r="E179" s="6">
        <v>14283</v>
      </c>
      <c r="F179" s="6">
        <v>3.5</v>
      </c>
    </row>
    <row r="180" spans="1:6" x14ac:dyDescent="0.25">
      <c r="A180" s="5" t="s">
        <v>265</v>
      </c>
      <c r="B180" s="6">
        <v>39</v>
      </c>
      <c r="C180" s="6">
        <v>358</v>
      </c>
      <c r="D180" s="6">
        <v>199.5</v>
      </c>
      <c r="E180" s="6">
        <v>14371</v>
      </c>
      <c r="F180" s="6">
        <v>4</v>
      </c>
    </row>
    <row r="181" spans="1:6" x14ac:dyDescent="0.25">
      <c r="A181" s="5" t="s">
        <v>266</v>
      </c>
      <c r="B181" s="6">
        <v>41</v>
      </c>
      <c r="C181" s="6">
        <v>348</v>
      </c>
      <c r="D181" s="6">
        <v>207.66666666666666</v>
      </c>
      <c r="E181" s="6">
        <v>14409</v>
      </c>
      <c r="F181" s="6">
        <v>3.6666666666666665</v>
      </c>
    </row>
    <row r="182" spans="1:6" x14ac:dyDescent="0.25">
      <c r="A182" s="5" t="s">
        <v>267</v>
      </c>
      <c r="B182" s="6">
        <v>37</v>
      </c>
      <c r="C182" s="6">
        <v>320</v>
      </c>
      <c r="D182" s="6">
        <v>218.83333333333334</v>
      </c>
      <c r="E182" s="6">
        <v>14396</v>
      </c>
      <c r="F182" s="6">
        <v>3.1666666666666665</v>
      </c>
    </row>
    <row r="183" spans="1:6" x14ac:dyDescent="0.25">
      <c r="A183" s="5" t="s">
        <v>268</v>
      </c>
      <c r="B183" s="6">
        <v>39</v>
      </c>
      <c r="C183" s="6">
        <v>325</v>
      </c>
      <c r="D183" s="6">
        <v>212.83333333333334</v>
      </c>
      <c r="E183" s="6">
        <v>14405</v>
      </c>
      <c r="F183" s="6">
        <v>3.1666666666666665</v>
      </c>
    </row>
    <row r="184" spans="1:6" x14ac:dyDescent="0.25">
      <c r="A184" s="5" t="s">
        <v>269</v>
      </c>
      <c r="B184" s="6">
        <v>39</v>
      </c>
      <c r="C184" s="6">
        <v>336</v>
      </c>
      <c r="D184" s="6">
        <v>214.83333333333334</v>
      </c>
      <c r="E184" s="6">
        <v>14434</v>
      </c>
      <c r="F184" s="6">
        <v>3</v>
      </c>
    </row>
    <row r="185" spans="1:6" x14ac:dyDescent="0.25">
      <c r="A185" s="5" t="s">
        <v>270</v>
      </c>
      <c r="B185" s="6">
        <v>38</v>
      </c>
      <c r="C185" s="6">
        <v>336</v>
      </c>
      <c r="D185" s="6">
        <v>204.16666666666666</v>
      </c>
      <c r="E185" s="6">
        <v>14512</v>
      </c>
      <c r="F185" s="6">
        <v>3.3333333333333335</v>
      </c>
    </row>
    <row r="186" spans="1:6" x14ac:dyDescent="0.25">
      <c r="A186" s="5" t="s">
        <v>271</v>
      </c>
      <c r="B186" s="6">
        <v>35</v>
      </c>
      <c r="C186" s="6">
        <v>329</v>
      </c>
      <c r="D186" s="6">
        <v>192.16666666666666</v>
      </c>
      <c r="E186" s="6">
        <v>14572</v>
      </c>
      <c r="F186" s="6">
        <v>2.6666666666666665</v>
      </c>
    </row>
    <row r="187" spans="1:6" x14ac:dyDescent="0.25">
      <c r="A187" s="5" t="s">
        <v>272</v>
      </c>
      <c r="B187" s="6">
        <v>39</v>
      </c>
      <c r="C187" s="6">
        <v>334</v>
      </c>
      <c r="D187" s="6">
        <v>201.5</v>
      </c>
      <c r="E187" s="6">
        <v>14728</v>
      </c>
      <c r="F187" s="6">
        <v>2.6666666666666665</v>
      </c>
    </row>
    <row r="188" spans="1:6" x14ac:dyDescent="0.25">
      <c r="A188" s="5" t="s">
        <v>273</v>
      </c>
      <c r="B188" s="6">
        <v>41</v>
      </c>
      <c r="C188" s="6">
        <v>321</v>
      </c>
      <c r="D188" s="6">
        <v>205</v>
      </c>
      <c r="E188" s="6">
        <v>14738</v>
      </c>
      <c r="F188" s="6">
        <v>2.8333333333333335</v>
      </c>
    </row>
    <row r="189" spans="1:6" x14ac:dyDescent="0.25">
      <c r="A189" s="5" t="s">
        <v>274</v>
      </c>
      <c r="B189" s="6">
        <v>42</v>
      </c>
      <c r="C189" s="6">
        <v>316</v>
      </c>
      <c r="D189" s="6">
        <v>225</v>
      </c>
      <c r="E189" s="6">
        <v>14800</v>
      </c>
      <c r="F189" s="6">
        <v>2.6666666666666665</v>
      </c>
    </row>
    <row r="190" spans="1:6" x14ac:dyDescent="0.25">
      <c r="A190" s="5" t="s">
        <v>275</v>
      </c>
      <c r="B190" s="6">
        <v>47</v>
      </c>
      <c r="C190" s="6">
        <v>317</v>
      </c>
      <c r="D190" s="6">
        <v>227.16666666666666</v>
      </c>
      <c r="E190" s="6">
        <v>14823</v>
      </c>
      <c r="F190" s="6">
        <v>2.8333333333333335</v>
      </c>
    </row>
    <row r="191" spans="1:6" x14ac:dyDescent="0.25">
      <c r="A191" s="5" t="s">
        <v>276</v>
      </c>
      <c r="B191" s="6">
        <v>44</v>
      </c>
      <c r="C191" s="6">
        <v>321</v>
      </c>
      <c r="D191" s="6">
        <v>212</v>
      </c>
      <c r="E191" s="6">
        <v>14840</v>
      </c>
      <c r="F191" s="6">
        <v>2.8333333333333335</v>
      </c>
    </row>
    <row r="192" spans="1:6" x14ac:dyDescent="0.25">
      <c r="A192" s="5" t="s">
        <v>277</v>
      </c>
      <c r="B192" s="6">
        <v>41</v>
      </c>
      <c r="C192" s="6">
        <v>325</v>
      </c>
      <c r="D192" s="6">
        <v>201.83333333333334</v>
      </c>
      <c r="E192" s="6">
        <v>14891</v>
      </c>
      <c r="F192" s="6">
        <v>3.1666666666666665</v>
      </c>
    </row>
    <row r="193" spans="1:6" x14ac:dyDescent="0.25">
      <c r="A193" s="5" t="s">
        <v>278</v>
      </c>
      <c r="B193" s="6">
        <v>38</v>
      </c>
      <c r="C193" s="6">
        <v>311</v>
      </c>
      <c r="D193" s="6">
        <v>213.66666666666666</v>
      </c>
      <c r="E193" s="6">
        <v>15090</v>
      </c>
      <c r="F193" s="6">
        <v>3.1666666666666665</v>
      </c>
    </row>
    <row r="194" spans="1:6" x14ac:dyDescent="0.25">
      <c r="A194" s="5" t="s">
        <v>279</v>
      </c>
      <c r="B194" s="6">
        <v>35</v>
      </c>
      <c r="C194" s="6">
        <v>317</v>
      </c>
      <c r="D194" s="6">
        <v>243.33333333333334</v>
      </c>
      <c r="E194" s="6">
        <v>15314</v>
      </c>
      <c r="F194" s="6">
        <v>2.8333333333333335</v>
      </c>
    </row>
    <row r="195" spans="1:6" x14ac:dyDescent="0.25">
      <c r="A195" s="5" t="s">
        <v>280</v>
      </c>
      <c r="B195" s="6">
        <v>38</v>
      </c>
      <c r="C195" s="6">
        <v>334</v>
      </c>
      <c r="D195" s="6">
        <v>270.33333333333331</v>
      </c>
      <c r="E195" s="6">
        <v>15518</v>
      </c>
      <c r="F195" s="6">
        <v>3.5</v>
      </c>
    </row>
    <row r="196" spans="1:6" x14ac:dyDescent="0.25">
      <c r="A196" s="5" t="s">
        <v>281</v>
      </c>
      <c r="B196" s="6">
        <v>40</v>
      </c>
      <c r="C196" s="6">
        <v>324</v>
      </c>
      <c r="D196" s="6">
        <v>308.5</v>
      </c>
      <c r="E196" s="6">
        <v>15682</v>
      </c>
      <c r="F196" s="6">
        <v>3.6666666666666665</v>
      </c>
    </row>
    <row r="197" spans="1:6" x14ac:dyDescent="0.25">
      <c r="A197" s="5" t="s">
        <v>282</v>
      </c>
      <c r="B197" s="6">
        <v>41</v>
      </c>
      <c r="C197" s="6">
        <v>341</v>
      </c>
      <c r="D197" s="6">
        <v>341.33333333333331</v>
      </c>
      <c r="E197" s="6">
        <v>15883</v>
      </c>
      <c r="F197" s="6">
        <v>3</v>
      </c>
    </row>
    <row r="198" spans="1:6" x14ac:dyDescent="0.25">
      <c r="A198" s="5" t="s">
        <v>283</v>
      </c>
      <c r="B198" s="6">
        <v>41</v>
      </c>
      <c r="C198" s="6">
        <v>349</v>
      </c>
      <c r="D198" s="6">
        <v>350</v>
      </c>
      <c r="E198" s="6">
        <v>16051</v>
      </c>
      <c r="F198" s="6">
        <v>2.8333333333333335</v>
      </c>
    </row>
    <row r="199" spans="1:6" x14ac:dyDescent="0.25">
      <c r="A199" s="4" t="s">
        <v>284</v>
      </c>
      <c r="B199" s="6">
        <v>63.666666666666664</v>
      </c>
      <c r="C199" s="6">
        <v>479.93333333333334</v>
      </c>
      <c r="D199" s="6">
        <v>553.54999999999995</v>
      </c>
      <c r="E199" s="6">
        <v>21157.733333333334</v>
      </c>
      <c r="F199" s="6">
        <v>4.6333333333333337</v>
      </c>
    </row>
    <row r="200" spans="1:6" x14ac:dyDescent="0.25">
      <c r="A200" s="5" t="s">
        <v>285</v>
      </c>
      <c r="B200" s="6">
        <v>44</v>
      </c>
      <c r="C200" s="6">
        <v>350</v>
      </c>
      <c r="D200" s="6">
        <v>328.16666666666669</v>
      </c>
      <c r="E200" s="6">
        <v>16139</v>
      </c>
      <c r="F200" s="6">
        <v>2.8333333333333335</v>
      </c>
    </row>
    <row r="201" spans="1:6" x14ac:dyDescent="0.25">
      <c r="A201" s="5" t="s">
        <v>286</v>
      </c>
      <c r="B201" s="6">
        <v>41</v>
      </c>
      <c r="C201" s="6">
        <v>337</v>
      </c>
      <c r="D201" s="6">
        <v>327</v>
      </c>
      <c r="E201" s="6">
        <v>16400</v>
      </c>
      <c r="F201" s="6">
        <v>3</v>
      </c>
    </row>
    <row r="202" spans="1:6" x14ac:dyDescent="0.25">
      <c r="A202" s="5" t="s">
        <v>287</v>
      </c>
      <c r="B202" s="6">
        <v>44</v>
      </c>
      <c r="C202" s="6">
        <v>334</v>
      </c>
      <c r="D202" s="6">
        <v>329.5</v>
      </c>
      <c r="E202" s="6">
        <v>16624</v>
      </c>
      <c r="F202" s="6">
        <v>2.3333333333333335</v>
      </c>
    </row>
    <row r="203" spans="1:6" x14ac:dyDescent="0.25">
      <c r="A203" s="5" t="s">
        <v>288</v>
      </c>
      <c r="B203" s="6">
        <v>40</v>
      </c>
      <c r="C203" s="6">
        <v>339</v>
      </c>
      <c r="D203" s="6">
        <v>334.83333333333331</v>
      </c>
      <c r="E203" s="6">
        <v>16881</v>
      </c>
      <c r="F203" s="6">
        <v>2.5</v>
      </c>
    </row>
    <row r="204" spans="1:6" x14ac:dyDescent="0.25">
      <c r="A204" s="5" t="s">
        <v>289</v>
      </c>
      <c r="B204" s="6">
        <v>41</v>
      </c>
      <c r="C204" s="6">
        <v>345</v>
      </c>
      <c r="D204" s="6">
        <v>362.5</v>
      </c>
      <c r="E204" s="6">
        <v>17150</v>
      </c>
      <c r="F204" s="6">
        <v>3.1666666666666665</v>
      </c>
    </row>
    <row r="205" spans="1:6" x14ac:dyDescent="0.25">
      <c r="A205" s="5" t="s">
        <v>290</v>
      </c>
      <c r="B205" s="6">
        <v>43</v>
      </c>
      <c r="C205" s="6">
        <v>354</v>
      </c>
      <c r="D205" s="6">
        <v>374.33333333333331</v>
      </c>
      <c r="E205" s="6">
        <v>17305</v>
      </c>
      <c r="F205" s="6">
        <v>3</v>
      </c>
    </row>
    <row r="206" spans="1:6" x14ac:dyDescent="0.25">
      <c r="A206" s="5" t="s">
        <v>291</v>
      </c>
      <c r="B206" s="6">
        <v>49</v>
      </c>
      <c r="C206" s="6">
        <v>381</v>
      </c>
      <c r="D206" s="6">
        <v>377.33333333333331</v>
      </c>
      <c r="E206" s="6">
        <v>17491</v>
      </c>
      <c r="F206" s="6">
        <v>3.1666666666666665</v>
      </c>
    </row>
    <row r="207" spans="1:6" x14ac:dyDescent="0.25">
      <c r="A207" s="5" t="s">
        <v>292</v>
      </c>
      <c r="B207" s="6">
        <v>50</v>
      </c>
      <c r="C207" s="6">
        <v>394</v>
      </c>
      <c r="D207" s="6">
        <v>377</v>
      </c>
      <c r="E207" s="6">
        <v>17749</v>
      </c>
      <c r="F207" s="6">
        <v>3.1666666666666665</v>
      </c>
    </row>
    <row r="208" spans="1:6" x14ac:dyDescent="0.25">
      <c r="A208" s="5" t="s">
        <v>293</v>
      </c>
      <c r="B208" s="6">
        <v>52</v>
      </c>
      <c r="C208" s="6">
        <v>391</v>
      </c>
      <c r="D208" s="6">
        <v>415</v>
      </c>
      <c r="E208" s="6">
        <v>18257</v>
      </c>
      <c r="F208" s="6">
        <v>3.3333333333333335</v>
      </c>
    </row>
    <row r="209" spans="1:6" x14ac:dyDescent="0.25">
      <c r="A209" s="5" t="s">
        <v>294</v>
      </c>
      <c r="B209" s="6">
        <v>57</v>
      </c>
      <c r="C209" s="6">
        <v>406</v>
      </c>
      <c r="D209" s="6">
        <v>444.83333333333331</v>
      </c>
      <c r="E209" s="6">
        <v>18685</v>
      </c>
      <c r="F209" s="6">
        <v>3.1666666666666665</v>
      </c>
    </row>
    <row r="210" spans="1:6" x14ac:dyDescent="0.25">
      <c r="A210" s="5" t="s">
        <v>295</v>
      </c>
      <c r="B210" s="6">
        <v>54</v>
      </c>
      <c r="C210" s="6">
        <v>404</v>
      </c>
      <c r="D210" s="6">
        <v>478.33333333333331</v>
      </c>
      <c r="E210" s="6">
        <v>19169</v>
      </c>
      <c r="F210" s="6">
        <v>2.8333333333333335</v>
      </c>
    </row>
    <row r="211" spans="1:6" x14ac:dyDescent="0.25">
      <c r="A211" s="5" t="s">
        <v>296</v>
      </c>
      <c r="B211" s="6">
        <v>59</v>
      </c>
      <c r="C211" s="6">
        <v>438</v>
      </c>
      <c r="D211" s="6">
        <v>508.66666666666669</v>
      </c>
      <c r="E211" s="6">
        <v>19416</v>
      </c>
      <c r="F211" s="6">
        <v>3.3333333333333335</v>
      </c>
    </row>
    <row r="212" spans="1:6" x14ac:dyDescent="0.25">
      <c r="A212" s="5" t="s">
        <v>297</v>
      </c>
      <c r="B212" s="6">
        <v>57</v>
      </c>
      <c r="C212" s="6">
        <v>452</v>
      </c>
      <c r="D212" s="6">
        <v>579.33333333333337</v>
      </c>
      <c r="E212" s="6">
        <v>19914</v>
      </c>
      <c r="F212" s="6">
        <v>4</v>
      </c>
    </row>
    <row r="213" spans="1:6" x14ac:dyDescent="0.25">
      <c r="A213" s="5" t="s">
        <v>298</v>
      </c>
      <c r="B213" s="6">
        <v>61</v>
      </c>
      <c r="C213" s="6">
        <v>477</v>
      </c>
      <c r="D213" s="6">
        <v>616.83333333333337</v>
      </c>
      <c r="E213" s="6">
        <v>20411</v>
      </c>
      <c r="F213" s="6">
        <v>4.166666666666667</v>
      </c>
    </row>
    <row r="214" spans="1:6" x14ac:dyDescent="0.25">
      <c r="A214" s="5" t="s">
        <v>299</v>
      </c>
      <c r="B214" s="6">
        <v>59</v>
      </c>
      <c r="C214" s="6">
        <v>478</v>
      </c>
      <c r="D214" s="6">
        <v>580</v>
      </c>
      <c r="E214" s="6">
        <v>20659</v>
      </c>
      <c r="F214" s="6">
        <v>4.333333333333333</v>
      </c>
    </row>
    <row r="215" spans="1:6" x14ac:dyDescent="0.25">
      <c r="A215" s="5" t="s">
        <v>300</v>
      </c>
      <c r="B215" s="6">
        <v>61</v>
      </c>
      <c r="C215" s="6">
        <v>482</v>
      </c>
      <c r="D215" s="6">
        <v>583.33333333333337</v>
      </c>
      <c r="E215" s="6">
        <v>21098</v>
      </c>
      <c r="F215" s="6">
        <v>4.333333333333333</v>
      </c>
    </row>
    <row r="216" spans="1:6" x14ac:dyDescent="0.25">
      <c r="A216" s="5" t="s">
        <v>301</v>
      </c>
      <c r="B216" s="6">
        <v>59</v>
      </c>
      <c r="C216" s="6">
        <v>480</v>
      </c>
      <c r="D216" s="6">
        <v>597.16666666666663</v>
      </c>
      <c r="E216" s="6">
        <v>21602</v>
      </c>
      <c r="F216" s="6">
        <v>5.5</v>
      </c>
    </row>
    <row r="217" spans="1:6" x14ac:dyDescent="0.25">
      <c r="A217" s="5" t="s">
        <v>302</v>
      </c>
      <c r="B217" s="6">
        <v>57</v>
      </c>
      <c r="C217" s="6">
        <v>465</v>
      </c>
      <c r="D217" s="6">
        <v>644.33333333333337</v>
      </c>
      <c r="E217" s="6">
        <v>22123</v>
      </c>
      <c r="F217" s="6">
        <v>5.666666666666667</v>
      </c>
    </row>
    <row r="218" spans="1:6" x14ac:dyDescent="0.25">
      <c r="A218" s="5" t="s">
        <v>303</v>
      </c>
      <c r="B218" s="6">
        <v>64</v>
      </c>
      <c r="C218" s="6">
        <v>497</v>
      </c>
      <c r="D218" s="6">
        <v>673.66666666666663</v>
      </c>
      <c r="E218" s="6">
        <v>22621</v>
      </c>
      <c r="F218" s="6">
        <v>5.333333333333333</v>
      </c>
    </row>
    <row r="219" spans="1:6" x14ac:dyDescent="0.25">
      <c r="A219" s="5" t="s">
        <v>304</v>
      </c>
      <c r="B219" s="6">
        <v>63</v>
      </c>
      <c r="C219" s="6">
        <v>511</v>
      </c>
      <c r="D219" s="6">
        <v>663.5</v>
      </c>
      <c r="E219" s="6">
        <v>22981</v>
      </c>
      <c r="F219" s="6">
        <v>6.833333333333333</v>
      </c>
    </row>
    <row r="220" spans="1:6" x14ac:dyDescent="0.25">
      <c r="A220" s="5" t="s">
        <v>305</v>
      </c>
      <c r="B220" s="6">
        <v>61</v>
      </c>
      <c r="C220" s="6">
        <v>518</v>
      </c>
      <c r="D220" s="6">
        <v>696.5</v>
      </c>
      <c r="E220" s="6">
        <v>23464</v>
      </c>
      <c r="F220" s="6">
        <v>7.5</v>
      </c>
    </row>
    <row r="221" spans="1:6" x14ac:dyDescent="0.25">
      <c r="A221" s="5" t="s">
        <v>306</v>
      </c>
      <c r="B221" s="6">
        <v>70</v>
      </c>
      <c r="C221" s="6">
        <v>546</v>
      </c>
      <c r="D221" s="6">
        <v>672.83333333333337</v>
      </c>
      <c r="E221" s="6">
        <v>23689</v>
      </c>
      <c r="F221" s="6">
        <v>7.833333333333333</v>
      </c>
    </row>
    <row r="222" spans="1:6" x14ac:dyDescent="0.25">
      <c r="A222" s="5" t="s">
        <v>308</v>
      </c>
      <c r="B222" s="6">
        <v>77</v>
      </c>
      <c r="C222" s="6">
        <v>571</v>
      </c>
      <c r="D222" s="6">
        <v>678.16666666666663</v>
      </c>
      <c r="E222" s="6">
        <v>24175</v>
      </c>
      <c r="F222" s="6">
        <v>6.666666666666667</v>
      </c>
    </row>
    <row r="223" spans="1:6" x14ac:dyDescent="0.25">
      <c r="A223" s="5" t="s">
        <v>315</v>
      </c>
      <c r="B223" s="6">
        <v>85</v>
      </c>
      <c r="C223" s="6">
        <v>588</v>
      </c>
      <c r="D223" s="6">
        <v>663.33333333333337</v>
      </c>
      <c r="E223" s="6">
        <v>24480</v>
      </c>
      <c r="F223" s="6">
        <v>6.166666666666667</v>
      </c>
    </row>
    <row r="224" spans="1:6" x14ac:dyDescent="0.25">
      <c r="A224" s="5" t="s">
        <v>318</v>
      </c>
      <c r="B224" s="6">
        <v>86</v>
      </c>
      <c r="C224" s="6">
        <v>624</v>
      </c>
      <c r="D224" s="6">
        <v>671.66666666666663</v>
      </c>
      <c r="E224" s="6">
        <v>25052</v>
      </c>
      <c r="F224" s="6">
        <v>6.166666666666667</v>
      </c>
    </row>
    <row r="225" spans="1:6" x14ac:dyDescent="0.25">
      <c r="A225" s="5" t="s">
        <v>319</v>
      </c>
      <c r="B225" s="6">
        <v>85</v>
      </c>
      <c r="C225" s="6">
        <v>615</v>
      </c>
      <c r="D225" s="6">
        <v>727</v>
      </c>
      <c r="E225" s="6">
        <v>25559</v>
      </c>
      <c r="F225" s="6">
        <v>5.333333333333333</v>
      </c>
    </row>
    <row r="226" spans="1:6" x14ac:dyDescent="0.25">
      <c r="A226" s="5" t="s">
        <v>320</v>
      </c>
      <c r="B226" s="6">
        <v>89</v>
      </c>
      <c r="C226" s="6">
        <v>635</v>
      </c>
      <c r="D226" s="6">
        <v>734</v>
      </c>
      <c r="E226" s="6">
        <v>25957</v>
      </c>
      <c r="F226" s="6">
        <v>5.5</v>
      </c>
    </row>
    <row r="227" spans="1:6" x14ac:dyDescent="0.25">
      <c r="A227" s="5" t="s">
        <v>321</v>
      </c>
      <c r="B227" s="6">
        <v>98</v>
      </c>
      <c r="C227" s="6">
        <v>659</v>
      </c>
      <c r="D227" s="6">
        <v>727.66666666666663</v>
      </c>
      <c r="E227" s="6">
        <v>26145</v>
      </c>
      <c r="F227" s="6">
        <v>5.333333333333333</v>
      </c>
    </row>
    <row r="228" spans="1:6" x14ac:dyDescent="0.25">
      <c r="A228" s="5" t="s">
        <v>322</v>
      </c>
      <c r="B228" s="6">
        <v>99</v>
      </c>
      <c r="C228" s="6">
        <v>661</v>
      </c>
      <c r="D228" s="6">
        <v>708.66666666666663</v>
      </c>
      <c r="E228" s="6">
        <v>26524</v>
      </c>
      <c r="F228" s="6">
        <v>5.833333333333333</v>
      </c>
    </row>
    <row r="229" spans="1:6" x14ac:dyDescent="0.25">
      <c r="A229" s="5" t="s">
        <v>323</v>
      </c>
      <c r="B229" s="6">
        <v>105</v>
      </c>
      <c r="C229" s="6">
        <v>666</v>
      </c>
      <c r="D229" s="6">
        <v>731</v>
      </c>
      <c r="E229" s="6">
        <v>27012</v>
      </c>
      <c r="F229" s="6">
        <v>6.666666666666667</v>
      </c>
    </row>
    <row r="230" spans="1:6" x14ac:dyDescent="0.25">
      <c r="A230" s="4" t="s">
        <v>324</v>
      </c>
      <c r="B230" s="6">
        <v>154.92857142857142</v>
      </c>
      <c r="C230" s="6">
        <v>1062.8928571428571</v>
      </c>
      <c r="D230" s="6">
        <v>1656.5833333333337</v>
      </c>
      <c r="E230" s="6">
        <v>38227.178571428572</v>
      </c>
      <c r="F230" s="6">
        <v>13.535714285714286</v>
      </c>
    </row>
    <row r="231" spans="1:6" x14ac:dyDescent="0.25">
      <c r="A231" s="5" t="s">
        <v>325</v>
      </c>
      <c r="B231" s="6">
        <v>107</v>
      </c>
      <c r="C231" s="6">
        <v>682</v>
      </c>
      <c r="D231" s="6">
        <v>723.5</v>
      </c>
      <c r="E231" s="6">
        <v>27459</v>
      </c>
      <c r="F231" s="6">
        <v>6.833333333333333</v>
      </c>
    </row>
    <row r="232" spans="1:6" x14ac:dyDescent="0.25">
      <c r="A232" s="5" t="s">
        <v>326</v>
      </c>
      <c r="B232" s="6">
        <v>107</v>
      </c>
      <c r="C232" s="6">
        <v>682</v>
      </c>
      <c r="D232" s="6">
        <v>724.16666666666663</v>
      </c>
      <c r="E232" s="6">
        <v>27925</v>
      </c>
      <c r="F232" s="6">
        <v>6.5</v>
      </c>
    </row>
    <row r="233" spans="1:6" x14ac:dyDescent="0.25">
      <c r="A233" s="5" t="s">
        <v>327</v>
      </c>
      <c r="B233" s="6">
        <v>106</v>
      </c>
      <c r="C233" s="6">
        <v>668</v>
      </c>
      <c r="D233" s="6">
        <v>773.83333333333337</v>
      </c>
      <c r="E233" s="6">
        <v>28402</v>
      </c>
      <c r="F233" s="6">
        <v>7</v>
      </c>
    </row>
    <row r="234" spans="1:6" x14ac:dyDescent="0.25">
      <c r="A234" s="5" t="s">
        <v>328</v>
      </c>
      <c r="B234" s="6">
        <v>105</v>
      </c>
      <c r="C234" s="6">
        <v>682</v>
      </c>
      <c r="D234" s="6">
        <v>853.66666666666663</v>
      </c>
      <c r="E234" s="6">
        <v>28944</v>
      </c>
      <c r="F234" s="6">
        <v>8</v>
      </c>
    </row>
    <row r="235" spans="1:6" x14ac:dyDescent="0.25">
      <c r="A235" s="5" t="s">
        <v>329</v>
      </c>
      <c r="B235" s="6">
        <v>106</v>
      </c>
      <c r="C235" s="6">
        <v>701</v>
      </c>
      <c r="D235" s="6">
        <v>861.33333333333337</v>
      </c>
      <c r="E235" s="6">
        <v>29431</v>
      </c>
      <c r="F235" s="6">
        <v>9.1666666666666661</v>
      </c>
    </row>
    <row r="236" spans="1:6" x14ac:dyDescent="0.25">
      <c r="A236" s="5" t="s">
        <v>348</v>
      </c>
      <c r="B236" s="6">
        <v>104</v>
      </c>
      <c r="C236" s="6">
        <v>732</v>
      </c>
      <c r="D236" s="6">
        <v>795</v>
      </c>
      <c r="E236" s="6">
        <v>29600</v>
      </c>
      <c r="F236" s="6">
        <v>10.166666666666666</v>
      </c>
    </row>
    <row r="237" spans="1:6" x14ac:dyDescent="0.25">
      <c r="A237" s="5" t="s">
        <v>349</v>
      </c>
      <c r="B237" s="6">
        <v>104</v>
      </c>
      <c r="C237" s="6">
        <v>764</v>
      </c>
      <c r="D237" s="6">
        <v>810</v>
      </c>
      <c r="E237" s="6">
        <v>30219</v>
      </c>
      <c r="F237" s="6">
        <v>10.5</v>
      </c>
    </row>
    <row r="238" spans="1:6" x14ac:dyDescent="0.25">
      <c r="A238" s="5" t="s">
        <v>350</v>
      </c>
      <c r="B238" s="6">
        <v>115</v>
      </c>
      <c r="C238" s="6">
        <v>801</v>
      </c>
      <c r="D238" s="6">
        <v>875</v>
      </c>
      <c r="E238" s="6">
        <v>31017</v>
      </c>
      <c r="F238" s="6">
        <v>11.166666666666666</v>
      </c>
    </row>
    <row r="239" spans="1:6" x14ac:dyDescent="0.25">
      <c r="A239" s="5" t="s">
        <v>353</v>
      </c>
      <c r="B239" s="6">
        <v>125</v>
      </c>
      <c r="C239" s="6">
        <v>811</v>
      </c>
      <c r="D239" s="6">
        <v>946.83333333333337</v>
      </c>
      <c r="E239" s="6">
        <v>31764</v>
      </c>
      <c r="F239" s="6">
        <v>11.166666666666666</v>
      </c>
    </row>
    <row r="240" spans="1:6" x14ac:dyDescent="0.25">
      <c r="A240" s="5" t="s">
        <v>354</v>
      </c>
      <c r="B240" s="6">
        <v>122</v>
      </c>
      <c r="C240" s="6">
        <v>831</v>
      </c>
      <c r="D240" s="6">
        <v>1070.5</v>
      </c>
      <c r="E240" s="6">
        <v>32771</v>
      </c>
      <c r="F240" s="6">
        <v>10.333333333333334</v>
      </c>
    </row>
    <row r="241" spans="1:6" x14ac:dyDescent="0.25">
      <c r="A241" s="5" t="s">
        <v>355</v>
      </c>
      <c r="B241" s="6">
        <v>124</v>
      </c>
      <c r="C241" s="6">
        <v>843</v>
      </c>
      <c r="D241" s="6">
        <v>1129.8333333333333</v>
      </c>
      <c r="E241" s="6">
        <v>33477</v>
      </c>
      <c r="F241" s="6">
        <v>10.333333333333334</v>
      </c>
    </row>
    <row r="242" spans="1:6" x14ac:dyDescent="0.25">
      <c r="A242" s="5" t="s">
        <v>356</v>
      </c>
      <c r="B242" s="6">
        <v>128</v>
      </c>
      <c r="C242" s="6">
        <v>877</v>
      </c>
      <c r="D242" s="6">
        <v>1266.8333333333333</v>
      </c>
      <c r="E242" s="6">
        <v>34415</v>
      </c>
      <c r="F242" s="6">
        <v>10.333333333333334</v>
      </c>
    </row>
    <row r="243" spans="1:6" x14ac:dyDescent="0.25">
      <c r="A243" s="5" t="s">
        <v>357</v>
      </c>
      <c r="B243" s="6">
        <v>132</v>
      </c>
      <c r="C243" s="6">
        <v>916</v>
      </c>
      <c r="D243" s="6">
        <v>1310.8333333333333</v>
      </c>
      <c r="E243" s="6">
        <v>35074</v>
      </c>
      <c r="F243" s="6">
        <v>11.666666666666666</v>
      </c>
    </row>
    <row r="244" spans="1:6" x14ac:dyDescent="0.25">
      <c r="A244" s="5" t="s">
        <v>362</v>
      </c>
      <c r="B244" s="6">
        <v>135</v>
      </c>
      <c r="C244" s="6">
        <v>957</v>
      </c>
      <c r="D244" s="6">
        <v>1443.1666666666667</v>
      </c>
      <c r="E244" s="6">
        <v>36700</v>
      </c>
      <c r="F244" s="6">
        <v>11.166666666666666</v>
      </c>
    </row>
    <row r="245" spans="1:6" x14ac:dyDescent="0.25">
      <c r="A245" s="5" t="s">
        <v>363</v>
      </c>
      <c r="B245" s="6">
        <v>139</v>
      </c>
      <c r="C245" s="6">
        <v>993</v>
      </c>
      <c r="D245" s="6">
        <v>1561</v>
      </c>
      <c r="E245" s="6">
        <v>38213</v>
      </c>
      <c r="F245" s="6">
        <v>11</v>
      </c>
    </row>
    <row r="246" spans="1:6" x14ac:dyDescent="0.25">
      <c r="A246" s="5" t="s">
        <v>364</v>
      </c>
      <c r="B246" s="6">
        <v>144</v>
      </c>
      <c r="C246" s="6">
        <v>1015</v>
      </c>
      <c r="D246" s="6">
        <v>1721.3333333333333</v>
      </c>
      <c r="E246" s="6">
        <v>39836</v>
      </c>
      <c r="F246" s="6">
        <v>13.666666666666666</v>
      </c>
    </row>
    <row r="247" spans="1:6" x14ac:dyDescent="0.25">
      <c r="A247" s="5" t="s">
        <v>369</v>
      </c>
      <c r="B247" s="6">
        <v>148</v>
      </c>
      <c r="C247" s="6">
        <v>1012</v>
      </c>
      <c r="D247" s="6">
        <v>1898.5</v>
      </c>
      <c r="E247" s="6">
        <v>40136</v>
      </c>
      <c r="F247" s="6">
        <v>13.666666666666666</v>
      </c>
    </row>
    <row r="248" spans="1:6" x14ac:dyDescent="0.25">
      <c r="A248" s="5" t="s">
        <v>376</v>
      </c>
      <c r="B248" s="6">
        <v>155</v>
      </c>
      <c r="C248" s="6">
        <v>1086</v>
      </c>
      <c r="D248" s="6">
        <v>1999.6666666666667</v>
      </c>
      <c r="E248" s="6">
        <v>40911</v>
      </c>
      <c r="F248" s="6">
        <v>14.5</v>
      </c>
    </row>
    <row r="249" spans="1:6" x14ac:dyDescent="0.25">
      <c r="A249" s="5" t="s">
        <v>377</v>
      </c>
      <c r="B249" s="6">
        <v>165</v>
      </c>
      <c r="C249" s="6">
        <v>1174</v>
      </c>
      <c r="D249" s="6">
        <v>2123.1666666666665</v>
      </c>
      <c r="E249" s="6">
        <v>41894</v>
      </c>
      <c r="F249" s="6">
        <v>14.666666666666666</v>
      </c>
    </row>
    <row r="250" spans="1:6" x14ac:dyDescent="0.25">
      <c r="A250" s="5" t="s">
        <v>378</v>
      </c>
      <c r="B250" s="6">
        <v>176</v>
      </c>
      <c r="C250" s="6">
        <v>1237</v>
      </c>
      <c r="D250" s="6">
        <v>2090.5</v>
      </c>
      <c r="E250" s="6">
        <v>41838</v>
      </c>
      <c r="F250" s="6">
        <v>16</v>
      </c>
    </row>
    <row r="251" spans="1:6" x14ac:dyDescent="0.25">
      <c r="A251" s="5" t="s">
        <v>381</v>
      </c>
      <c r="B251" s="6">
        <v>187</v>
      </c>
      <c r="C251" s="6">
        <v>1272</v>
      </c>
      <c r="D251" s="6">
        <v>2162.8333333333335</v>
      </c>
      <c r="E251" s="6">
        <v>43033</v>
      </c>
      <c r="F251" s="6">
        <v>16.833333333333332</v>
      </c>
    </row>
    <row r="252" spans="1:6" x14ac:dyDescent="0.25">
      <c r="A252" s="5" t="s">
        <v>382</v>
      </c>
      <c r="B252" s="6">
        <v>200</v>
      </c>
      <c r="C252" s="6">
        <v>1365</v>
      </c>
      <c r="D252" s="6">
        <v>2273.1666666666665</v>
      </c>
      <c r="E252" s="6">
        <v>45010</v>
      </c>
      <c r="F252" s="6">
        <v>16</v>
      </c>
    </row>
    <row r="253" spans="1:6" x14ac:dyDescent="0.25">
      <c r="A253" s="5" t="s">
        <v>383</v>
      </c>
      <c r="B253" s="6">
        <v>198</v>
      </c>
      <c r="C253" s="6">
        <v>1418</v>
      </c>
      <c r="D253" s="6">
        <v>2397.5</v>
      </c>
      <c r="E253" s="6">
        <v>46560</v>
      </c>
      <c r="F253" s="6">
        <v>19</v>
      </c>
    </row>
    <row r="254" spans="1:6" x14ac:dyDescent="0.25">
      <c r="A254" s="5" t="s">
        <v>384</v>
      </c>
      <c r="B254" s="6">
        <v>221</v>
      </c>
      <c r="C254" s="6">
        <v>1455</v>
      </c>
      <c r="D254" s="6">
        <v>2699.6666666666665</v>
      </c>
      <c r="E254" s="6">
        <v>48267</v>
      </c>
      <c r="F254" s="6">
        <v>19.333333333333332</v>
      </c>
    </row>
    <row r="255" spans="1:6" x14ac:dyDescent="0.25">
      <c r="A255" s="5" t="s">
        <v>385</v>
      </c>
      <c r="B255" s="6">
        <v>230</v>
      </c>
      <c r="C255" s="6">
        <v>1574</v>
      </c>
      <c r="D255" s="6">
        <v>2804.3333333333335</v>
      </c>
      <c r="E255" s="6">
        <v>49809</v>
      </c>
      <c r="F255" s="6">
        <v>19.666666666666668</v>
      </c>
    </row>
    <row r="256" spans="1:6" x14ac:dyDescent="0.25">
      <c r="A256" s="5" t="s">
        <v>414</v>
      </c>
      <c r="B256" s="6">
        <v>240</v>
      </c>
      <c r="C256" s="6">
        <v>1672</v>
      </c>
      <c r="D256" s="6">
        <v>2899.5</v>
      </c>
      <c r="E256" s="6">
        <v>51177</v>
      </c>
      <c r="F256" s="6">
        <v>21.666666666666668</v>
      </c>
    </row>
    <row r="257" spans="1:6" x14ac:dyDescent="0.25">
      <c r="A257" s="5" t="s">
        <v>424</v>
      </c>
      <c r="B257" s="6">
        <v>253</v>
      </c>
      <c r="C257" s="6">
        <v>1747</v>
      </c>
      <c r="D257" s="6">
        <v>3026.8333333333335</v>
      </c>
      <c r="E257" s="6">
        <v>52088</v>
      </c>
      <c r="F257" s="6">
        <v>23.666666666666668</v>
      </c>
    </row>
    <row r="258" spans="1:6" x14ac:dyDescent="0.25">
      <c r="A258" s="5" t="s">
        <v>432</v>
      </c>
      <c r="B258" s="6">
        <v>262</v>
      </c>
      <c r="C258" s="6">
        <v>1794</v>
      </c>
      <c r="D258" s="6">
        <v>3141.8333333333335</v>
      </c>
      <c r="E258" s="6">
        <v>54391</v>
      </c>
      <c r="F258" s="6">
        <v>25</v>
      </c>
    </row>
    <row r="259" spans="1:6" x14ac:dyDescent="0.25">
      <c r="A259" s="4" t="s">
        <v>88</v>
      </c>
      <c r="B259" s="6">
        <v>97.165938864628828</v>
      </c>
      <c r="C259" s="6">
        <v>593.99159663865544</v>
      </c>
      <c r="D259" s="6">
        <v>500.82638888888891</v>
      </c>
      <c r="E259" s="6">
        <v>17336.91056910569</v>
      </c>
      <c r="F259" s="6">
        <v>9.6804979253112009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F7E-1E0F-4E7B-887C-5488DA461F0C}">
  <dimension ref="A3:E261"/>
  <sheetViews>
    <sheetView workbookViewId="0">
      <selection activeCell="N23" sqref="N23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26.85546875" bestFit="1" customWidth="1"/>
    <col min="4" max="4" width="12" bestFit="1" customWidth="1"/>
    <col min="5" max="5" width="15.28515625" bestFit="1" customWidth="1"/>
  </cols>
  <sheetData>
    <row r="3" spans="1:5" x14ac:dyDescent="0.25">
      <c r="A3" s="3" t="s">
        <v>87</v>
      </c>
      <c r="B3" t="s">
        <v>367</v>
      </c>
      <c r="C3" t="s">
        <v>368</v>
      </c>
      <c r="D3" t="s">
        <v>316</v>
      </c>
      <c r="E3" t="s">
        <v>317</v>
      </c>
    </row>
    <row r="4" spans="1:5" x14ac:dyDescent="0.25">
      <c r="A4" s="4" t="s">
        <v>361</v>
      </c>
      <c r="B4" s="6"/>
      <c r="C4" s="6"/>
      <c r="D4" s="6">
        <v>1794</v>
      </c>
      <c r="E4" s="6">
        <v>271</v>
      </c>
    </row>
    <row r="5" spans="1:5" x14ac:dyDescent="0.25">
      <c r="A5" s="7" t="s">
        <v>360</v>
      </c>
      <c r="B5" s="6"/>
      <c r="C5" s="6"/>
      <c r="D5" s="6">
        <v>1794</v>
      </c>
      <c r="E5" s="6">
        <v>271</v>
      </c>
    </row>
    <row r="6" spans="1:5" x14ac:dyDescent="0.25">
      <c r="A6" s="4" t="s">
        <v>89</v>
      </c>
      <c r="B6" s="6"/>
      <c r="C6" s="6"/>
      <c r="D6" s="6"/>
      <c r="E6" s="6"/>
    </row>
    <row r="7" spans="1:5" x14ac:dyDescent="0.25">
      <c r="A7" s="7" t="s">
        <v>90</v>
      </c>
      <c r="B7" s="6"/>
      <c r="C7" s="6"/>
      <c r="D7" s="6"/>
      <c r="E7" s="6"/>
    </row>
    <row r="8" spans="1:5" x14ac:dyDescent="0.25">
      <c r="A8" s="7" t="s">
        <v>91</v>
      </c>
      <c r="B8" s="6"/>
      <c r="C8" s="6"/>
      <c r="D8" s="6"/>
      <c r="E8" s="6"/>
    </row>
    <row r="9" spans="1:5" x14ac:dyDescent="0.25">
      <c r="A9" s="7" t="s">
        <v>92</v>
      </c>
      <c r="B9" s="6"/>
      <c r="C9" s="6"/>
      <c r="D9" s="6"/>
      <c r="E9" s="6"/>
    </row>
    <row r="10" spans="1:5" x14ac:dyDescent="0.25">
      <c r="A10" s="7" t="s">
        <v>93</v>
      </c>
      <c r="B10" s="6"/>
      <c r="C10" s="6"/>
      <c r="D10" s="6"/>
      <c r="E10" s="6"/>
    </row>
    <row r="11" spans="1:5" x14ac:dyDescent="0.25">
      <c r="A11" s="4" t="s">
        <v>94</v>
      </c>
      <c r="B11" s="6">
        <v>23.487654320987659</v>
      </c>
      <c r="C11" s="6">
        <v>4.0925925925925926</v>
      </c>
      <c r="D11" s="6">
        <v>182.88888888888889</v>
      </c>
      <c r="E11" s="6">
        <v>59.055555555555557</v>
      </c>
    </row>
    <row r="12" spans="1:5" x14ac:dyDescent="0.25">
      <c r="A12" s="7" t="s">
        <v>95</v>
      </c>
      <c r="B12" s="6"/>
      <c r="C12" s="6"/>
      <c r="D12" s="6"/>
      <c r="E12" s="6"/>
    </row>
    <row r="13" spans="1:5" x14ac:dyDescent="0.25">
      <c r="A13" s="7" t="s">
        <v>96</v>
      </c>
      <c r="B13" s="6"/>
      <c r="C13" s="6"/>
      <c r="D13" s="6"/>
      <c r="E13" s="6"/>
    </row>
    <row r="14" spans="1:5" x14ac:dyDescent="0.25">
      <c r="A14" s="7" t="s">
        <v>97</v>
      </c>
      <c r="B14" s="6"/>
      <c r="C14" s="6"/>
      <c r="D14" s="6"/>
      <c r="E14" s="6"/>
    </row>
    <row r="15" spans="1:5" x14ac:dyDescent="0.25">
      <c r="A15" s="7" t="s">
        <v>98</v>
      </c>
      <c r="B15" s="6"/>
      <c r="C15" s="6"/>
      <c r="D15" s="6"/>
      <c r="E15" s="6"/>
    </row>
    <row r="16" spans="1:5" x14ac:dyDescent="0.25">
      <c r="A16" s="7" t="s">
        <v>99</v>
      </c>
      <c r="B16" s="6">
        <v>0</v>
      </c>
      <c r="C16" s="6">
        <v>0</v>
      </c>
      <c r="D16" s="6">
        <v>9</v>
      </c>
      <c r="E16" s="6"/>
    </row>
    <row r="17" spans="1:5" x14ac:dyDescent="0.25">
      <c r="A17" s="7" t="s">
        <v>100</v>
      </c>
      <c r="B17" s="6">
        <v>0.66666666666666663</v>
      </c>
      <c r="C17" s="6">
        <v>0</v>
      </c>
      <c r="D17" s="6">
        <v>13</v>
      </c>
      <c r="E17" s="6"/>
    </row>
    <row r="18" spans="1:5" x14ac:dyDescent="0.25">
      <c r="A18" s="7" t="s">
        <v>101</v>
      </c>
      <c r="B18" s="6">
        <v>2</v>
      </c>
      <c r="C18" s="6">
        <v>0</v>
      </c>
      <c r="D18" s="6">
        <v>21</v>
      </c>
      <c r="E18" s="6"/>
    </row>
    <row r="19" spans="1:5" x14ac:dyDescent="0.25">
      <c r="A19" s="7" t="s">
        <v>102</v>
      </c>
      <c r="B19" s="6">
        <v>3.5</v>
      </c>
      <c r="C19" s="6">
        <v>0</v>
      </c>
      <c r="D19" s="6">
        <v>30</v>
      </c>
      <c r="E19" s="6"/>
    </row>
    <row r="20" spans="1:5" x14ac:dyDescent="0.25">
      <c r="A20" s="7" t="s">
        <v>103</v>
      </c>
      <c r="B20" s="6">
        <v>4.833333333333333</v>
      </c>
      <c r="C20" s="6">
        <v>0</v>
      </c>
      <c r="D20" s="6">
        <v>38</v>
      </c>
      <c r="E20" s="6"/>
    </row>
    <row r="21" spans="1:5" x14ac:dyDescent="0.25">
      <c r="A21" s="7" t="s">
        <v>104</v>
      </c>
      <c r="B21" s="6">
        <v>5.166666666666667</v>
      </c>
      <c r="C21" s="6">
        <v>0</v>
      </c>
      <c r="D21" s="6">
        <v>40</v>
      </c>
      <c r="E21" s="6"/>
    </row>
    <row r="22" spans="1:5" x14ac:dyDescent="0.25">
      <c r="A22" s="7" t="s">
        <v>105</v>
      </c>
      <c r="B22" s="6">
        <v>8</v>
      </c>
      <c r="C22" s="6">
        <v>0</v>
      </c>
      <c r="D22" s="6">
        <v>57</v>
      </c>
      <c r="E22" s="6"/>
    </row>
    <row r="23" spans="1:5" x14ac:dyDescent="0.25">
      <c r="A23" s="7" t="s">
        <v>106</v>
      </c>
      <c r="B23" s="6">
        <v>9.3333333333333339</v>
      </c>
      <c r="C23" s="6">
        <v>0</v>
      </c>
      <c r="D23" s="6">
        <v>69</v>
      </c>
      <c r="E23" s="6"/>
    </row>
    <row r="24" spans="1:5" x14ac:dyDescent="0.25">
      <c r="A24" s="7" t="s">
        <v>107</v>
      </c>
      <c r="B24" s="6">
        <v>14.333333333333334</v>
      </c>
      <c r="C24" s="6">
        <v>0</v>
      </c>
      <c r="D24" s="6">
        <v>107</v>
      </c>
      <c r="E24" s="6"/>
    </row>
    <row r="25" spans="1:5" x14ac:dyDescent="0.25">
      <c r="A25" s="7" t="s">
        <v>108</v>
      </c>
      <c r="B25" s="6">
        <v>14</v>
      </c>
      <c r="C25" s="6">
        <v>0</v>
      </c>
      <c r="D25" s="6">
        <v>114</v>
      </c>
      <c r="E25" s="6">
        <v>10</v>
      </c>
    </row>
    <row r="26" spans="1:5" x14ac:dyDescent="0.25">
      <c r="A26" s="7" t="s">
        <v>109</v>
      </c>
      <c r="B26" s="6">
        <v>16.833333333333332</v>
      </c>
      <c r="C26" s="6">
        <v>0</v>
      </c>
      <c r="D26" s="6">
        <v>139</v>
      </c>
      <c r="E26" s="6">
        <v>9</v>
      </c>
    </row>
    <row r="27" spans="1:5" x14ac:dyDescent="0.25">
      <c r="A27" s="7" t="s">
        <v>110</v>
      </c>
      <c r="B27" s="6">
        <v>16.5</v>
      </c>
      <c r="C27" s="6">
        <v>1.5</v>
      </c>
      <c r="D27" s="6">
        <v>139</v>
      </c>
      <c r="E27" s="6">
        <v>18</v>
      </c>
    </row>
    <row r="28" spans="1:5" x14ac:dyDescent="0.25">
      <c r="A28" s="7" t="s">
        <v>111</v>
      </c>
      <c r="B28" s="6">
        <v>24.833333333333332</v>
      </c>
      <c r="C28" s="6">
        <v>1.5</v>
      </c>
      <c r="D28" s="6">
        <v>206</v>
      </c>
      <c r="E28" s="6">
        <v>17</v>
      </c>
    </row>
    <row r="29" spans="1:5" x14ac:dyDescent="0.25">
      <c r="A29" s="7" t="s">
        <v>112</v>
      </c>
      <c r="B29" s="6">
        <v>22.833333333333332</v>
      </c>
      <c r="C29" s="6">
        <v>2</v>
      </c>
      <c r="D29" s="6">
        <v>89</v>
      </c>
      <c r="E29" s="6">
        <v>20</v>
      </c>
    </row>
    <row r="30" spans="1:5" x14ac:dyDescent="0.25">
      <c r="A30" s="7" t="s">
        <v>113</v>
      </c>
      <c r="B30" s="6">
        <v>16.5</v>
      </c>
      <c r="C30" s="6">
        <v>2</v>
      </c>
      <c r="D30" s="6">
        <v>89</v>
      </c>
      <c r="E30" s="6">
        <v>20</v>
      </c>
    </row>
    <row r="31" spans="1:5" x14ac:dyDescent="0.25">
      <c r="A31" s="7" t="s">
        <v>114</v>
      </c>
      <c r="B31" s="6">
        <v>21.5</v>
      </c>
      <c r="C31" s="6">
        <v>3</v>
      </c>
      <c r="D31" s="6">
        <v>126</v>
      </c>
      <c r="E31" s="6">
        <v>26</v>
      </c>
    </row>
    <row r="32" spans="1:5" x14ac:dyDescent="0.25">
      <c r="A32" s="7" t="s">
        <v>115</v>
      </c>
      <c r="B32" s="6">
        <v>22.333333333333332</v>
      </c>
      <c r="C32" s="6">
        <v>4.5</v>
      </c>
      <c r="D32" s="6">
        <v>156</v>
      </c>
      <c r="E32" s="6">
        <v>35</v>
      </c>
    </row>
    <row r="33" spans="1:5" x14ac:dyDescent="0.25">
      <c r="A33" s="7" t="s">
        <v>116</v>
      </c>
      <c r="B33" s="6">
        <v>24.5</v>
      </c>
      <c r="C33" s="6">
        <v>4</v>
      </c>
      <c r="D33" s="6">
        <v>169</v>
      </c>
      <c r="E33" s="6">
        <v>41</v>
      </c>
    </row>
    <row r="34" spans="1:5" x14ac:dyDescent="0.25">
      <c r="A34" s="7" t="s">
        <v>117</v>
      </c>
      <c r="B34" s="6">
        <v>18.666666666666668</v>
      </c>
      <c r="C34" s="6">
        <v>5</v>
      </c>
      <c r="D34" s="6">
        <v>201</v>
      </c>
      <c r="E34" s="6">
        <v>47</v>
      </c>
    </row>
    <row r="35" spans="1:5" x14ac:dyDescent="0.25">
      <c r="A35" s="7" t="s">
        <v>118</v>
      </c>
      <c r="B35" s="6">
        <v>19</v>
      </c>
      <c r="C35" s="6">
        <v>4.666666666666667</v>
      </c>
      <c r="D35" s="6">
        <v>203</v>
      </c>
      <c r="E35" s="6">
        <v>48</v>
      </c>
    </row>
    <row r="36" spans="1:5" x14ac:dyDescent="0.25">
      <c r="A36" s="7" t="s">
        <v>119</v>
      </c>
      <c r="B36" s="6">
        <v>31.166666666666668</v>
      </c>
      <c r="C36" s="6">
        <v>6.833333333333333</v>
      </c>
      <c r="D36" s="6">
        <v>276</v>
      </c>
      <c r="E36" s="6">
        <v>61</v>
      </c>
    </row>
    <row r="37" spans="1:5" x14ac:dyDescent="0.25">
      <c r="A37" s="7" t="s">
        <v>120</v>
      </c>
      <c r="B37" s="6">
        <v>25</v>
      </c>
      <c r="C37" s="6">
        <v>5.833333333333333</v>
      </c>
      <c r="D37" s="6">
        <v>191</v>
      </c>
      <c r="E37" s="6">
        <v>61</v>
      </c>
    </row>
    <row r="38" spans="1:5" x14ac:dyDescent="0.25">
      <c r="A38" s="7" t="s">
        <v>121</v>
      </c>
      <c r="B38" s="6">
        <v>47.166666666666664</v>
      </c>
      <c r="C38" s="6">
        <v>6</v>
      </c>
      <c r="D38" s="6">
        <v>354</v>
      </c>
      <c r="E38" s="6">
        <v>71</v>
      </c>
    </row>
    <row r="39" spans="1:5" x14ac:dyDescent="0.25">
      <c r="A39" s="7" t="s">
        <v>122</v>
      </c>
      <c r="B39" s="6">
        <v>55.666666666666664</v>
      </c>
      <c r="C39" s="6">
        <v>8</v>
      </c>
      <c r="D39" s="6">
        <v>418</v>
      </c>
      <c r="E39" s="6">
        <v>89</v>
      </c>
    </row>
    <row r="40" spans="1:5" x14ac:dyDescent="0.25">
      <c r="A40" s="7" t="s">
        <v>123</v>
      </c>
      <c r="B40" s="6">
        <v>61.666666666666664</v>
      </c>
      <c r="C40" s="6">
        <v>15.166666666666666</v>
      </c>
      <c r="D40" s="6">
        <v>486</v>
      </c>
      <c r="E40" s="6">
        <v>138</v>
      </c>
    </row>
    <row r="41" spans="1:5" x14ac:dyDescent="0.25">
      <c r="A41" s="7" t="s">
        <v>124</v>
      </c>
      <c r="B41" s="6">
        <v>75.5</v>
      </c>
      <c r="C41" s="6">
        <v>19.333333333333332</v>
      </c>
      <c r="D41" s="6">
        <v>571</v>
      </c>
      <c r="E41" s="6">
        <v>164</v>
      </c>
    </row>
    <row r="42" spans="1:5" x14ac:dyDescent="0.25">
      <c r="A42" s="7" t="s">
        <v>125</v>
      </c>
      <c r="B42" s="6">
        <v>72.666666666666671</v>
      </c>
      <c r="C42" s="6">
        <v>21.166666666666668</v>
      </c>
      <c r="D42" s="6">
        <v>627</v>
      </c>
      <c r="E42" s="6">
        <v>188</v>
      </c>
    </row>
    <row r="43" spans="1:5" x14ac:dyDescent="0.25">
      <c r="A43" s="4" t="s">
        <v>126</v>
      </c>
      <c r="B43" s="6">
        <v>31.483333333333327</v>
      </c>
      <c r="C43" s="6">
        <v>7.2333333333333334</v>
      </c>
      <c r="D43" s="6">
        <v>1116.2666666666667</v>
      </c>
      <c r="E43" s="6">
        <v>218.26666666666668</v>
      </c>
    </row>
    <row r="44" spans="1:5" x14ac:dyDescent="0.25">
      <c r="A44" s="7" t="s">
        <v>127</v>
      </c>
      <c r="B44" s="6">
        <v>89.166666666666671</v>
      </c>
      <c r="C44" s="6">
        <v>28.166666666666668</v>
      </c>
      <c r="D44" s="6">
        <v>726</v>
      </c>
      <c r="E44" s="6">
        <v>230</v>
      </c>
    </row>
    <row r="45" spans="1:5" x14ac:dyDescent="0.25">
      <c r="A45" s="7" t="s">
        <v>128</v>
      </c>
      <c r="B45" s="6">
        <v>114.66666666666667</v>
      </c>
      <c r="C45" s="6">
        <v>28.166666666666668</v>
      </c>
      <c r="D45" s="6">
        <v>1042</v>
      </c>
      <c r="E45" s="6">
        <v>240</v>
      </c>
    </row>
    <row r="46" spans="1:5" x14ac:dyDescent="0.25">
      <c r="A46" s="7" t="s">
        <v>129</v>
      </c>
      <c r="B46" s="6">
        <v>106.66666666666667</v>
      </c>
      <c r="C46" s="6">
        <v>26</v>
      </c>
      <c r="D46" s="6">
        <v>1058</v>
      </c>
      <c r="E46" s="6">
        <v>245</v>
      </c>
    </row>
    <row r="47" spans="1:5" x14ac:dyDescent="0.25">
      <c r="A47" s="7" t="s">
        <v>130</v>
      </c>
      <c r="B47" s="6">
        <v>98.166666666666671</v>
      </c>
      <c r="C47" s="6">
        <v>18.833333333333332</v>
      </c>
      <c r="D47" s="6">
        <v>1075</v>
      </c>
      <c r="E47" s="6">
        <v>251</v>
      </c>
    </row>
    <row r="48" spans="1:5" x14ac:dyDescent="0.25">
      <c r="A48" s="7" t="s">
        <v>131</v>
      </c>
      <c r="B48" s="6">
        <v>85.5</v>
      </c>
      <c r="C48" s="6">
        <v>17.166666666666668</v>
      </c>
      <c r="D48" s="6">
        <v>1084</v>
      </c>
      <c r="E48" s="6">
        <v>267</v>
      </c>
    </row>
    <row r="49" spans="1:5" x14ac:dyDescent="0.25">
      <c r="A49" s="7" t="s">
        <v>132</v>
      </c>
      <c r="B49" s="6">
        <v>78.666666666666671</v>
      </c>
      <c r="C49" s="6">
        <v>13.666666666666666</v>
      </c>
      <c r="D49" s="6">
        <v>1099</v>
      </c>
      <c r="E49" s="6">
        <v>270</v>
      </c>
    </row>
    <row r="50" spans="1:5" x14ac:dyDescent="0.25">
      <c r="A50" s="7" t="s">
        <v>133</v>
      </c>
      <c r="B50" s="6">
        <v>75.666666666666671</v>
      </c>
      <c r="C50" s="6">
        <v>6.833333333333333</v>
      </c>
      <c r="D50" s="6">
        <v>1180</v>
      </c>
      <c r="E50" s="6">
        <v>271</v>
      </c>
    </row>
    <row r="51" spans="1:5" x14ac:dyDescent="0.25">
      <c r="A51" s="7" t="s">
        <v>134</v>
      </c>
      <c r="B51" s="6">
        <v>28.166666666666668</v>
      </c>
      <c r="C51" s="6">
        <v>5.166666666666667</v>
      </c>
      <c r="D51" s="6">
        <v>1211</v>
      </c>
      <c r="E51" s="6">
        <v>245</v>
      </c>
    </row>
    <row r="52" spans="1:5" x14ac:dyDescent="0.25">
      <c r="A52" s="7" t="s">
        <v>135</v>
      </c>
      <c r="B52" s="6">
        <v>25.5</v>
      </c>
      <c r="C52" s="6">
        <v>4.333333333333333</v>
      </c>
      <c r="D52" s="6">
        <v>1173</v>
      </c>
      <c r="E52" s="6">
        <v>241</v>
      </c>
    </row>
    <row r="53" spans="1:5" x14ac:dyDescent="0.25">
      <c r="A53" s="7" t="s">
        <v>136</v>
      </c>
      <c r="B53" s="6">
        <v>23.666666666666668</v>
      </c>
      <c r="C53" s="6">
        <v>3.3333333333333335</v>
      </c>
      <c r="D53" s="6">
        <v>1179</v>
      </c>
      <c r="E53" s="6">
        <v>226</v>
      </c>
    </row>
    <row r="54" spans="1:5" x14ac:dyDescent="0.25">
      <c r="A54" s="7" t="s">
        <v>137</v>
      </c>
      <c r="B54" s="6">
        <v>22.166666666666668</v>
      </c>
      <c r="C54" s="6">
        <v>1.8333333333333333</v>
      </c>
      <c r="D54" s="6">
        <v>1175</v>
      </c>
      <c r="E54" s="6">
        <v>233</v>
      </c>
    </row>
    <row r="55" spans="1:5" x14ac:dyDescent="0.25">
      <c r="A55" s="7" t="s">
        <v>138</v>
      </c>
      <c r="B55" s="6">
        <v>20</v>
      </c>
      <c r="C55" s="6">
        <v>1.3333333333333333</v>
      </c>
      <c r="D55" s="6">
        <v>1177</v>
      </c>
      <c r="E55" s="6">
        <v>228</v>
      </c>
    </row>
    <row r="56" spans="1:5" x14ac:dyDescent="0.25">
      <c r="A56" s="7" t="s">
        <v>139</v>
      </c>
      <c r="B56" s="6">
        <v>8.1666666666666661</v>
      </c>
      <c r="C56" s="6">
        <v>1.1666666666666667</v>
      </c>
      <c r="D56" s="6">
        <v>1187</v>
      </c>
      <c r="E56" s="6">
        <v>188</v>
      </c>
    </row>
    <row r="57" spans="1:5" x14ac:dyDescent="0.25">
      <c r="A57" s="7" t="s">
        <v>140</v>
      </c>
      <c r="B57" s="6">
        <v>9.6666666666666661</v>
      </c>
      <c r="C57" s="6">
        <v>6.166666666666667</v>
      </c>
      <c r="D57" s="6">
        <v>1227</v>
      </c>
      <c r="E57" s="6">
        <v>218</v>
      </c>
    </row>
    <row r="58" spans="1:5" x14ac:dyDescent="0.25">
      <c r="A58" s="7" t="s">
        <v>141</v>
      </c>
      <c r="B58" s="6">
        <v>9.6666666666666661</v>
      </c>
      <c r="C58" s="6">
        <v>6.166666666666667</v>
      </c>
      <c r="D58" s="6">
        <v>1200</v>
      </c>
      <c r="E58" s="6">
        <v>208</v>
      </c>
    </row>
    <row r="59" spans="1:5" x14ac:dyDescent="0.25">
      <c r="A59" s="7" t="s">
        <v>142</v>
      </c>
      <c r="B59" s="6">
        <v>25.666666666666668</v>
      </c>
      <c r="C59" s="6">
        <v>9.6666666666666661</v>
      </c>
      <c r="D59" s="6">
        <v>1302</v>
      </c>
      <c r="E59" s="6">
        <v>229</v>
      </c>
    </row>
    <row r="60" spans="1:5" x14ac:dyDescent="0.25">
      <c r="A60" s="7" t="s">
        <v>143</v>
      </c>
      <c r="B60" s="6">
        <v>25.666666666666668</v>
      </c>
      <c r="C60" s="6">
        <v>8.5</v>
      </c>
      <c r="D60" s="6">
        <v>1284</v>
      </c>
      <c r="E60" s="6">
        <v>222</v>
      </c>
    </row>
    <row r="61" spans="1:5" x14ac:dyDescent="0.25">
      <c r="A61" s="7" t="s">
        <v>144</v>
      </c>
      <c r="B61" s="6">
        <v>25.333333333333332</v>
      </c>
      <c r="C61" s="6">
        <v>9.5</v>
      </c>
      <c r="D61" s="6">
        <v>1253</v>
      </c>
      <c r="E61" s="6">
        <v>228</v>
      </c>
    </row>
    <row r="62" spans="1:5" x14ac:dyDescent="0.25">
      <c r="A62" s="7" t="s">
        <v>145</v>
      </c>
      <c r="B62" s="6">
        <v>23.666666666666668</v>
      </c>
      <c r="C62" s="6">
        <v>9.5</v>
      </c>
      <c r="D62" s="6">
        <v>1243</v>
      </c>
      <c r="E62" s="6">
        <v>224</v>
      </c>
    </row>
    <row r="63" spans="1:5" x14ac:dyDescent="0.25">
      <c r="A63" s="7" t="s">
        <v>146</v>
      </c>
      <c r="B63" s="6">
        <v>17</v>
      </c>
      <c r="C63" s="6">
        <v>4.5</v>
      </c>
      <c r="D63" s="6">
        <v>1208</v>
      </c>
      <c r="E63" s="6">
        <v>215</v>
      </c>
    </row>
    <row r="64" spans="1:5" x14ac:dyDescent="0.25">
      <c r="A64" s="7" t="s">
        <v>147</v>
      </c>
      <c r="B64" s="6">
        <v>17</v>
      </c>
      <c r="C64" s="6">
        <v>4.5</v>
      </c>
      <c r="D64" s="6">
        <v>1172</v>
      </c>
      <c r="E64" s="6">
        <v>213</v>
      </c>
    </row>
    <row r="65" spans="1:5" x14ac:dyDescent="0.25">
      <c r="A65" s="7" t="s">
        <v>148</v>
      </c>
      <c r="B65" s="6">
        <v>0</v>
      </c>
      <c r="C65" s="6">
        <v>1</v>
      </c>
      <c r="D65" s="6">
        <v>1146</v>
      </c>
      <c r="E65" s="6">
        <v>207</v>
      </c>
    </row>
    <row r="66" spans="1:5" x14ac:dyDescent="0.25">
      <c r="A66" s="7" t="s">
        <v>149</v>
      </c>
      <c r="B66" s="6">
        <v>0</v>
      </c>
      <c r="C66" s="6">
        <v>1</v>
      </c>
      <c r="D66" s="6">
        <v>1095</v>
      </c>
      <c r="E66" s="6">
        <v>204</v>
      </c>
    </row>
    <row r="67" spans="1:5" x14ac:dyDescent="0.25">
      <c r="A67" s="7" t="s">
        <v>150</v>
      </c>
      <c r="B67" s="6">
        <v>0</v>
      </c>
      <c r="C67" s="6">
        <v>0</v>
      </c>
      <c r="D67" s="6">
        <v>1068</v>
      </c>
      <c r="E67" s="6">
        <v>188</v>
      </c>
    </row>
    <row r="68" spans="1:5" x14ac:dyDescent="0.25">
      <c r="A68" s="7" t="s">
        <v>151</v>
      </c>
      <c r="B68" s="6">
        <v>0</v>
      </c>
      <c r="C68" s="6">
        <v>0</v>
      </c>
      <c r="D68" s="6">
        <v>1040</v>
      </c>
      <c r="E68" s="6">
        <v>186</v>
      </c>
    </row>
    <row r="69" spans="1:5" x14ac:dyDescent="0.25">
      <c r="A69" s="7" t="s">
        <v>152</v>
      </c>
      <c r="B69" s="6">
        <v>0</v>
      </c>
      <c r="C69" s="6">
        <v>0</v>
      </c>
      <c r="D69" s="6">
        <v>1005</v>
      </c>
      <c r="E69" s="6">
        <v>182</v>
      </c>
    </row>
    <row r="70" spans="1:5" x14ac:dyDescent="0.25">
      <c r="A70" s="7" t="s">
        <v>153</v>
      </c>
      <c r="B70" s="6">
        <v>0</v>
      </c>
      <c r="C70" s="6">
        <v>0</v>
      </c>
      <c r="D70" s="6">
        <v>995</v>
      </c>
      <c r="E70" s="6">
        <v>176</v>
      </c>
    </row>
    <row r="71" spans="1:5" x14ac:dyDescent="0.25">
      <c r="A71" s="7" t="s">
        <v>154</v>
      </c>
      <c r="B71" s="6">
        <v>0</v>
      </c>
      <c r="C71" s="6">
        <v>0</v>
      </c>
      <c r="D71" s="6">
        <v>936</v>
      </c>
      <c r="E71" s="6">
        <v>172</v>
      </c>
    </row>
    <row r="72" spans="1:5" x14ac:dyDescent="0.25">
      <c r="A72" s="7" t="s">
        <v>155</v>
      </c>
      <c r="B72" s="6">
        <v>7.333333333333333</v>
      </c>
      <c r="C72" s="6">
        <v>0</v>
      </c>
      <c r="D72" s="6">
        <v>980</v>
      </c>
      <c r="E72" s="6">
        <v>169</v>
      </c>
    </row>
    <row r="73" spans="1:5" x14ac:dyDescent="0.25">
      <c r="A73" s="7" t="s">
        <v>156</v>
      </c>
      <c r="B73" s="6">
        <v>7.333333333333333</v>
      </c>
      <c r="C73" s="6">
        <v>0.5</v>
      </c>
      <c r="D73" s="6">
        <v>968</v>
      </c>
      <c r="E73" s="6">
        <v>172</v>
      </c>
    </row>
    <row r="74" spans="1:5" x14ac:dyDescent="0.25">
      <c r="A74" s="4" t="s">
        <v>157</v>
      </c>
      <c r="B74" s="6">
        <v>3.5537634408602163</v>
      </c>
      <c r="C74" s="6">
        <v>0.58602150537634412</v>
      </c>
      <c r="D74" s="6">
        <v>676.90322580645159</v>
      </c>
      <c r="E74" s="6">
        <v>104.06451612903226</v>
      </c>
    </row>
    <row r="75" spans="1:5" x14ac:dyDescent="0.25">
      <c r="A75" s="7" t="s">
        <v>158</v>
      </c>
      <c r="B75" s="6">
        <v>7.333333333333333</v>
      </c>
      <c r="C75" s="6">
        <v>0.5</v>
      </c>
      <c r="D75" s="6">
        <v>892</v>
      </c>
      <c r="E75" s="6">
        <v>154</v>
      </c>
    </row>
    <row r="76" spans="1:5" x14ac:dyDescent="0.25">
      <c r="A76" s="7" t="s">
        <v>159</v>
      </c>
      <c r="B76" s="6">
        <v>7.333333333333333</v>
      </c>
      <c r="C76" s="6">
        <v>0.5</v>
      </c>
      <c r="D76" s="6">
        <v>855</v>
      </c>
      <c r="E76" s="6">
        <v>150</v>
      </c>
    </row>
    <row r="77" spans="1:5" x14ac:dyDescent="0.25">
      <c r="A77" s="7" t="s">
        <v>160</v>
      </c>
      <c r="B77" s="6">
        <v>7.5</v>
      </c>
      <c r="C77" s="6">
        <v>0.5</v>
      </c>
      <c r="D77" s="6">
        <v>856</v>
      </c>
      <c r="E77" s="6">
        <v>144</v>
      </c>
    </row>
    <row r="78" spans="1:5" x14ac:dyDescent="0.25">
      <c r="A78" s="7" t="s">
        <v>161</v>
      </c>
      <c r="B78" s="6">
        <v>7.5</v>
      </c>
      <c r="C78" s="6">
        <v>0.5</v>
      </c>
      <c r="D78" s="6">
        <v>813</v>
      </c>
      <c r="E78" s="6">
        <v>143</v>
      </c>
    </row>
    <row r="79" spans="1:5" x14ac:dyDescent="0.25">
      <c r="A79" s="7" t="s">
        <v>162</v>
      </c>
      <c r="B79" s="6">
        <v>1</v>
      </c>
      <c r="C79" s="6">
        <v>0.5</v>
      </c>
      <c r="D79" s="6">
        <v>818</v>
      </c>
      <c r="E79" s="6">
        <v>134</v>
      </c>
    </row>
    <row r="80" spans="1:5" x14ac:dyDescent="0.25">
      <c r="A80" s="7" t="s">
        <v>163</v>
      </c>
      <c r="B80" s="6">
        <v>4.333333333333333</v>
      </c>
      <c r="C80" s="6">
        <v>0.33333333333333331</v>
      </c>
      <c r="D80" s="6">
        <v>838</v>
      </c>
      <c r="E80" s="6">
        <v>136</v>
      </c>
    </row>
    <row r="81" spans="1:5" x14ac:dyDescent="0.25">
      <c r="A81" s="7" t="s">
        <v>164</v>
      </c>
      <c r="B81" s="6">
        <v>10.333333333333334</v>
      </c>
      <c r="C81" s="6">
        <v>0.33333333333333331</v>
      </c>
      <c r="D81" s="6">
        <v>874</v>
      </c>
      <c r="E81" s="6">
        <v>135</v>
      </c>
    </row>
    <row r="82" spans="1:5" x14ac:dyDescent="0.25">
      <c r="A82" s="7" t="s">
        <v>165</v>
      </c>
      <c r="B82" s="6">
        <v>10.333333333333334</v>
      </c>
      <c r="C82" s="6">
        <v>0.33333333333333331</v>
      </c>
      <c r="D82" s="6">
        <v>842</v>
      </c>
      <c r="E82" s="6">
        <v>127</v>
      </c>
    </row>
    <row r="83" spans="1:5" x14ac:dyDescent="0.25">
      <c r="A83" s="7" t="s">
        <v>166</v>
      </c>
      <c r="B83" s="6">
        <v>10.166666666666666</v>
      </c>
      <c r="C83" s="6">
        <v>0.33333333333333331</v>
      </c>
      <c r="D83" s="6">
        <v>815</v>
      </c>
      <c r="E83" s="6">
        <v>120</v>
      </c>
    </row>
    <row r="84" spans="1:5" x14ac:dyDescent="0.25">
      <c r="A84" s="7" t="s">
        <v>167</v>
      </c>
      <c r="B84" s="6">
        <v>10.166666666666666</v>
      </c>
      <c r="C84" s="6">
        <v>0.33333333333333331</v>
      </c>
      <c r="D84" s="6">
        <v>797</v>
      </c>
      <c r="E84" s="6">
        <v>112</v>
      </c>
    </row>
    <row r="85" spans="1:5" x14ac:dyDescent="0.25">
      <c r="A85" s="7" t="s">
        <v>168</v>
      </c>
      <c r="B85" s="6">
        <v>10.666666666666666</v>
      </c>
      <c r="C85" s="6">
        <v>0.33333333333333331</v>
      </c>
      <c r="D85" s="6">
        <v>805</v>
      </c>
      <c r="E85" s="6">
        <v>112</v>
      </c>
    </row>
    <row r="86" spans="1:5" x14ac:dyDescent="0.25">
      <c r="A86" s="7" t="s">
        <v>169</v>
      </c>
      <c r="B86" s="6">
        <v>7.333333333333333</v>
      </c>
      <c r="C86" s="6">
        <v>0.16666666666666666</v>
      </c>
      <c r="D86" s="6">
        <v>709</v>
      </c>
      <c r="E86" s="6">
        <v>113</v>
      </c>
    </row>
    <row r="87" spans="1:5" x14ac:dyDescent="0.25">
      <c r="A87" s="7" t="s">
        <v>170</v>
      </c>
      <c r="B87" s="6">
        <v>1.3333333333333333</v>
      </c>
      <c r="C87" s="6">
        <v>0.16666666666666666</v>
      </c>
      <c r="D87" s="6">
        <v>692</v>
      </c>
      <c r="E87" s="6">
        <v>103</v>
      </c>
    </row>
    <row r="88" spans="1:5" x14ac:dyDescent="0.25">
      <c r="A88" s="7" t="s">
        <v>171</v>
      </c>
      <c r="B88" s="6">
        <v>1.3333333333333333</v>
      </c>
      <c r="C88" s="6">
        <v>1</v>
      </c>
      <c r="D88" s="6">
        <v>680</v>
      </c>
      <c r="E88" s="6">
        <v>108</v>
      </c>
    </row>
    <row r="89" spans="1:5" x14ac:dyDescent="0.25">
      <c r="A89" s="7" t="s">
        <v>172</v>
      </c>
      <c r="B89" s="6">
        <v>1.3333333333333333</v>
      </c>
      <c r="C89" s="6">
        <v>1.6666666666666667</v>
      </c>
      <c r="D89" s="6">
        <v>673</v>
      </c>
      <c r="E89" s="6">
        <v>112</v>
      </c>
    </row>
    <row r="90" spans="1:5" x14ac:dyDescent="0.25">
      <c r="A90" s="7" t="s">
        <v>173</v>
      </c>
      <c r="B90" s="6">
        <v>1.3333333333333333</v>
      </c>
      <c r="C90" s="6">
        <v>2.1666666666666665</v>
      </c>
      <c r="D90" s="6">
        <v>657</v>
      </c>
      <c r="E90" s="6">
        <v>115</v>
      </c>
    </row>
    <row r="91" spans="1:5" x14ac:dyDescent="0.25">
      <c r="A91" s="7" t="s">
        <v>174</v>
      </c>
      <c r="B91" s="6">
        <v>0</v>
      </c>
      <c r="C91" s="6">
        <v>2.1666666666666665</v>
      </c>
      <c r="D91" s="6">
        <v>649</v>
      </c>
      <c r="E91" s="6">
        <v>108</v>
      </c>
    </row>
    <row r="92" spans="1:5" x14ac:dyDescent="0.25">
      <c r="A92" s="7" t="s">
        <v>175</v>
      </c>
      <c r="B92" s="6">
        <v>0</v>
      </c>
      <c r="C92" s="6">
        <v>2</v>
      </c>
      <c r="D92" s="6">
        <v>628</v>
      </c>
      <c r="E92" s="6">
        <v>105</v>
      </c>
    </row>
    <row r="93" spans="1:5" x14ac:dyDescent="0.25">
      <c r="A93" s="7" t="s">
        <v>176</v>
      </c>
      <c r="B93" s="6">
        <v>0.16666666666666666</v>
      </c>
      <c r="C93" s="6">
        <v>2</v>
      </c>
      <c r="D93" s="6">
        <v>629</v>
      </c>
      <c r="E93" s="6">
        <v>101</v>
      </c>
    </row>
    <row r="94" spans="1:5" x14ac:dyDescent="0.25">
      <c r="A94" s="7" t="s">
        <v>177</v>
      </c>
      <c r="B94" s="6">
        <v>0.16666666666666666</v>
      </c>
      <c r="C94" s="6">
        <v>1.1666666666666667</v>
      </c>
      <c r="D94" s="6">
        <v>609</v>
      </c>
      <c r="E94" s="6">
        <v>93</v>
      </c>
    </row>
    <row r="95" spans="1:5" x14ac:dyDescent="0.25">
      <c r="A95" s="7" t="s">
        <v>178</v>
      </c>
      <c r="B95" s="6">
        <v>0.16666666666666666</v>
      </c>
      <c r="C95" s="6">
        <v>0.5</v>
      </c>
      <c r="D95" s="6">
        <v>608</v>
      </c>
      <c r="E95" s="6">
        <v>92</v>
      </c>
    </row>
    <row r="96" spans="1:5" x14ac:dyDescent="0.25">
      <c r="A96" s="7" t="s">
        <v>179</v>
      </c>
      <c r="B96" s="6">
        <v>0.16666666666666666</v>
      </c>
      <c r="C96" s="6">
        <v>0</v>
      </c>
      <c r="D96" s="6">
        <v>576</v>
      </c>
      <c r="E96" s="6">
        <v>84</v>
      </c>
    </row>
    <row r="97" spans="1:5" x14ac:dyDescent="0.25">
      <c r="A97" s="7" t="s">
        <v>180</v>
      </c>
      <c r="B97" s="6">
        <v>0.16666666666666666</v>
      </c>
      <c r="C97" s="6">
        <v>0</v>
      </c>
      <c r="D97" s="6">
        <v>550</v>
      </c>
      <c r="E97" s="6">
        <v>80</v>
      </c>
    </row>
    <row r="98" spans="1:5" x14ac:dyDescent="0.25">
      <c r="A98" s="7" t="s">
        <v>181</v>
      </c>
      <c r="B98" s="6">
        <v>0.16666666666666666</v>
      </c>
      <c r="C98" s="6">
        <v>0</v>
      </c>
      <c r="D98" s="6">
        <v>536</v>
      </c>
      <c r="E98" s="6">
        <v>78</v>
      </c>
    </row>
    <row r="99" spans="1:5" x14ac:dyDescent="0.25">
      <c r="A99" s="7" t="s">
        <v>182</v>
      </c>
      <c r="B99" s="6">
        <v>0</v>
      </c>
      <c r="C99" s="6">
        <v>0</v>
      </c>
      <c r="D99" s="6">
        <v>531</v>
      </c>
      <c r="E99" s="6">
        <v>72</v>
      </c>
    </row>
    <row r="100" spans="1:5" x14ac:dyDescent="0.25">
      <c r="A100" s="7" t="s">
        <v>183</v>
      </c>
      <c r="B100" s="6">
        <v>0</v>
      </c>
      <c r="C100" s="6">
        <v>0</v>
      </c>
      <c r="D100" s="6">
        <v>513</v>
      </c>
      <c r="E100" s="6">
        <v>71</v>
      </c>
    </row>
    <row r="101" spans="1:5" x14ac:dyDescent="0.25">
      <c r="A101" s="7" t="s">
        <v>184</v>
      </c>
      <c r="B101" s="6">
        <v>0</v>
      </c>
      <c r="C101" s="6">
        <v>0</v>
      </c>
      <c r="D101" s="6">
        <v>510</v>
      </c>
      <c r="E101" s="6">
        <v>66</v>
      </c>
    </row>
    <row r="102" spans="1:5" x14ac:dyDescent="0.25">
      <c r="A102" s="7" t="s">
        <v>185</v>
      </c>
      <c r="B102" s="6">
        <v>0.33333333333333331</v>
      </c>
      <c r="C102" s="6">
        <v>0</v>
      </c>
      <c r="D102" s="6">
        <v>512</v>
      </c>
      <c r="E102" s="6">
        <v>65</v>
      </c>
    </row>
    <row r="103" spans="1:5" x14ac:dyDescent="0.25">
      <c r="A103" s="7" t="s">
        <v>186</v>
      </c>
      <c r="B103" s="6">
        <v>3.1666666666666665</v>
      </c>
      <c r="C103" s="6">
        <v>0.16666666666666666</v>
      </c>
      <c r="D103" s="6">
        <v>529</v>
      </c>
      <c r="E103" s="6">
        <v>66</v>
      </c>
    </row>
    <row r="104" spans="1:5" x14ac:dyDescent="0.25">
      <c r="A104" s="7" t="s">
        <v>187</v>
      </c>
      <c r="B104" s="6">
        <v>3.1666666666666665</v>
      </c>
      <c r="C104" s="6">
        <v>0.16666666666666666</v>
      </c>
      <c r="D104" s="6">
        <v>514</v>
      </c>
      <c r="E104" s="6">
        <v>63</v>
      </c>
    </row>
    <row r="105" spans="1:5" x14ac:dyDescent="0.25">
      <c r="A105" s="7" t="s">
        <v>188</v>
      </c>
      <c r="B105" s="6">
        <v>3.1666666666666665</v>
      </c>
      <c r="C105" s="6">
        <v>0.33333333333333331</v>
      </c>
      <c r="D105" s="6">
        <v>474</v>
      </c>
      <c r="E105" s="6">
        <v>64</v>
      </c>
    </row>
    <row r="106" spans="1:5" x14ac:dyDescent="0.25">
      <c r="A106" s="4" t="s">
        <v>189</v>
      </c>
      <c r="B106" s="6">
        <v>6.9777777777777779</v>
      </c>
      <c r="C106" s="6">
        <v>1.2722222222222221</v>
      </c>
      <c r="D106" s="6">
        <v>430.36666666666667</v>
      </c>
      <c r="E106" s="6">
        <v>67.266666666666666</v>
      </c>
    </row>
    <row r="107" spans="1:5" x14ac:dyDescent="0.25">
      <c r="A107" s="7" t="s">
        <v>190</v>
      </c>
      <c r="B107" s="6">
        <v>3.1666666666666665</v>
      </c>
      <c r="C107" s="6">
        <v>0.33333333333333331</v>
      </c>
      <c r="D107" s="6">
        <v>471</v>
      </c>
      <c r="E107" s="6">
        <v>64</v>
      </c>
    </row>
    <row r="108" spans="1:5" x14ac:dyDescent="0.25">
      <c r="A108" s="7" t="s">
        <v>191</v>
      </c>
      <c r="B108" s="6">
        <v>3.1666666666666665</v>
      </c>
      <c r="C108" s="6">
        <v>0.33333333333333331</v>
      </c>
      <c r="D108" s="6">
        <v>432</v>
      </c>
      <c r="E108" s="6">
        <v>58</v>
      </c>
    </row>
    <row r="109" spans="1:5" x14ac:dyDescent="0.25">
      <c r="A109" s="7" t="s">
        <v>192</v>
      </c>
      <c r="B109" s="6">
        <v>2.8333333333333335</v>
      </c>
      <c r="C109" s="6">
        <v>0.33333333333333331</v>
      </c>
      <c r="D109" s="6">
        <v>428</v>
      </c>
      <c r="E109" s="6">
        <v>56</v>
      </c>
    </row>
    <row r="110" spans="1:5" x14ac:dyDescent="0.25">
      <c r="A110" s="7" t="s">
        <v>193</v>
      </c>
      <c r="B110" s="6">
        <v>2.8333333333333335</v>
      </c>
      <c r="C110" s="6">
        <v>0.5</v>
      </c>
      <c r="D110" s="6">
        <v>445</v>
      </c>
      <c r="E110" s="6">
        <v>58</v>
      </c>
    </row>
    <row r="111" spans="1:5" x14ac:dyDescent="0.25">
      <c r="A111" s="7" t="s">
        <v>194</v>
      </c>
      <c r="B111" s="6">
        <v>2.8333333333333335</v>
      </c>
      <c r="C111" s="6">
        <v>0.5</v>
      </c>
      <c r="D111" s="6">
        <v>421</v>
      </c>
      <c r="E111" s="6">
        <v>58</v>
      </c>
    </row>
    <row r="112" spans="1:5" x14ac:dyDescent="0.25">
      <c r="A112" s="7" t="s">
        <v>195</v>
      </c>
      <c r="B112" s="6">
        <v>2.8333333333333335</v>
      </c>
      <c r="C112" s="6">
        <v>0.33333333333333331</v>
      </c>
      <c r="D112" s="6">
        <v>414</v>
      </c>
      <c r="E112" s="6">
        <v>57</v>
      </c>
    </row>
    <row r="113" spans="1:5" x14ac:dyDescent="0.25">
      <c r="A113" s="7" t="s">
        <v>196</v>
      </c>
      <c r="B113" s="6">
        <v>2.8333333333333335</v>
      </c>
      <c r="C113" s="6">
        <v>0.5</v>
      </c>
      <c r="D113" s="6">
        <v>398</v>
      </c>
      <c r="E113" s="6">
        <v>58</v>
      </c>
    </row>
    <row r="114" spans="1:5" x14ac:dyDescent="0.25">
      <c r="A114" s="7" t="s">
        <v>197</v>
      </c>
      <c r="B114" s="6">
        <v>2.8333333333333335</v>
      </c>
      <c r="C114" s="6">
        <v>0.5</v>
      </c>
      <c r="D114" s="6">
        <v>366</v>
      </c>
      <c r="E114" s="6">
        <v>55</v>
      </c>
    </row>
    <row r="115" spans="1:5" x14ac:dyDescent="0.25">
      <c r="A115" s="7" t="s">
        <v>198</v>
      </c>
      <c r="B115" s="6">
        <v>7.5</v>
      </c>
      <c r="C115" s="6">
        <v>2.1666666666666665</v>
      </c>
      <c r="D115" s="6">
        <v>394</v>
      </c>
      <c r="E115" s="6">
        <v>65</v>
      </c>
    </row>
    <row r="116" spans="1:5" x14ac:dyDescent="0.25">
      <c r="A116" s="7" t="s">
        <v>199</v>
      </c>
      <c r="B116" s="6">
        <v>8.5</v>
      </c>
      <c r="C116" s="6">
        <v>2.6666666666666665</v>
      </c>
      <c r="D116" s="6">
        <v>417</v>
      </c>
      <c r="E116" s="6">
        <v>70</v>
      </c>
    </row>
    <row r="117" spans="1:5" x14ac:dyDescent="0.25">
      <c r="A117" s="7" t="s">
        <v>200</v>
      </c>
      <c r="B117" s="6">
        <v>8.5</v>
      </c>
      <c r="C117" s="6">
        <v>2.6666666666666665</v>
      </c>
      <c r="D117" s="6">
        <v>415</v>
      </c>
      <c r="E117" s="6">
        <v>70</v>
      </c>
    </row>
    <row r="118" spans="1:5" x14ac:dyDescent="0.25">
      <c r="A118" s="7" t="s">
        <v>201</v>
      </c>
      <c r="B118" s="6">
        <v>12.666666666666666</v>
      </c>
      <c r="C118" s="6">
        <v>3.1666666666666665</v>
      </c>
      <c r="D118" s="6">
        <v>440</v>
      </c>
      <c r="E118" s="6">
        <v>73</v>
      </c>
    </row>
    <row r="119" spans="1:5" x14ac:dyDescent="0.25">
      <c r="A119" s="7" t="s">
        <v>202</v>
      </c>
      <c r="B119" s="6">
        <v>12.666666666666666</v>
      </c>
      <c r="C119" s="6">
        <v>3.6666666666666665</v>
      </c>
      <c r="D119" s="6">
        <v>428</v>
      </c>
      <c r="E119" s="6">
        <v>77</v>
      </c>
    </row>
    <row r="120" spans="1:5" x14ac:dyDescent="0.25">
      <c r="A120" s="7" t="s">
        <v>203</v>
      </c>
      <c r="B120" s="6">
        <v>12.666666666666666</v>
      </c>
      <c r="C120" s="6">
        <v>3.6666666666666665</v>
      </c>
      <c r="D120" s="6">
        <v>419</v>
      </c>
      <c r="E120" s="6">
        <v>73</v>
      </c>
    </row>
    <row r="121" spans="1:5" x14ac:dyDescent="0.25">
      <c r="A121" s="7" t="s">
        <v>204</v>
      </c>
      <c r="B121" s="6">
        <v>10</v>
      </c>
      <c r="C121" s="6">
        <v>2</v>
      </c>
      <c r="D121" s="6">
        <v>431</v>
      </c>
      <c r="E121" s="6">
        <v>73</v>
      </c>
    </row>
    <row r="122" spans="1:5" x14ac:dyDescent="0.25">
      <c r="A122" s="7" t="s">
        <v>205</v>
      </c>
      <c r="B122" s="6">
        <v>6.166666666666667</v>
      </c>
      <c r="C122" s="6">
        <v>1.1666666666666667</v>
      </c>
      <c r="D122" s="6">
        <v>423</v>
      </c>
      <c r="E122" s="6">
        <v>71</v>
      </c>
    </row>
    <row r="123" spans="1:5" x14ac:dyDescent="0.25">
      <c r="A123" s="7" t="s">
        <v>206</v>
      </c>
      <c r="B123" s="6">
        <v>8.1666666666666661</v>
      </c>
      <c r="C123" s="6">
        <v>1.1666666666666667</v>
      </c>
      <c r="D123" s="6">
        <v>435</v>
      </c>
      <c r="E123" s="6">
        <v>69</v>
      </c>
    </row>
    <row r="124" spans="1:5" x14ac:dyDescent="0.25">
      <c r="A124" s="7" t="s">
        <v>207</v>
      </c>
      <c r="B124" s="6">
        <v>4</v>
      </c>
      <c r="C124" s="6">
        <v>0.66666666666666663</v>
      </c>
      <c r="D124" s="6">
        <v>416</v>
      </c>
      <c r="E124" s="6">
        <v>67</v>
      </c>
    </row>
    <row r="125" spans="1:5" x14ac:dyDescent="0.25">
      <c r="A125" s="7" t="s">
        <v>208</v>
      </c>
      <c r="B125" s="6">
        <v>5</v>
      </c>
      <c r="C125" s="6">
        <v>0</v>
      </c>
      <c r="D125" s="6">
        <v>422</v>
      </c>
      <c r="E125" s="6">
        <v>67</v>
      </c>
    </row>
    <row r="126" spans="1:5" x14ac:dyDescent="0.25">
      <c r="A126" s="7" t="s">
        <v>209</v>
      </c>
      <c r="B126" s="6">
        <v>5</v>
      </c>
      <c r="C126" s="6">
        <v>0.5</v>
      </c>
      <c r="D126" s="6">
        <v>422</v>
      </c>
      <c r="E126" s="6">
        <v>70</v>
      </c>
    </row>
    <row r="127" spans="1:5" x14ac:dyDescent="0.25">
      <c r="A127" s="7" t="s">
        <v>210</v>
      </c>
      <c r="B127" s="6">
        <v>3</v>
      </c>
      <c r="C127" s="6">
        <v>0.5</v>
      </c>
      <c r="D127" s="6">
        <v>407</v>
      </c>
      <c r="E127" s="6">
        <v>69</v>
      </c>
    </row>
    <row r="128" spans="1:5" x14ac:dyDescent="0.25">
      <c r="A128" s="7" t="s">
        <v>211</v>
      </c>
      <c r="B128" s="6">
        <v>5.833333333333333</v>
      </c>
      <c r="C128" s="6">
        <v>1</v>
      </c>
      <c r="D128" s="6">
        <v>424</v>
      </c>
      <c r="E128" s="6">
        <v>72</v>
      </c>
    </row>
    <row r="129" spans="1:5" x14ac:dyDescent="0.25">
      <c r="A129" s="7" t="s">
        <v>212</v>
      </c>
      <c r="B129" s="6">
        <v>6.666666666666667</v>
      </c>
      <c r="C129" s="6">
        <v>1</v>
      </c>
      <c r="D129" s="6">
        <v>441</v>
      </c>
      <c r="E129" s="6">
        <v>72</v>
      </c>
    </row>
    <row r="130" spans="1:5" x14ac:dyDescent="0.25">
      <c r="A130" s="7" t="s">
        <v>213</v>
      </c>
      <c r="B130" s="6">
        <v>6.666666666666667</v>
      </c>
      <c r="C130" s="6">
        <v>1.1666666666666667</v>
      </c>
      <c r="D130" s="6">
        <v>429</v>
      </c>
      <c r="E130" s="6">
        <v>73</v>
      </c>
    </row>
    <row r="131" spans="1:5" x14ac:dyDescent="0.25">
      <c r="A131" s="7" t="s">
        <v>214</v>
      </c>
      <c r="B131" s="6">
        <v>6.833333333333333</v>
      </c>
      <c r="C131" s="6">
        <v>1.1666666666666667</v>
      </c>
      <c r="D131" s="6">
        <v>436</v>
      </c>
      <c r="E131" s="6">
        <v>67</v>
      </c>
    </row>
    <row r="132" spans="1:5" x14ac:dyDescent="0.25">
      <c r="A132" s="7" t="s">
        <v>215</v>
      </c>
      <c r="B132" s="6">
        <v>10.333333333333334</v>
      </c>
      <c r="C132" s="6">
        <v>0.66666666666666663</v>
      </c>
      <c r="D132" s="6">
        <v>457</v>
      </c>
      <c r="E132" s="6">
        <v>67</v>
      </c>
    </row>
    <row r="133" spans="1:5" x14ac:dyDescent="0.25">
      <c r="A133" s="7" t="s">
        <v>216</v>
      </c>
      <c r="B133" s="6">
        <v>10.333333333333334</v>
      </c>
      <c r="C133" s="6">
        <v>1.1666666666666667</v>
      </c>
      <c r="D133" s="6">
        <v>442</v>
      </c>
      <c r="E133" s="6">
        <v>70</v>
      </c>
    </row>
    <row r="134" spans="1:5" x14ac:dyDescent="0.25">
      <c r="A134" s="7" t="s">
        <v>217</v>
      </c>
      <c r="B134" s="6">
        <v>10.166666666666666</v>
      </c>
      <c r="C134" s="6">
        <v>1.5</v>
      </c>
      <c r="D134" s="6">
        <v>458</v>
      </c>
      <c r="E134" s="6">
        <v>75</v>
      </c>
    </row>
    <row r="135" spans="1:5" x14ac:dyDescent="0.25">
      <c r="A135" s="7" t="s">
        <v>218</v>
      </c>
      <c r="B135" s="6">
        <v>12.5</v>
      </c>
      <c r="C135" s="6">
        <v>1.5</v>
      </c>
      <c r="D135" s="6">
        <v>489</v>
      </c>
      <c r="E135" s="6">
        <v>71</v>
      </c>
    </row>
    <row r="136" spans="1:5" x14ac:dyDescent="0.25">
      <c r="A136" s="7" t="s">
        <v>219</v>
      </c>
      <c r="B136" s="6">
        <v>12.833333333333334</v>
      </c>
      <c r="C136" s="6">
        <v>1.6666666666666667</v>
      </c>
      <c r="D136" s="6">
        <v>491</v>
      </c>
      <c r="E136" s="6">
        <v>73</v>
      </c>
    </row>
    <row r="137" spans="1:5" x14ac:dyDescent="0.25">
      <c r="A137" s="4" t="s">
        <v>220</v>
      </c>
      <c r="B137" s="6">
        <v>4.080645161290323</v>
      </c>
      <c r="C137" s="6">
        <v>0.94086021505376349</v>
      </c>
      <c r="D137" s="6">
        <v>456.32258064516128</v>
      </c>
      <c r="E137" s="6">
        <v>62.483870967741936</v>
      </c>
    </row>
    <row r="138" spans="1:5" x14ac:dyDescent="0.25">
      <c r="A138" s="7" t="s">
        <v>221</v>
      </c>
      <c r="B138" s="6">
        <v>13.666666666666666</v>
      </c>
      <c r="C138" s="6">
        <v>2.6666666666666665</v>
      </c>
      <c r="D138" s="6">
        <v>503</v>
      </c>
      <c r="E138" s="6">
        <v>79</v>
      </c>
    </row>
    <row r="139" spans="1:5" x14ac:dyDescent="0.25">
      <c r="A139" s="7" t="s">
        <v>222</v>
      </c>
      <c r="B139" s="6">
        <v>11.333333333333334</v>
      </c>
      <c r="C139" s="6">
        <v>2.6666666666666665</v>
      </c>
      <c r="D139" s="6">
        <v>510</v>
      </c>
      <c r="E139" s="6">
        <v>77</v>
      </c>
    </row>
    <row r="140" spans="1:5" x14ac:dyDescent="0.25">
      <c r="A140" s="7" t="s">
        <v>223</v>
      </c>
      <c r="B140" s="6">
        <v>11.333333333333334</v>
      </c>
      <c r="C140" s="6">
        <v>2.1666666666666665</v>
      </c>
      <c r="D140" s="6">
        <v>495</v>
      </c>
      <c r="E140" s="6">
        <v>72</v>
      </c>
    </row>
    <row r="141" spans="1:5" x14ac:dyDescent="0.25">
      <c r="A141" s="7" t="s">
        <v>224</v>
      </c>
      <c r="B141" s="6">
        <v>8.6666666666666661</v>
      </c>
      <c r="C141" s="6">
        <v>1.5</v>
      </c>
      <c r="D141" s="6">
        <v>489</v>
      </c>
      <c r="E141" s="6">
        <v>73</v>
      </c>
    </row>
    <row r="142" spans="1:5" x14ac:dyDescent="0.25">
      <c r="A142" s="7" t="s">
        <v>225</v>
      </c>
      <c r="B142" s="6">
        <v>6</v>
      </c>
      <c r="C142" s="6">
        <v>1.5</v>
      </c>
      <c r="D142" s="6">
        <v>504</v>
      </c>
      <c r="E142" s="6">
        <v>73</v>
      </c>
    </row>
    <row r="143" spans="1:5" x14ac:dyDescent="0.25">
      <c r="A143" s="7" t="s">
        <v>226</v>
      </c>
      <c r="B143" s="6">
        <v>7.166666666666667</v>
      </c>
      <c r="C143" s="6">
        <v>1.3333333333333333</v>
      </c>
      <c r="D143" s="6">
        <v>513</v>
      </c>
      <c r="E143" s="6">
        <v>74</v>
      </c>
    </row>
    <row r="144" spans="1:5" x14ac:dyDescent="0.25">
      <c r="A144" s="7" t="s">
        <v>227</v>
      </c>
      <c r="B144" s="6">
        <v>5.166666666666667</v>
      </c>
      <c r="C144" s="6">
        <v>0.66666666666666663</v>
      </c>
      <c r="D144" s="6">
        <v>511</v>
      </c>
      <c r="E144" s="6">
        <v>76</v>
      </c>
    </row>
    <row r="145" spans="1:5" x14ac:dyDescent="0.25">
      <c r="A145" s="7" t="s">
        <v>228</v>
      </c>
      <c r="B145" s="6">
        <v>4.166666666666667</v>
      </c>
      <c r="C145" s="6">
        <v>0.66666666666666663</v>
      </c>
      <c r="D145" s="6">
        <v>512</v>
      </c>
      <c r="E145" s="6">
        <v>74</v>
      </c>
    </row>
    <row r="146" spans="1:5" x14ac:dyDescent="0.25">
      <c r="A146" s="7" t="s">
        <v>229</v>
      </c>
      <c r="B146" s="6">
        <v>4.166666666666667</v>
      </c>
      <c r="C146" s="6">
        <v>0.66666666666666663</v>
      </c>
      <c r="D146" s="6">
        <v>487</v>
      </c>
      <c r="E146" s="6">
        <v>73</v>
      </c>
    </row>
    <row r="147" spans="1:5" x14ac:dyDescent="0.25">
      <c r="A147" s="7" t="s">
        <v>230</v>
      </c>
      <c r="B147" s="6">
        <v>4.166666666666667</v>
      </c>
      <c r="C147" s="6">
        <v>0.5</v>
      </c>
      <c r="D147" s="6">
        <v>471</v>
      </c>
      <c r="E147" s="6">
        <v>66</v>
      </c>
    </row>
    <row r="148" spans="1:5" x14ac:dyDescent="0.25">
      <c r="A148" s="7" t="s">
        <v>231</v>
      </c>
      <c r="B148" s="6">
        <v>1.6666666666666667</v>
      </c>
      <c r="C148" s="6">
        <v>0.83333333333333337</v>
      </c>
      <c r="D148" s="6">
        <v>459</v>
      </c>
      <c r="E148" s="6">
        <v>68</v>
      </c>
    </row>
    <row r="149" spans="1:5" x14ac:dyDescent="0.25">
      <c r="A149" s="7" t="s">
        <v>232</v>
      </c>
      <c r="B149" s="6">
        <v>0.66666666666666663</v>
      </c>
      <c r="C149" s="6">
        <v>0.66666666666666663</v>
      </c>
      <c r="D149" s="6">
        <v>462</v>
      </c>
      <c r="E149" s="6">
        <v>64</v>
      </c>
    </row>
    <row r="150" spans="1:5" x14ac:dyDescent="0.25">
      <c r="A150" s="7" t="s">
        <v>233</v>
      </c>
      <c r="B150" s="6">
        <v>1.5</v>
      </c>
      <c r="C150" s="6">
        <v>0.33333333333333331</v>
      </c>
      <c r="D150" s="6">
        <v>467</v>
      </c>
      <c r="E150" s="6">
        <v>63</v>
      </c>
    </row>
    <row r="151" spans="1:5" x14ac:dyDescent="0.25">
      <c r="A151" s="7" t="s">
        <v>234</v>
      </c>
      <c r="B151" s="6">
        <v>2.1666666666666665</v>
      </c>
      <c r="C151" s="6">
        <v>1.3333333333333333</v>
      </c>
      <c r="D151" s="6">
        <v>472</v>
      </c>
      <c r="E151" s="6">
        <v>69</v>
      </c>
    </row>
    <row r="152" spans="1:5" x14ac:dyDescent="0.25">
      <c r="A152" s="7" t="s">
        <v>235</v>
      </c>
      <c r="B152" s="6">
        <v>3.1666666666666665</v>
      </c>
      <c r="C152" s="6">
        <v>1.3333333333333333</v>
      </c>
      <c r="D152" s="6">
        <v>478</v>
      </c>
      <c r="E152" s="6">
        <v>68</v>
      </c>
    </row>
    <row r="153" spans="1:5" x14ac:dyDescent="0.25">
      <c r="A153" s="7" t="s">
        <v>236</v>
      </c>
      <c r="B153" s="6">
        <v>3.1666666666666665</v>
      </c>
      <c r="C153" s="6">
        <v>2</v>
      </c>
      <c r="D153" s="6">
        <v>476</v>
      </c>
      <c r="E153" s="6">
        <v>72</v>
      </c>
    </row>
    <row r="154" spans="1:5" x14ac:dyDescent="0.25">
      <c r="A154" s="7" t="s">
        <v>237</v>
      </c>
      <c r="B154" s="6">
        <v>3.1666666666666665</v>
      </c>
      <c r="C154" s="6">
        <v>1.6666666666666667</v>
      </c>
      <c r="D154" s="6">
        <v>447</v>
      </c>
      <c r="E154" s="6">
        <v>67</v>
      </c>
    </row>
    <row r="155" spans="1:5" x14ac:dyDescent="0.25">
      <c r="A155" s="7" t="s">
        <v>238</v>
      </c>
      <c r="B155" s="6">
        <v>3.5</v>
      </c>
      <c r="C155" s="6">
        <v>1.6666666666666667</v>
      </c>
      <c r="D155" s="6">
        <v>452</v>
      </c>
      <c r="E155" s="6">
        <v>65</v>
      </c>
    </row>
    <row r="156" spans="1:5" x14ac:dyDescent="0.25">
      <c r="A156" s="7" t="s">
        <v>239</v>
      </c>
      <c r="B156" s="6">
        <v>2.6666666666666665</v>
      </c>
      <c r="C156" s="6">
        <v>1.6666666666666667</v>
      </c>
      <c r="D156" s="6">
        <v>439</v>
      </c>
      <c r="E156" s="6">
        <v>61</v>
      </c>
    </row>
    <row r="157" spans="1:5" x14ac:dyDescent="0.25">
      <c r="A157" s="7" t="s">
        <v>240</v>
      </c>
      <c r="B157" s="6">
        <v>4.333333333333333</v>
      </c>
      <c r="C157" s="6">
        <v>0.66666666666666663</v>
      </c>
      <c r="D157" s="6">
        <v>454</v>
      </c>
      <c r="E157" s="6">
        <v>61</v>
      </c>
    </row>
    <row r="158" spans="1:5" x14ac:dyDescent="0.25">
      <c r="A158" s="7" t="s">
        <v>241</v>
      </c>
      <c r="B158" s="6">
        <v>3.3333333333333335</v>
      </c>
      <c r="C158" s="6">
        <v>0.83333333333333337</v>
      </c>
      <c r="D158" s="6">
        <v>439</v>
      </c>
      <c r="E158" s="6">
        <v>62</v>
      </c>
    </row>
    <row r="159" spans="1:5" x14ac:dyDescent="0.25">
      <c r="A159" s="7" t="s">
        <v>242</v>
      </c>
      <c r="B159" s="6">
        <v>3.3333333333333335</v>
      </c>
      <c r="C159" s="6">
        <v>0.16666666666666666</v>
      </c>
      <c r="D159" s="6">
        <v>439</v>
      </c>
      <c r="E159" s="6">
        <v>59</v>
      </c>
    </row>
    <row r="160" spans="1:5" x14ac:dyDescent="0.25">
      <c r="A160" s="7" t="s">
        <v>243</v>
      </c>
      <c r="B160" s="6">
        <v>3.3333333333333335</v>
      </c>
      <c r="C160" s="6">
        <v>0.16666666666666666</v>
      </c>
      <c r="D160" s="6">
        <v>431</v>
      </c>
      <c r="E160" s="6">
        <v>59</v>
      </c>
    </row>
    <row r="161" spans="1:5" x14ac:dyDescent="0.25">
      <c r="A161" s="7" t="s">
        <v>244</v>
      </c>
      <c r="B161" s="6">
        <v>2.5</v>
      </c>
      <c r="C161" s="6">
        <v>0.16666666666666666</v>
      </c>
      <c r="D161" s="6">
        <v>420</v>
      </c>
      <c r="E161" s="6">
        <v>52</v>
      </c>
    </row>
    <row r="162" spans="1:5" x14ac:dyDescent="0.25">
      <c r="A162" s="7" t="s">
        <v>245</v>
      </c>
      <c r="B162" s="6">
        <v>2.5</v>
      </c>
      <c r="C162" s="6">
        <v>0.16666666666666666</v>
      </c>
      <c r="D162" s="6">
        <v>410</v>
      </c>
      <c r="E162" s="6">
        <v>50</v>
      </c>
    </row>
    <row r="163" spans="1:5" x14ac:dyDescent="0.25">
      <c r="A163" s="7" t="s">
        <v>246</v>
      </c>
      <c r="B163" s="6">
        <v>0</v>
      </c>
      <c r="C163" s="6">
        <v>0.16666666666666666</v>
      </c>
      <c r="D163" s="6">
        <v>403</v>
      </c>
      <c r="E163" s="6">
        <v>48</v>
      </c>
    </row>
    <row r="164" spans="1:5" x14ac:dyDescent="0.25">
      <c r="A164" s="7" t="s">
        <v>247</v>
      </c>
      <c r="B164" s="6">
        <v>1.8333333333333333</v>
      </c>
      <c r="C164" s="6">
        <v>0</v>
      </c>
      <c r="D164" s="6">
        <v>414</v>
      </c>
      <c r="E164" s="6">
        <v>45</v>
      </c>
    </row>
    <row r="165" spans="1:5" x14ac:dyDescent="0.25">
      <c r="A165" s="7" t="s">
        <v>248</v>
      </c>
      <c r="B165" s="6">
        <v>1.8333333333333333</v>
      </c>
      <c r="C165" s="6">
        <v>0</v>
      </c>
      <c r="D165" s="6">
        <v>402</v>
      </c>
      <c r="E165" s="6">
        <v>41</v>
      </c>
    </row>
    <row r="166" spans="1:5" x14ac:dyDescent="0.25">
      <c r="A166" s="7" t="s">
        <v>249</v>
      </c>
      <c r="B166" s="6">
        <v>2</v>
      </c>
      <c r="C166" s="6">
        <v>0.33333333333333331</v>
      </c>
      <c r="D166" s="6">
        <v>403</v>
      </c>
      <c r="E166" s="6">
        <v>43</v>
      </c>
    </row>
    <row r="167" spans="1:5" x14ac:dyDescent="0.25">
      <c r="A167" s="7" t="s">
        <v>250</v>
      </c>
      <c r="B167" s="6">
        <v>2</v>
      </c>
      <c r="C167" s="6">
        <v>0.33333333333333331</v>
      </c>
      <c r="D167" s="6">
        <v>403</v>
      </c>
      <c r="E167" s="6">
        <v>42</v>
      </c>
    </row>
    <row r="168" spans="1:5" x14ac:dyDescent="0.25">
      <c r="A168" s="7" t="s">
        <v>251</v>
      </c>
      <c r="B168" s="6">
        <v>2</v>
      </c>
      <c r="C168" s="6">
        <v>0.33333333333333331</v>
      </c>
      <c r="D168" s="6">
        <v>381</v>
      </c>
      <c r="E168" s="6">
        <v>41</v>
      </c>
    </row>
    <row r="169" spans="1:5" x14ac:dyDescent="0.25">
      <c r="A169" s="4" t="s">
        <v>252</v>
      </c>
      <c r="B169" s="6">
        <v>3.279569892473118</v>
      </c>
      <c r="C169" s="6">
        <v>1.1720430107526885</v>
      </c>
      <c r="D169" s="6">
        <v>346.58064516129031</v>
      </c>
      <c r="E169" s="6">
        <v>39.064516129032256</v>
      </c>
    </row>
    <row r="170" spans="1:5" x14ac:dyDescent="0.25">
      <c r="A170" s="7" t="s">
        <v>253</v>
      </c>
      <c r="B170" s="6">
        <v>2</v>
      </c>
      <c r="C170" s="6">
        <v>0.33333333333333331</v>
      </c>
      <c r="D170" s="6">
        <v>375</v>
      </c>
      <c r="E170" s="6">
        <v>40</v>
      </c>
    </row>
    <row r="171" spans="1:5" x14ac:dyDescent="0.25">
      <c r="A171" s="7" t="s">
        <v>254</v>
      </c>
      <c r="B171" s="6">
        <v>0.66666666666666663</v>
      </c>
      <c r="C171" s="6">
        <v>0.5</v>
      </c>
      <c r="D171" s="6">
        <v>378</v>
      </c>
      <c r="E171" s="6">
        <v>41</v>
      </c>
    </row>
    <row r="172" spans="1:5" x14ac:dyDescent="0.25">
      <c r="A172" s="7" t="s">
        <v>255</v>
      </c>
      <c r="B172" s="6">
        <v>2.6666666666666665</v>
      </c>
      <c r="C172" s="6">
        <v>0.66666666666666663</v>
      </c>
      <c r="D172" s="6">
        <v>390</v>
      </c>
      <c r="E172" s="6">
        <v>42</v>
      </c>
    </row>
    <row r="173" spans="1:5" x14ac:dyDescent="0.25">
      <c r="A173" s="7" t="s">
        <v>256</v>
      </c>
      <c r="B173" s="6">
        <v>4.333333333333333</v>
      </c>
      <c r="C173" s="6">
        <v>0.66666666666666663</v>
      </c>
      <c r="D173" s="6">
        <v>401</v>
      </c>
      <c r="E173" s="6">
        <v>44</v>
      </c>
    </row>
    <row r="174" spans="1:5" x14ac:dyDescent="0.25">
      <c r="A174" s="7" t="s">
        <v>257</v>
      </c>
      <c r="B174" s="6">
        <v>4.333333333333333</v>
      </c>
      <c r="C174" s="6">
        <v>0.66666666666666663</v>
      </c>
      <c r="D174" s="6">
        <v>384</v>
      </c>
      <c r="E174" s="6">
        <v>41</v>
      </c>
    </row>
    <row r="175" spans="1:5" x14ac:dyDescent="0.25">
      <c r="A175" s="7" t="s">
        <v>258</v>
      </c>
      <c r="B175" s="6">
        <v>4.333333333333333</v>
      </c>
      <c r="C175" s="6">
        <v>0.83333333333333337</v>
      </c>
      <c r="D175" s="6">
        <v>369</v>
      </c>
      <c r="E175" s="6">
        <v>42</v>
      </c>
    </row>
    <row r="176" spans="1:5" x14ac:dyDescent="0.25">
      <c r="A176" s="7" t="s">
        <v>259</v>
      </c>
      <c r="B176" s="6">
        <v>4.333333333333333</v>
      </c>
      <c r="C176" s="6">
        <v>0.83333333333333337</v>
      </c>
      <c r="D176" s="6">
        <v>356</v>
      </c>
      <c r="E176" s="6">
        <v>36</v>
      </c>
    </row>
    <row r="177" spans="1:5" x14ac:dyDescent="0.25">
      <c r="A177" s="7" t="s">
        <v>260</v>
      </c>
      <c r="B177" s="6">
        <v>4</v>
      </c>
      <c r="C177" s="6">
        <v>0.66666666666666663</v>
      </c>
      <c r="D177" s="6">
        <v>357</v>
      </c>
      <c r="E177" s="6">
        <v>33</v>
      </c>
    </row>
    <row r="178" spans="1:5" x14ac:dyDescent="0.25">
      <c r="A178" s="7" t="s">
        <v>261</v>
      </c>
      <c r="B178" s="6">
        <v>3.5</v>
      </c>
      <c r="C178" s="6">
        <v>0.5</v>
      </c>
      <c r="D178" s="6">
        <v>366</v>
      </c>
      <c r="E178" s="6">
        <v>33</v>
      </c>
    </row>
    <row r="179" spans="1:5" x14ac:dyDescent="0.25">
      <c r="A179" s="7" t="s">
        <v>262</v>
      </c>
      <c r="B179" s="6">
        <v>3</v>
      </c>
      <c r="C179" s="6">
        <v>0.16666666666666666</v>
      </c>
      <c r="D179" s="6">
        <v>374</v>
      </c>
      <c r="E179" s="6">
        <v>29</v>
      </c>
    </row>
    <row r="180" spans="1:5" x14ac:dyDescent="0.25">
      <c r="A180" s="7" t="s">
        <v>263</v>
      </c>
      <c r="B180" s="6">
        <v>3</v>
      </c>
      <c r="C180" s="6">
        <v>1.1666666666666667</v>
      </c>
      <c r="D180" s="6">
        <v>365</v>
      </c>
      <c r="E180" s="6">
        <v>35</v>
      </c>
    </row>
    <row r="181" spans="1:5" x14ac:dyDescent="0.25">
      <c r="A181" s="7" t="s">
        <v>264</v>
      </c>
      <c r="B181" s="6">
        <v>3.3333333333333335</v>
      </c>
      <c r="C181" s="6">
        <v>1.8333333333333333</v>
      </c>
      <c r="D181" s="6">
        <v>367</v>
      </c>
      <c r="E181" s="6">
        <v>40</v>
      </c>
    </row>
    <row r="182" spans="1:5" x14ac:dyDescent="0.25">
      <c r="A182" s="7" t="s">
        <v>265</v>
      </c>
      <c r="B182" s="6">
        <v>3.3333333333333335</v>
      </c>
      <c r="C182" s="6">
        <v>1.8333333333333333</v>
      </c>
      <c r="D182" s="6">
        <v>358</v>
      </c>
      <c r="E182" s="6">
        <v>39</v>
      </c>
    </row>
    <row r="183" spans="1:5" x14ac:dyDescent="0.25">
      <c r="A183" s="7" t="s">
        <v>266</v>
      </c>
      <c r="B183" s="6">
        <v>3.1666666666666665</v>
      </c>
      <c r="C183" s="6">
        <v>2.1666666666666665</v>
      </c>
      <c r="D183" s="6">
        <v>348</v>
      </c>
      <c r="E183" s="6">
        <v>41</v>
      </c>
    </row>
    <row r="184" spans="1:5" x14ac:dyDescent="0.25">
      <c r="A184" s="7" t="s">
        <v>267</v>
      </c>
      <c r="B184" s="6">
        <v>1.6666666666666667</v>
      </c>
      <c r="C184" s="6">
        <v>2.1666666666666665</v>
      </c>
      <c r="D184" s="6">
        <v>320</v>
      </c>
      <c r="E184" s="6">
        <v>37</v>
      </c>
    </row>
    <row r="185" spans="1:5" x14ac:dyDescent="0.25">
      <c r="A185" s="7" t="s">
        <v>268</v>
      </c>
      <c r="B185" s="6">
        <v>1.1666666666666667</v>
      </c>
      <c r="C185" s="6">
        <v>2.5</v>
      </c>
      <c r="D185" s="6">
        <v>325</v>
      </c>
      <c r="E185" s="6">
        <v>39</v>
      </c>
    </row>
    <row r="186" spans="1:5" x14ac:dyDescent="0.25">
      <c r="A186" s="7" t="s">
        <v>269</v>
      </c>
      <c r="B186" s="6">
        <v>3</v>
      </c>
      <c r="C186" s="6">
        <v>1.5</v>
      </c>
      <c r="D186" s="6">
        <v>336</v>
      </c>
      <c r="E186" s="6">
        <v>39</v>
      </c>
    </row>
    <row r="187" spans="1:5" x14ac:dyDescent="0.25">
      <c r="A187" s="7" t="s">
        <v>270</v>
      </c>
      <c r="B187" s="6">
        <v>2.6666666666666665</v>
      </c>
      <c r="C187" s="6">
        <v>0.66666666666666663</v>
      </c>
      <c r="D187" s="6">
        <v>336</v>
      </c>
      <c r="E187" s="6">
        <v>38</v>
      </c>
    </row>
    <row r="188" spans="1:5" x14ac:dyDescent="0.25">
      <c r="A188" s="7" t="s">
        <v>271</v>
      </c>
      <c r="B188" s="6">
        <v>2.6666666666666665</v>
      </c>
      <c r="C188" s="6">
        <v>0.66666666666666663</v>
      </c>
      <c r="D188" s="6">
        <v>329</v>
      </c>
      <c r="E188" s="6">
        <v>35</v>
      </c>
    </row>
    <row r="189" spans="1:5" x14ac:dyDescent="0.25">
      <c r="A189" s="7" t="s">
        <v>272</v>
      </c>
      <c r="B189" s="6">
        <v>3.5</v>
      </c>
      <c r="C189" s="6">
        <v>1</v>
      </c>
      <c r="D189" s="6">
        <v>334</v>
      </c>
      <c r="E189" s="6">
        <v>39</v>
      </c>
    </row>
    <row r="190" spans="1:5" x14ac:dyDescent="0.25">
      <c r="A190" s="7" t="s">
        <v>273</v>
      </c>
      <c r="B190" s="6">
        <v>3.5</v>
      </c>
      <c r="C190" s="6">
        <v>1.3333333333333333</v>
      </c>
      <c r="D190" s="6">
        <v>321</v>
      </c>
      <c r="E190" s="6">
        <v>41</v>
      </c>
    </row>
    <row r="191" spans="1:5" x14ac:dyDescent="0.25">
      <c r="A191" s="7" t="s">
        <v>274</v>
      </c>
      <c r="B191" s="6">
        <v>2.6666666666666665</v>
      </c>
      <c r="C191" s="6">
        <v>1.1666666666666667</v>
      </c>
      <c r="D191" s="6">
        <v>316</v>
      </c>
      <c r="E191" s="6">
        <v>42</v>
      </c>
    </row>
    <row r="192" spans="1:5" x14ac:dyDescent="0.25">
      <c r="A192" s="7" t="s">
        <v>275</v>
      </c>
      <c r="B192" s="6">
        <v>1</v>
      </c>
      <c r="C192" s="6">
        <v>2</v>
      </c>
      <c r="D192" s="6">
        <v>317</v>
      </c>
      <c r="E192" s="6">
        <v>47</v>
      </c>
    </row>
    <row r="193" spans="1:5" x14ac:dyDescent="0.25">
      <c r="A193" s="7" t="s">
        <v>276</v>
      </c>
      <c r="B193" s="6">
        <v>1.6666666666666667</v>
      </c>
      <c r="C193" s="6">
        <v>2</v>
      </c>
      <c r="D193" s="6">
        <v>321</v>
      </c>
      <c r="E193" s="6">
        <v>44</v>
      </c>
    </row>
    <row r="194" spans="1:5" x14ac:dyDescent="0.25">
      <c r="A194" s="7" t="s">
        <v>277</v>
      </c>
      <c r="B194" s="6">
        <v>2.3333333333333335</v>
      </c>
      <c r="C194" s="6">
        <v>2</v>
      </c>
      <c r="D194" s="6">
        <v>325</v>
      </c>
      <c r="E194" s="6">
        <v>41</v>
      </c>
    </row>
    <row r="195" spans="1:5" x14ac:dyDescent="0.25">
      <c r="A195" s="7" t="s">
        <v>278</v>
      </c>
      <c r="B195" s="6">
        <v>1.5</v>
      </c>
      <c r="C195" s="6">
        <v>1.3333333333333333</v>
      </c>
      <c r="D195" s="6">
        <v>311</v>
      </c>
      <c r="E195" s="6">
        <v>38</v>
      </c>
    </row>
    <row r="196" spans="1:5" x14ac:dyDescent="0.25">
      <c r="A196" s="7" t="s">
        <v>279</v>
      </c>
      <c r="B196" s="6">
        <v>2.5</v>
      </c>
      <c r="C196" s="6">
        <v>1</v>
      </c>
      <c r="D196" s="6">
        <v>317</v>
      </c>
      <c r="E196" s="6">
        <v>35</v>
      </c>
    </row>
    <row r="197" spans="1:5" x14ac:dyDescent="0.25">
      <c r="A197" s="7" t="s">
        <v>280</v>
      </c>
      <c r="B197" s="6">
        <v>5.333333333333333</v>
      </c>
      <c r="C197" s="6">
        <v>1.3333333333333333</v>
      </c>
      <c r="D197" s="6">
        <v>334</v>
      </c>
      <c r="E197" s="6">
        <v>38</v>
      </c>
    </row>
    <row r="198" spans="1:5" x14ac:dyDescent="0.25">
      <c r="A198" s="7" t="s">
        <v>281</v>
      </c>
      <c r="B198" s="6">
        <v>5.166666666666667</v>
      </c>
      <c r="C198" s="6">
        <v>0.83333333333333337</v>
      </c>
      <c r="D198" s="6">
        <v>324</v>
      </c>
      <c r="E198" s="6">
        <v>40</v>
      </c>
    </row>
    <row r="199" spans="1:5" x14ac:dyDescent="0.25">
      <c r="A199" s="7" t="s">
        <v>282</v>
      </c>
      <c r="B199" s="6">
        <v>7.333333333333333</v>
      </c>
      <c r="C199" s="6">
        <v>1</v>
      </c>
      <c r="D199" s="6">
        <v>341</v>
      </c>
      <c r="E199" s="6">
        <v>41</v>
      </c>
    </row>
    <row r="200" spans="1:5" x14ac:dyDescent="0.25">
      <c r="A200" s="7" t="s">
        <v>283</v>
      </c>
      <c r="B200" s="6">
        <v>8</v>
      </c>
      <c r="C200" s="6">
        <v>1</v>
      </c>
      <c r="D200" s="6">
        <v>349</v>
      </c>
      <c r="E200" s="6">
        <v>41</v>
      </c>
    </row>
    <row r="201" spans="1:5" x14ac:dyDescent="0.25">
      <c r="A201" s="4" t="s">
        <v>284</v>
      </c>
      <c r="B201" s="6">
        <v>12.15</v>
      </c>
      <c r="C201" s="6">
        <v>2.572222222222222</v>
      </c>
      <c r="D201" s="6">
        <v>479.93333333333334</v>
      </c>
      <c r="E201" s="6">
        <v>63.666666666666664</v>
      </c>
    </row>
    <row r="202" spans="1:5" x14ac:dyDescent="0.25">
      <c r="A202" s="7" t="s">
        <v>285</v>
      </c>
      <c r="B202" s="6">
        <v>8.1666666666666661</v>
      </c>
      <c r="C202" s="6">
        <v>1.5</v>
      </c>
      <c r="D202" s="6">
        <v>350</v>
      </c>
      <c r="E202" s="6">
        <v>44</v>
      </c>
    </row>
    <row r="203" spans="1:5" x14ac:dyDescent="0.25">
      <c r="A203" s="7" t="s">
        <v>286</v>
      </c>
      <c r="B203" s="6">
        <v>7.166666666666667</v>
      </c>
      <c r="C203" s="6">
        <v>1.5</v>
      </c>
      <c r="D203" s="6">
        <v>337</v>
      </c>
      <c r="E203" s="6">
        <v>41</v>
      </c>
    </row>
    <row r="204" spans="1:5" x14ac:dyDescent="0.25">
      <c r="A204" s="7" t="s">
        <v>287</v>
      </c>
      <c r="B204" s="6">
        <v>4.333333333333333</v>
      </c>
      <c r="C204" s="6">
        <v>1.5</v>
      </c>
      <c r="D204" s="6">
        <v>334</v>
      </c>
      <c r="E204" s="6">
        <v>44</v>
      </c>
    </row>
    <row r="205" spans="1:5" x14ac:dyDescent="0.25">
      <c r="A205" s="7" t="s">
        <v>288</v>
      </c>
      <c r="B205" s="6">
        <v>5.166666666666667</v>
      </c>
      <c r="C205" s="6">
        <v>1.1666666666666667</v>
      </c>
      <c r="D205" s="6">
        <v>339</v>
      </c>
      <c r="E205" s="6">
        <v>40</v>
      </c>
    </row>
    <row r="206" spans="1:5" x14ac:dyDescent="0.25">
      <c r="A206" s="7" t="s">
        <v>289</v>
      </c>
      <c r="B206" s="6">
        <v>3.3333333333333335</v>
      </c>
      <c r="C206" s="6">
        <v>1.1666666666666667</v>
      </c>
      <c r="D206" s="6">
        <v>345</v>
      </c>
      <c r="E206" s="6">
        <v>41</v>
      </c>
    </row>
    <row r="207" spans="1:5" x14ac:dyDescent="0.25">
      <c r="A207" s="7" t="s">
        <v>290</v>
      </c>
      <c r="B207" s="6">
        <v>3.5</v>
      </c>
      <c r="C207" s="6">
        <v>1.5</v>
      </c>
      <c r="D207" s="6">
        <v>354</v>
      </c>
      <c r="E207" s="6">
        <v>43</v>
      </c>
    </row>
    <row r="208" spans="1:5" x14ac:dyDescent="0.25">
      <c r="A208" s="7" t="s">
        <v>291</v>
      </c>
      <c r="B208" s="6">
        <v>7.833333333333333</v>
      </c>
      <c r="C208" s="6">
        <v>2</v>
      </c>
      <c r="D208" s="6">
        <v>381</v>
      </c>
      <c r="E208" s="6">
        <v>49</v>
      </c>
    </row>
    <row r="209" spans="1:5" x14ac:dyDescent="0.25">
      <c r="A209" s="7" t="s">
        <v>292</v>
      </c>
      <c r="B209" s="6">
        <v>10</v>
      </c>
      <c r="C209" s="6">
        <v>2.1666666666666665</v>
      </c>
      <c r="D209" s="6">
        <v>394</v>
      </c>
      <c r="E209" s="6">
        <v>50</v>
      </c>
    </row>
    <row r="210" spans="1:5" x14ac:dyDescent="0.25">
      <c r="A210" s="7" t="s">
        <v>293</v>
      </c>
      <c r="B210" s="6">
        <v>10</v>
      </c>
      <c r="C210" s="6">
        <v>2</v>
      </c>
      <c r="D210" s="6">
        <v>391</v>
      </c>
      <c r="E210" s="6">
        <v>52</v>
      </c>
    </row>
    <row r="211" spans="1:5" x14ac:dyDescent="0.25">
      <c r="A211" s="7" t="s">
        <v>294</v>
      </c>
      <c r="B211" s="6">
        <v>11.666666666666666</v>
      </c>
      <c r="C211" s="6">
        <v>2.8333333333333335</v>
      </c>
      <c r="D211" s="6">
        <v>406</v>
      </c>
      <c r="E211" s="6">
        <v>57</v>
      </c>
    </row>
    <row r="212" spans="1:5" x14ac:dyDescent="0.25">
      <c r="A212" s="7" t="s">
        <v>295</v>
      </c>
      <c r="B212" s="6">
        <v>10.666666666666666</v>
      </c>
      <c r="C212" s="6">
        <v>2.6666666666666665</v>
      </c>
      <c r="D212" s="6">
        <v>404</v>
      </c>
      <c r="E212" s="6">
        <v>54</v>
      </c>
    </row>
    <row r="213" spans="1:5" x14ac:dyDescent="0.25">
      <c r="A213" s="7" t="s">
        <v>296</v>
      </c>
      <c r="B213" s="6">
        <v>14.833333333333334</v>
      </c>
      <c r="C213" s="6">
        <v>3.1666666666666665</v>
      </c>
      <c r="D213" s="6">
        <v>438</v>
      </c>
      <c r="E213" s="6">
        <v>59</v>
      </c>
    </row>
    <row r="214" spans="1:5" x14ac:dyDescent="0.25">
      <c r="A214" s="7" t="s">
        <v>297</v>
      </c>
      <c r="B214" s="6">
        <v>12.666666666666666</v>
      </c>
      <c r="C214" s="6">
        <v>2.1666666666666665</v>
      </c>
      <c r="D214" s="6">
        <v>452</v>
      </c>
      <c r="E214" s="6">
        <v>57</v>
      </c>
    </row>
    <row r="215" spans="1:5" x14ac:dyDescent="0.25">
      <c r="A215" s="7" t="s">
        <v>298</v>
      </c>
      <c r="B215" s="6">
        <v>14.666666666666666</v>
      </c>
      <c r="C215" s="6">
        <v>2.6666666666666665</v>
      </c>
      <c r="D215" s="6">
        <v>477</v>
      </c>
      <c r="E215" s="6">
        <v>61</v>
      </c>
    </row>
    <row r="216" spans="1:5" x14ac:dyDescent="0.25">
      <c r="A216" s="7" t="s">
        <v>299</v>
      </c>
      <c r="B216" s="6">
        <v>14.833333333333334</v>
      </c>
      <c r="C216" s="6">
        <v>2.3333333333333335</v>
      </c>
      <c r="D216" s="6">
        <v>478</v>
      </c>
      <c r="E216" s="6">
        <v>59</v>
      </c>
    </row>
    <row r="217" spans="1:5" x14ac:dyDescent="0.25">
      <c r="A217" s="7" t="s">
        <v>300</v>
      </c>
      <c r="B217" s="6">
        <v>13</v>
      </c>
      <c r="C217" s="6">
        <v>1.8333333333333333</v>
      </c>
      <c r="D217" s="6">
        <v>482</v>
      </c>
      <c r="E217" s="6">
        <v>61</v>
      </c>
    </row>
    <row r="218" spans="1:5" x14ac:dyDescent="0.25">
      <c r="A218" s="7" t="s">
        <v>301</v>
      </c>
      <c r="B218" s="6">
        <v>13</v>
      </c>
      <c r="C218" s="6">
        <v>1.8333333333333333</v>
      </c>
      <c r="D218" s="6">
        <v>480</v>
      </c>
      <c r="E218" s="6">
        <v>59</v>
      </c>
    </row>
    <row r="219" spans="1:5" x14ac:dyDescent="0.25">
      <c r="A219" s="7" t="s">
        <v>302</v>
      </c>
      <c r="B219" s="6">
        <v>7.333333333333333</v>
      </c>
      <c r="C219" s="6">
        <v>1</v>
      </c>
      <c r="D219" s="6">
        <v>465</v>
      </c>
      <c r="E219" s="6">
        <v>57</v>
      </c>
    </row>
    <row r="220" spans="1:5" x14ac:dyDescent="0.25">
      <c r="A220" s="7" t="s">
        <v>303</v>
      </c>
      <c r="B220" s="6">
        <v>10.333333333333334</v>
      </c>
      <c r="C220" s="6">
        <v>2.1666666666666665</v>
      </c>
      <c r="D220" s="6">
        <v>497</v>
      </c>
      <c r="E220" s="6">
        <v>64</v>
      </c>
    </row>
    <row r="221" spans="1:5" x14ac:dyDescent="0.25">
      <c r="A221" s="7" t="s">
        <v>304</v>
      </c>
      <c r="B221" s="6">
        <v>8.5</v>
      </c>
      <c r="C221" s="6">
        <v>1.5</v>
      </c>
      <c r="D221" s="6">
        <v>511</v>
      </c>
      <c r="E221" s="6">
        <v>63</v>
      </c>
    </row>
    <row r="222" spans="1:5" x14ac:dyDescent="0.25">
      <c r="A222" s="7" t="s">
        <v>305</v>
      </c>
      <c r="B222" s="6">
        <v>9.5</v>
      </c>
      <c r="C222" s="6">
        <v>1.5</v>
      </c>
      <c r="D222" s="6">
        <v>518</v>
      </c>
      <c r="E222" s="6">
        <v>61</v>
      </c>
    </row>
    <row r="223" spans="1:5" x14ac:dyDescent="0.25">
      <c r="A223" s="7" t="s">
        <v>306</v>
      </c>
      <c r="B223" s="6">
        <v>13.5</v>
      </c>
      <c r="C223" s="6">
        <v>2.6666666666666665</v>
      </c>
      <c r="D223" s="6">
        <v>546</v>
      </c>
      <c r="E223" s="6">
        <v>70</v>
      </c>
    </row>
    <row r="224" spans="1:5" x14ac:dyDescent="0.25">
      <c r="A224" s="7" t="s">
        <v>308</v>
      </c>
      <c r="B224" s="6">
        <v>17.666666666666668</v>
      </c>
      <c r="C224" s="6">
        <v>3.8333333333333335</v>
      </c>
      <c r="D224" s="6">
        <v>571</v>
      </c>
      <c r="E224" s="6">
        <v>77</v>
      </c>
    </row>
    <row r="225" spans="1:5" x14ac:dyDescent="0.25">
      <c r="A225" s="7" t="s">
        <v>315</v>
      </c>
      <c r="B225" s="6">
        <v>20.5</v>
      </c>
      <c r="C225" s="6">
        <v>5.166666666666667</v>
      </c>
      <c r="D225" s="6">
        <v>588</v>
      </c>
      <c r="E225" s="6">
        <v>85</v>
      </c>
    </row>
    <row r="226" spans="1:5" x14ac:dyDescent="0.25">
      <c r="A226" s="7" t="s">
        <v>318</v>
      </c>
      <c r="B226" s="6">
        <v>21.166666666666668</v>
      </c>
      <c r="C226" s="6">
        <v>4.166666666666667</v>
      </c>
      <c r="D226" s="6">
        <v>624</v>
      </c>
      <c r="E226" s="6">
        <v>86</v>
      </c>
    </row>
    <row r="227" spans="1:5" x14ac:dyDescent="0.25">
      <c r="A227" s="7" t="s">
        <v>319</v>
      </c>
      <c r="B227" s="6">
        <v>18.833333333333332</v>
      </c>
      <c r="C227" s="6">
        <v>4.166666666666667</v>
      </c>
      <c r="D227" s="6">
        <v>615</v>
      </c>
      <c r="E227" s="6">
        <v>85</v>
      </c>
    </row>
    <row r="228" spans="1:5" x14ac:dyDescent="0.25">
      <c r="A228" s="7" t="s">
        <v>320</v>
      </c>
      <c r="B228" s="6">
        <v>21</v>
      </c>
      <c r="C228" s="6">
        <v>4.833333333333333</v>
      </c>
      <c r="D228" s="6">
        <v>635</v>
      </c>
      <c r="E228" s="6">
        <v>89</v>
      </c>
    </row>
    <row r="229" spans="1:5" x14ac:dyDescent="0.25">
      <c r="A229" s="7" t="s">
        <v>321</v>
      </c>
      <c r="B229" s="6">
        <v>20.333333333333332</v>
      </c>
      <c r="C229" s="6">
        <v>4.833333333333333</v>
      </c>
      <c r="D229" s="6">
        <v>659</v>
      </c>
      <c r="E229" s="6">
        <v>98</v>
      </c>
    </row>
    <row r="230" spans="1:5" x14ac:dyDescent="0.25">
      <c r="A230" s="7" t="s">
        <v>322</v>
      </c>
      <c r="B230" s="6">
        <v>16.5</v>
      </c>
      <c r="C230" s="6">
        <v>3.8333333333333335</v>
      </c>
      <c r="D230" s="6">
        <v>661</v>
      </c>
      <c r="E230" s="6">
        <v>99</v>
      </c>
    </row>
    <row r="231" spans="1:5" x14ac:dyDescent="0.25">
      <c r="A231" s="7" t="s">
        <v>323</v>
      </c>
      <c r="B231" s="6">
        <v>14.5</v>
      </c>
      <c r="C231" s="6">
        <v>3.5</v>
      </c>
      <c r="D231" s="6">
        <v>666</v>
      </c>
      <c r="E231" s="6">
        <v>105</v>
      </c>
    </row>
    <row r="232" spans="1:5" x14ac:dyDescent="0.25">
      <c r="A232" s="4" t="s">
        <v>324</v>
      </c>
      <c r="B232" s="6">
        <v>35.18452380952381</v>
      </c>
      <c r="C232" s="6">
        <v>5.3392857142857144</v>
      </c>
      <c r="D232" s="6">
        <v>1062.8928571428571</v>
      </c>
      <c r="E232" s="6">
        <v>154.92857142857142</v>
      </c>
    </row>
    <row r="233" spans="1:5" x14ac:dyDescent="0.25">
      <c r="A233" s="7" t="s">
        <v>325</v>
      </c>
      <c r="B233" s="6">
        <v>11.166666666666666</v>
      </c>
      <c r="C233" s="6">
        <v>3.6666666666666665</v>
      </c>
      <c r="D233" s="6">
        <v>682</v>
      </c>
      <c r="E233" s="6">
        <v>107</v>
      </c>
    </row>
    <row r="234" spans="1:5" x14ac:dyDescent="0.25">
      <c r="A234" s="7" t="s">
        <v>326</v>
      </c>
      <c r="B234" s="6">
        <v>11.166666666666666</v>
      </c>
      <c r="C234" s="6">
        <v>3.6666666666666665</v>
      </c>
      <c r="D234" s="6">
        <v>682</v>
      </c>
      <c r="E234" s="6">
        <v>107</v>
      </c>
    </row>
    <row r="235" spans="1:5" x14ac:dyDescent="0.25">
      <c r="A235" s="7" t="s">
        <v>327</v>
      </c>
      <c r="B235" s="6">
        <v>7.833333333333333</v>
      </c>
      <c r="C235" s="6">
        <v>3</v>
      </c>
      <c r="D235" s="6">
        <v>668</v>
      </c>
      <c r="E235" s="6">
        <v>106</v>
      </c>
    </row>
    <row r="236" spans="1:5" x14ac:dyDescent="0.25">
      <c r="A236" s="7" t="s">
        <v>328</v>
      </c>
      <c r="B236" s="6">
        <v>6.166666666666667</v>
      </c>
      <c r="C236" s="6">
        <v>1.5</v>
      </c>
      <c r="D236" s="6">
        <v>682</v>
      </c>
      <c r="E236" s="6">
        <v>105</v>
      </c>
    </row>
    <row r="237" spans="1:5" x14ac:dyDescent="0.25">
      <c r="A237" s="7" t="s">
        <v>329</v>
      </c>
      <c r="B237" s="6">
        <v>9</v>
      </c>
      <c r="C237" s="6">
        <v>1.5</v>
      </c>
      <c r="D237" s="6">
        <v>701</v>
      </c>
      <c r="E237" s="6">
        <v>106</v>
      </c>
    </row>
    <row r="238" spans="1:5" x14ac:dyDescent="0.25">
      <c r="A238" s="7" t="s">
        <v>348</v>
      </c>
      <c r="B238" s="6">
        <v>13.333333333333334</v>
      </c>
      <c r="C238" s="6">
        <v>0.5</v>
      </c>
      <c r="D238" s="6">
        <v>732</v>
      </c>
      <c r="E238" s="6">
        <v>104</v>
      </c>
    </row>
    <row r="239" spans="1:5" x14ac:dyDescent="0.25">
      <c r="A239" s="7" t="s">
        <v>349</v>
      </c>
      <c r="B239" s="6">
        <v>16</v>
      </c>
      <c r="C239" s="6">
        <v>0.16666666666666666</v>
      </c>
      <c r="D239" s="6">
        <v>764</v>
      </c>
      <c r="E239" s="6">
        <v>104</v>
      </c>
    </row>
    <row r="240" spans="1:5" x14ac:dyDescent="0.25">
      <c r="A240" s="7" t="s">
        <v>350</v>
      </c>
      <c r="B240" s="6">
        <v>22.166666666666668</v>
      </c>
      <c r="C240" s="6">
        <v>2</v>
      </c>
      <c r="D240" s="6">
        <v>801</v>
      </c>
      <c r="E240" s="6">
        <v>115</v>
      </c>
    </row>
    <row r="241" spans="1:5" x14ac:dyDescent="0.25">
      <c r="A241" s="7" t="s">
        <v>353</v>
      </c>
      <c r="B241" s="6">
        <v>23.833333333333332</v>
      </c>
      <c r="C241" s="6">
        <v>3.6666666666666665</v>
      </c>
      <c r="D241" s="6">
        <v>811</v>
      </c>
      <c r="E241" s="6">
        <v>125</v>
      </c>
    </row>
    <row r="242" spans="1:5" x14ac:dyDescent="0.25">
      <c r="A242" s="7" t="s">
        <v>354</v>
      </c>
      <c r="B242" s="6">
        <v>24.833333333333332</v>
      </c>
      <c r="C242" s="6">
        <v>3.6666666666666665</v>
      </c>
      <c r="D242" s="6">
        <v>831</v>
      </c>
      <c r="E242" s="6">
        <v>122</v>
      </c>
    </row>
    <row r="243" spans="1:5" x14ac:dyDescent="0.25">
      <c r="A243" s="7" t="s">
        <v>355</v>
      </c>
      <c r="B243" s="6">
        <v>23.666666666666668</v>
      </c>
      <c r="C243" s="6">
        <v>3.8333333333333335</v>
      </c>
      <c r="D243" s="6">
        <v>843</v>
      </c>
      <c r="E243" s="6">
        <v>124</v>
      </c>
    </row>
    <row r="244" spans="1:5" x14ac:dyDescent="0.25">
      <c r="A244" s="7" t="s">
        <v>356</v>
      </c>
      <c r="B244" s="6">
        <v>24.166666666666668</v>
      </c>
      <c r="C244" s="6">
        <v>4.5</v>
      </c>
      <c r="D244" s="6">
        <v>877</v>
      </c>
      <c r="E244" s="6">
        <v>128</v>
      </c>
    </row>
    <row r="245" spans="1:5" x14ac:dyDescent="0.25">
      <c r="A245" s="7" t="s">
        <v>357</v>
      </c>
      <c r="B245" s="6">
        <v>25.333333333333332</v>
      </c>
      <c r="C245" s="6">
        <v>5.166666666666667</v>
      </c>
      <c r="D245" s="6">
        <v>916</v>
      </c>
      <c r="E245" s="6">
        <v>132</v>
      </c>
    </row>
    <row r="246" spans="1:5" x14ac:dyDescent="0.25">
      <c r="A246" s="7" t="s">
        <v>362</v>
      </c>
      <c r="B246" s="6">
        <v>26</v>
      </c>
      <c r="C246" s="6">
        <v>3.8333333333333335</v>
      </c>
      <c r="D246" s="6">
        <v>957</v>
      </c>
      <c r="E246" s="6">
        <v>135</v>
      </c>
    </row>
    <row r="247" spans="1:5" x14ac:dyDescent="0.25">
      <c r="A247" s="7" t="s">
        <v>363</v>
      </c>
      <c r="B247" s="6">
        <v>30.333333333333332</v>
      </c>
      <c r="C247" s="6">
        <v>2.8333333333333335</v>
      </c>
      <c r="D247" s="6">
        <v>993</v>
      </c>
      <c r="E247" s="6">
        <v>139</v>
      </c>
    </row>
    <row r="248" spans="1:5" x14ac:dyDescent="0.25">
      <c r="A248" s="7" t="s">
        <v>364</v>
      </c>
      <c r="B248" s="6">
        <v>30.666666666666668</v>
      </c>
      <c r="C248" s="6">
        <v>3.6666666666666665</v>
      </c>
      <c r="D248" s="6">
        <v>1015</v>
      </c>
      <c r="E248" s="6">
        <v>144</v>
      </c>
    </row>
    <row r="249" spans="1:5" x14ac:dyDescent="0.25">
      <c r="A249" s="7" t="s">
        <v>369</v>
      </c>
      <c r="B249" s="6">
        <v>28.666666666666668</v>
      </c>
      <c r="C249" s="6">
        <v>4</v>
      </c>
      <c r="D249" s="6">
        <v>1012</v>
      </c>
      <c r="E249" s="6">
        <v>148</v>
      </c>
    </row>
    <row r="250" spans="1:5" x14ac:dyDescent="0.25">
      <c r="A250" s="7" t="s">
        <v>376</v>
      </c>
      <c r="B250" s="6">
        <v>35.333333333333336</v>
      </c>
      <c r="C250" s="6">
        <v>4.5</v>
      </c>
      <c r="D250" s="6">
        <v>1086</v>
      </c>
      <c r="E250" s="6">
        <v>155</v>
      </c>
    </row>
    <row r="251" spans="1:5" x14ac:dyDescent="0.25">
      <c r="A251" s="7" t="s">
        <v>377</v>
      </c>
      <c r="B251" s="6">
        <v>43.5</v>
      </c>
      <c r="C251" s="6">
        <v>5.5</v>
      </c>
      <c r="D251" s="6">
        <v>1174</v>
      </c>
      <c r="E251" s="6">
        <v>165</v>
      </c>
    </row>
    <row r="252" spans="1:5" x14ac:dyDescent="0.25">
      <c r="A252" s="7" t="s">
        <v>378</v>
      </c>
      <c r="B252" s="6">
        <v>47.166666666666664</v>
      </c>
      <c r="C252" s="6">
        <v>6.833333333333333</v>
      </c>
      <c r="D252" s="6">
        <v>1237</v>
      </c>
      <c r="E252" s="6">
        <v>176</v>
      </c>
    </row>
    <row r="253" spans="1:5" x14ac:dyDescent="0.25">
      <c r="A253" s="7" t="s">
        <v>381</v>
      </c>
      <c r="B253" s="6">
        <v>47</v>
      </c>
      <c r="C253" s="6">
        <v>8</v>
      </c>
      <c r="D253" s="6">
        <v>1272</v>
      </c>
      <c r="E253" s="6">
        <v>187</v>
      </c>
    </row>
    <row r="254" spans="1:5" x14ac:dyDescent="0.25">
      <c r="A254" s="7" t="s">
        <v>382</v>
      </c>
      <c r="B254" s="6">
        <v>58.833333333333336</v>
      </c>
      <c r="C254" s="6">
        <v>9.3333333333333339</v>
      </c>
      <c r="D254" s="6">
        <v>1365</v>
      </c>
      <c r="E254" s="6">
        <v>200</v>
      </c>
    </row>
    <row r="255" spans="1:5" x14ac:dyDescent="0.25">
      <c r="A255" s="7" t="s">
        <v>383</v>
      </c>
      <c r="B255" s="6">
        <v>67.666666666666671</v>
      </c>
      <c r="C255" s="6">
        <v>8.6666666666666661</v>
      </c>
      <c r="D255" s="6">
        <v>1418</v>
      </c>
      <c r="E255" s="6">
        <v>198</v>
      </c>
    </row>
    <row r="256" spans="1:5" x14ac:dyDescent="0.25">
      <c r="A256" s="7" t="s">
        <v>384</v>
      </c>
      <c r="B256" s="6">
        <v>61.5</v>
      </c>
      <c r="C256" s="6">
        <v>11.333333333333334</v>
      </c>
      <c r="D256" s="6">
        <v>1455</v>
      </c>
      <c r="E256" s="6">
        <v>221</v>
      </c>
    </row>
    <row r="257" spans="1:5" x14ac:dyDescent="0.25">
      <c r="A257" s="7" t="s">
        <v>385</v>
      </c>
      <c r="B257" s="6">
        <v>66.666666666666671</v>
      </c>
      <c r="C257" s="6">
        <v>11.166666666666666</v>
      </c>
      <c r="D257" s="6">
        <v>1574</v>
      </c>
      <c r="E257" s="6">
        <v>230</v>
      </c>
    </row>
    <row r="258" spans="1:5" x14ac:dyDescent="0.25">
      <c r="A258" s="7" t="s">
        <v>414</v>
      </c>
      <c r="B258" s="6">
        <v>72.5</v>
      </c>
      <c r="C258" s="6">
        <v>11</v>
      </c>
      <c r="D258" s="6">
        <v>1672</v>
      </c>
      <c r="E258" s="6">
        <v>240</v>
      </c>
    </row>
    <row r="259" spans="1:5" x14ac:dyDescent="0.25">
      <c r="A259" s="7" t="s">
        <v>424</v>
      </c>
      <c r="B259" s="6">
        <v>79.166666666666671</v>
      </c>
      <c r="C259" s="6">
        <v>11.333333333333334</v>
      </c>
      <c r="D259" s="6">
        <v>1747</v>
      </c>
      <c r="E259" s="6">
        <v>253</v>
      </c>
    </row>
    <row r="260" spans="1:5" x14ac:dyDescent="0.25">
      <c r="A260" s="7" t="s">
        <v>432</v>
      </c>
      <c r="B260" s="6">
        <v>71.5</v>
      </c>
      <c r="C260" s="6">
        <v>10.666666666666666</v>
      </c>
      <c r="D260" s="6">
        <v>1794</v>
      </c>
      <c r="E260" s="6">
        <v>262</v>
      </c>
    </row>
    <row r="261" spans="1:5" x14ac:dyDescent="0.25">
      <c r="A261" s="4" t="s">
        <v>88</v>
      </c>
      <c r="B261" s="6">
        <v>14.605042016806721</v>
      </c>
      <c r="C261" s="6">
        <v>2.8403361344537834</v>
      </c>
      <c r="D261" s="6">
        <v>599.01255230125525</v>
      </c>
      <c r="E261" s="6">
        <v>97.921739130434787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3AEF-F3F3-4AD3-951D-3004256ACD79}">
  <dimension ref="A3:C261"/>
  <sheetViews>
    <sheetView workbookViewId="0">
      <selection activeCell="M43" sqref="M43"/>
    </sheetView>
  </sheetViews>
  <sheetFormatPr defaultRowHeight="15" x14ac:dyDescent="0.25"/>
  <cols>
    <col min="1" max="1" width="13.5703125" bestFit="1" customWidth="1"/>
    <col min="2" max="4" width="23.140625" bestFit="1" customWidth="1"/>
  </cols>
  <sheetData>
    <row r="3" spans="1:3" x14ac:dyDescent="0.25">
      <c r="A3" s="3" t="s">
        <v>87</v>
      </c>
      <c r="B3" t="s">
        <v>351</v>
      </c>
      <c r="C3" t="s">
        <v>372</v>
      </c>
    </row>
    <row r="4" spans="1:3" x14ac:dyDescent="0.25">
      <c r="A4" s="4" t="s">
        <v>361</v>
      </c>
      <c r="B4" s="6"/>
      <c r="C4" s="6"/>
    </row>
    <row r="5" spans="1:3" x14ac:dyDescent="0.25">
      <c r="A5" s="7" t="s">
        <v>360</v>
      </c>
      <c r="B5" s="6"/>
      <c r="C5" s="6"/>
    </row>
    <row r="6" spans="1:3" x14ac:dyDescent="0.25">
      <c r="A6" s="4" t="s">
        <v>89</v>
      </c>
      <c r="B6" s="6"/>
      <c r="C6" s="6"/>
    </row>
    <row r="7" spans="1:3" x14ac:dyDescent="0.25">
      <c r="A7" s="7" t="s">
        <v>90</v>
      </c>
      <c r="B7" s="6"/>
      <c r="C7" s="6"/>
    </row>
    <row r="8" spans="1:3" x14ac:dyDescent="0.25">
      <c r="A8" s="7" t="s">
        <v>91</v>
      </c>
      <c r="B8" s="6"/>
      <c r="C8" s="6"/>
    </row>
    <row r="9" spans="1:3" x14ac:dyDescent="0.25">
      <c r="A9" s="7" t="s">
        <v>92</v>
      </c>
      <c r="B9" s="6"/>
      <c r="C9" s="6"/>
    </row>
    <row r="10" spans="1:3" x14ac:dyDescent="0.25">
      <c r="A10" s="7" t="s">
        <v>93</v>
      </c>
      <c r="B10" s="6"/>
      <c r="C10" s="6"/>
    </row>
    <row r="11" spans="1:3" x14ac:dyDescent="0.25">
      <c r="A11" s="4" t="s">
        <v>94</v>
      </c>
      <c r="B11" s="6"/>
      <c r="C11" s="6"/>
    </row>
    <row r="12" spans="1:3" x14ac:dyDescent="0.25">
      <c r="A12" s="7" t="s">
        <v>95</v>
      </c>
      <c r="B12" s="6"/>
      <c r="C12" s="6"/>
    </row>
    <row r="13" spans="1:3" x14ac:dyDescent="0.25">
      <c r="A13" s="7" t="s">
        <v>96</v>
      </c>
      <c r="B13" s="6"/>
      <c r="C13" s="6">
        <v>0</v>
      </c>
    </row>
    <row r="14" spans="1:3" x14ac:dyDescent="0.25">
      <c r="A14" s="7" t="s">
        <v>97</v>
      </c>
      <c r="B14" s="6">
        <v>0.66666666666666663</v>
      </c>
      <c r="C14" s="6">
        <v>0</v>
      </c>
    </row>
    <row r="15" spans="1:3" x14ac:dyDescent="0.25">
      <c r="A15" s="7" t="s">
        <v>98</v>
      </c>
      <c r="B15" s="6">
        <v>1</v>
      </c>
      <c r="C15" s="6">
        <v>0</v>
      </c>
    </row>
    <row r="16" spans="1:3" x14ac:dyDescent="0.25">
      <c r="A16" s="7" t="s">
        <v>99</v>
      </c>
      <c r="B16" s="6">
        <v>1.5</v>
      </c>
      <c r="C16" s="6">
        <v>0</v>
      </c>
    </row>
    <row r="17" spans="1:3" x14ac:dyDescent="0.25">
      <c r="A17" s="7" t="s">
        <v>100</v>
      </c>
      <c r="B17" s="6">
        <v>2.1666666666666665</v>
      </c>
      <c r="C17" s="6">
        <v>0</v>
      </c>
    </row>
    <row r="18" spans="1:3" x14ac:dyDescent="0.25">
      <c r="A18" s="7" t="s">
        <v>101</v>
      </c>
      <c r="B18" s="6">
        <v>3.5</v>
      </c>
      <c r="C18" s="6">
        <v>0</v>
      </c>
    </row>
    <row r="19" spans="1:3" x14ac:dyDescent="0.25">
      <c r="A19" s="7" t="s">
        <v>102</v>
      </c>
      <c r="B19" s="6">
        <v>4.666666666666667</v>
      </c>
      <c r="C19" s="6">
        <v>0</v>
      </c>
    </row>
    <row r="20" spans="1:3" x14ac:dyDescent="0.25">
      <c r="A20" s="7" t="s">
        <v>103</v>
      </c>
      <c r="B20" s="6">
        <v>5.833333333333333</v>
      </c>
      <c r="C20" s="6">
        <v>0</v>
      </c>
    </row>
    <row r="21" spans="1:3" x14ac:dyDescent="0.25">
      <c r="A21" s="7" t="s">
        <v>104</v>
      </c>
      <c r="B21" s="6">
        <v>5.833333333333333</v>
      </c>
      <c r="C21" s="6">
        <v>0</v>
      </c>
    </row>
    <row r="22" spans="1:3" x14ac:dyDescent="0.25">
      <c r="A22" s="7" t="s">
        <v>105</v>
      </c>
      <c r="B22" s="6">
        <v>8.3333333333333339</v>
      </c>
      <c r="C22" s="6">
        <v>0</v>
      </c>
    </row>
    <row r="23" spans="1:3" x14ac:dyDescent="0.25">
      <c r="A23" s="7" t="s">
        <v>106</v>
      </c>
      <c r="B23" s="6">
        <v>10.833333333333334</v>
      </c>
      <c r="C23" s="6">
        <v>0</v>
      </c>
    </row>
    <row r="24" spans="1:3" x14ac:dyDescent="0.25">
      <c r="A24" s="7" t="s">
        <v>107</v>
      </c>
      <c r="B24" s="6">
        <v>15.166666666666666</v>
      </c>
      <c r="C24" s="6">
        <v>0</v>
      </c>
    </row>
    <row r="25" spans="1:3" x14ac:dyDescent="0.25">
      <c r="A25" s="7" t="s">
        <v>108</v>
      </c>
      <c r="B25" s="6">
        <v>23.166666666666668</v>
      </c>
      <c r="C25" s="6">
        <v>0.16666666666666666</v>
      </c>
    </row>
    <row r="26" spans="1:3" x14ac:dyDescent="0.25">
      <c r="A26" s="7" t="s">
        <v>109</v>
      </c>
      <c r="B26" s="6">
        <v>34.333333333333336</v>
      </c>
      <c r="C26" s="6">
        <v>0.33333333333333331</v>
      </c>
    </row>
    <row r="27" spans="1:3" x14ac:dyDescent="0.25">
      <c r="A27" s="7" t="s">
        <v>110</v>
      </c>
      <c r="B27" s="6">
        <v>48.333333333333336</v>
      </c>
      <c r="C27" s="6">
        <v>0.5</v>
      </c>
    </row>
    <row r="28" spans="1:3" x14ac:dyDescent="0.25">
      <c r="A28" s="7" t="s">
        <v>111</v>
      </c>
      <c r="B28" s="6">
        <v>64.833333333333329</v>
      </c>
      <c r="C28" s="6">
        <v>0.5</v>
      </c>
    </row>
    <row r="29" spans="1:3" x14ac:dyDescent="0.25">
      <c r="A29" s="7" t="s">
        <v>112</v>
      </c>
      <c r="B29" s="6">
        <v>94</v>
      </c>
      <c r="C29" s="6">
        <v>0.5</v>
      </c>
    </row>
    <row r="30" spans="1:3" x14ac:dyDescent="0.25">
      <c r="A30" s="7" t="s">
        <v>113</v>
      </c>
      <c r="B30" s="6">
        <v>112.16666666666667</v>
      </c>
      <c r="C30" s="6">
        <v>0.5</v>
      </c>
    </row>
    <row r="31" spans="1:3" x14ac:dyDescent="0.25">
      <c r="A31" s="7" t="s">
        <v>114</v>
      </c>
      <c r="B31" s="6">
        <v>141.83333333333334</v>
      </c>
      <c r="C31" s="6">
        <v>0.66666666666666663</v>
      </c>
    </row>
    <row r="32" spans="1:3" x14ac:dyDescent="0.25">
      <c r="A32" s="7" t="s">
        <v>115</v>
      </c>
      <c r="B32" s="6">
        <v>172.5</v>
      </c>
      <c r="C32" s="6">
        <v>0.5</v>
      </c>
    </row>
    <row r="33" spans="1:3" x14ac:dyDescent="0.25">
      <c r="A33" s="7" t="s">
        <v>116</v>
      </c>
      <c r="B33" s="6">
        <v>211.5</v>
      </c>
      <c r="C33" s="6">
        <v>0.33333333333333331</v>
      </c>
    </row>
    <row r="34" spans="1:3" x14ac:dyDescent="0.25">
      <c r="A34" s="7" t="s">
        <v>117</v>
      </c>
      <c r="B34" s="6">
        <v>268.66666666666669</v>
      </c>
      <c r="C34" s="6">
        <v>1.8333333333333333</v>
      </c>
    </row>
    <row r="35" spans="1:3" x14ac:dyDescent="0.25">
      <c r="A35" s="7" t="s">
        <v>118</v>
      </c>
      <c r="B35" s="6">
        <v>286.66666666666669</v>
      </c>
      <c r="C35" s="6">
        <v>3.1666666666666665</v>
      </c>
    </row>
    <row r="36" spans="1:3" x14ac:dyDescent="0.25">
      <c r="A36" s="7" t="s">
        <v>119</v>
      </c>
      <c r="B36" s="6">
        <v>368.33333333333331</v>
      </c>
      <c r="C36" s="6">
        <v>3.1666666666666665</v>
      </c>
    </row>
    <row r="37" spans="1:3" x14ac:dyDescent="0.25">
      <c r="A37" s="7" t="s">
        <v>120</v>
      </c>
      <c r="B37" s="6">
        <v>420.66666666666669</v>
      </c>
      <c r="C37" s="6">
        <v>6.333333333333333</v>
      </c>
    </row>
    <row r="38" spans="1:3" x14ac:dyDescent="0.25">
      <c r="A38" s="7" t="s">
        <v>121</v>
      </c>
      <c r="B38" s="6">
        <v>498</v>
      </c>
      <c r="C38" s="6">
        <v>6.333333333333333</v>
      </c>
    </row>
    <row r="39" spans="1:3" x14ac:dyDescent="0.25">
      <c r="A39" s="7" t="s">
        <v>122</v>
      </c>
      <c r="B39" s="6">
        <v>595</v>
      </c>
      <c r="C39" s="6">
        <v>6.333333333333333</v>
      </c>
    </row>
    <row r="40" spans="1:3" x14ac:dyDescent="0.25">
      <c r="A40" s="7" t="s">
        <v>123</v>
      </c>
      <c r="B40" s="6">
        <v>650.33333333333337</v>
      </c>
      <c r="C40" s="6">
        <v>4.833333333333333</v>
      </c>
    </row>
    <row r="41" spans="1:3" x14ac:dyDescent="0.25">
      <c r="A41" s="7" t="s">
        <v>124</v>
      </c>
      <c r="B41" s="6">
        <v>674.33333333333337</v>
      </c>
      <c r="C41" s="6">
        <v>3.5</v>
      </c>
    </row>
    <row r="42" spans="1:3" x14ac:dyDescent="0.25">
      <c r="A42" s="7" t="s">
        <v>125</v>
      </c>
      <c r="B42" s="6">
        <v>741.33333333333337</v>
      </c>
      <c r="C42" s="6">
        <v>3.5</v>
      </c>
    </row>
    <row r="43" spans="1:3" x14ac:dyDescent="0.25">
      <c r="A43" s="4" t="s">
        <v>126</v>
      </c>
      <c r="B43" s="6"/>
      <c r="C43" s="6"/>
    </row>
    <row r="44" spans="1:3" x14ac:dyDescent="0.25">
      <c r="A44" s="7" t="s">
        <v>127</v>
      </c>
      <c r="B44" s="6">
        <v>784.5</v>
      </c>
      <c r="C44" s="6">
        <v>0</v>
      </c>
    </row>
    <row r="45" spans="1:3" x14ac:dyDescent="0.25">
      <c r="A45" s="7" t="s">
        <v>128</v>
      </c>
      <c r="B45" s="6">
        <v>794.33333333333337</v>
      </c>
      <c r="C45" s="6">
        <v>4.166666666666667</v>
      </c>
    </row>
    <row r="46" spans="1:3" x14ac:dyDescent="0.25">
      <c r="A46" s="7" t="s">
        <v>129</v>
      </c>
      <c r="B46" s="6">
        <v>786</v>
      </c>
      <c r="C46" s="6">
        <v>4.166666666666667</v>
      </c>
    </row>
    <row r="47" spans="1:3" x14ac:dyDescent="0.25">
      <c r="A47" s="7" t="s">
        <v>130</v>
      </c>
      <c r="B47" s="6">
        <v>760.33333333333337</v>
      </c>
      <c r="C47" s="6">
        <v>5.333333333333333</v>
      </c>
    </row>
    <row r="48" spans="1:3" x14ac:dyDescent="0.25">
      <c r="A48" s="7" t="s">
        <v>131</v>
      </c>
      <c r="B48" s="6">
        <v>811.66666666666663</v>
      </c>
      <c r="C48" s="6">
        <v>5.333333333333333</v>
      </c>
    </row>
    <row r="49" spans="1:3" x14ac:dyDescent="0.25">
      <c r="A49" s="7" t="s">
        <v>132</v>
      </c>
      <c r="B49" s="6">
        <v>714.5</v>
      </c>
      <c r="C49" s="6">
        <v>16.166666666666668</v>
      </c>
    </row>
    <row r="50" spans="1:3" x14ac:dyDescent="0.25">
      <c r="A50" s="7" t="s">
        <v>133</v>
      </c>
      <c r="B50" s="6">
        <v>698.5</v>
      </c>
      <c r="C50" s="6">
        <v>23.5</v>
      </c>
    </row>
    <row r="51" spans="1:3" x14ac:dyDescent="0.25">
      <c r="A51" s="7" t="s">
        <v>134</v>
      </c>
      <c r="B51" s="6">
        <v>684.5</v>
      </c>
      <c r="C51" s="6">
        <v>21.333333333333332</v>
      </c>
    </row>
    <row r="52" spans="1:3" x14ac:dyDescent="0.25">
      <c r="A52" s="7" t="s">
        <v>135</v>
      </c>
      <c r="B52" s="6">
        <v>678.33333333333337</v>
      </c>
      <c r="C52" s="6">
        <v>22.833333333333332</v>
      </c>
    </row>
    <row r="53" spans="1:3" x14ac:dyDescent="0.25">
      <c r="A53" s="7" t="s">
        <v>136</v>
      </c>
      <c r="B53" s="6">
        <v>824.66666666666663</v>
      </c>
      <c r="C53" s="6">
        <v>26.333333333333332</v>
      </c>
    </row>
    <row r="54" spans="1:3" x14ac:dyDescent="0.25">
      <c r="A54" s="7" t="s">
        <v>137</v>
      </c>
      <c r="B54" s="6">
        <v>784.83333333333337</v>
      </c>
      <c r="C54" s="6">
        <v>31.833333333333332</v>
      </c>
    </row>
    <row r="55" spans="1:3" x14ac:dyDescent="0.25">
      <c r="A55" s="7" t="s">
        <v>138</v>
      </c>
      <c r="B55" s="6">
        <v>809.16666666666663</v>
      </c>
      <c r="C55" s="6">
        <v>22.833333333333332</v>
      </c>
    </row>
    <row r="56" spans="1:3" x14ac:dyDescent="0.25">
      <c r="A56" s="7" t="s">
        <v>139</v>
      </c>
      <c r="B56" s="6">
        <v>748.66666666666663</v>
      </c>
      <c r="C56" s="6">
        <v>15.5</v>
      </c>
    </row>
    <row r="57" spans="1:3" x14ac:dyDescent="0.25">
      <c r="A57" s="7" t="s">
        <v>140</v>
      </c>
      <c r="B57" s="6">
        <v>717.83333333333337</v>
      </c>
      <c r="C57" s="6">
        <v>25.166666666666668</v>
      </c>
    </row>
    <row r="58" spans="1:3" x14ac:dyDescent="0.25">
      <c r="A58" s="7" t="s">
        <v>141</v>
      </c>
      <c r="B58" s="6">
        <v>689.16666666666663</v>
      </c>
      <c r="C58" s="6">
        <v>29.666666666666668</v>
      </c>
    </row>
    <row r="59" spans="1:3" x14ac:dyDescent="0.25">
      <c r="A59" s="7" t="s">
        <v>142</v>
      </c>
      <c r="B59" s="6">
        <v>561.5</v>
      </c>
      <c r="C59" s="6">
        <v>43.333333333333336</v>
      </c>
    </row>
    <row r="60" spans="1:3" x14ac:dyDescent="0.25">
      <c r="A60" s="7" t="s">
        <v>143</v>
      </c>
      <c r="B60" s="6">
        <v>505.83333333333331</v>
      </c>
      <c r="C60" s="6">
        <v>42.166666666666664</v>
      </c>
    </row>
    <row r="61" spans="1:3" x14ac:dyDescent="0.25">
      <c r="A61" s="7" t="s">
        <v>144</v>
      </c>
      <c r="B61" s="6">
        <v>516.66666666666663</v>
      </c>
      <c r="C61" s="6">
        <v>55.5</v>
      </c>
    </row>
    <row r="62" spans="1:3" x14ac:dyDescent="0.25">
      <c r="A62" s="7" t="s">
        <v>145</v>
      </c>
      <c r="B62" s="6">
        <v>545.33333333333337</v>
      </c>
      <c r="C62" s="6">
        <v>55.5</v>
      </c>
    </row>
    <row r="63" spans="1:3" x14ac:dyDescent="0.25">
      <c r="A63" s="7" t="s">
        <v>146</v>
      </c>
      <c r="B63" s="6">
        <v>569.16666666666663</v>
      </c>
      <c r="C63" s="6">
        <v>43.833333333333336</v>
      </c>
    </row>
    <row r="64" spans="1:3" x14ac:dyDescent="0.25">
      <c r="A64" s="7" t="s">
        <v>147</v>
      </c>
      <c r="B64" s="6">
        <v>548</v>
      </c>
      <c r="C64" s="6">
        <v>89</v>
      </c>
    </row>
    <row r="65" spans="1:3" x14ac:dyDescent="0.25">
      <c r="A65" s="7" t="s">
        <v>148</v>
      </c>
      <c r="B65" s="6">
        <v>523.5</v>
      </c>
      <c r="C65" s="6">
        <v>108.33333333333333</v>
      </c>
    </row>
    <row r="66" spans="1:3" x14ac:dyDescent="0.25">
      <c r="A66" s="7" t="s">
        <v>149</v>
      </c>
      <c r="B66" s="6">
        <v>555.16666666666663</v>
      </c>
      <c r="C66" s="6">
        <v>113.66666666666667</v>
      </c>
    </row>
    <row r="67" spans="1:3" x14ac:dyDescent="0.25">
      <c r="A67" s="7" t="s">
        <v>150</v>
      </c>
      <c r="B67" s="6">
        <v>518.66666666666663</v>
      </c>
      <c r="C67" s="6">
        <v>103</v>
      </c>
    </row>
    <row r="68" spans="1:3" x14ac:dyDescent="0.25">
      <c r="A68" s="7" t="s">
        <v>151</v>
      </c>
      <c r="B68" s="6">
        <v>510.83333333333331</v>
      </c>
      <c r="C68" s="6">
        <v>111.16666666666667</v>
      </c>
    </row>
    <row r="69" spans="1:3" x14ac:dyDescent="0.25">
      <c r="A69" s="7" t="s">
        <v>152</v>
      </c>
      <c r="B69" s="6">
        <v>470</v>
      </c>
      <c r="C69" s="6">
        <v>119.83333333333333</v>
      </c>
    </row>
    <row r="70" spans="1:3" x14ac:dyDescent="0.25">
      <c r="A70" s="7" t="s">
        <v>153</v>
      </c>
      <c r="B70" s="6">
        <v>411.16666666666669</v>
      </c>
      <c r="C70" s="6">
        <v>73.333333333333329</v>
      </c>
    </row>
    <row r="71" spans="1:3" x14ac:dyDescent="0.25">
      <c r="A71" s="7" t="s">
        <v>154</v>
      </c>
      <c r="B71" s="6">
        <v>359.83333333333331</v>
      </c>
      <c r="C71" s="6">
        <v>41</v>
      </c>
    </row>
    <row r="72" spans="1:3" x14ac:dyDescent="0.25">
      <c r="A72" s="7" t="s">
        <v>155</v>
      </c>
      <c r="B72" s="6">
        <v>328.5</v>
      </c>
      <c r="C72" s="6">
        <v>44.833333333333336</v>
      </c>
    </row>
    <row r="73" spans="1:3" x14ac:dyDescent="0.25">
      <c r="A73" s="7" t="s">
        <v>156</v>
      </c>
      <c r="B73" s="6">
        <v>315.83333333333331</v>
      </c>
      <c r="C73" s="6">
        <v>48.5</v>
      </c>
    </row>
    <row r="74" spans="1:3" x14ac:dyDescent="0.25">
      <c r="A74" s="4" t="s">
        <v>157</v>
      </c>
      <c r="B74" s="6"/>
      <c r="C74" s="6"/>
    </row>
    <row r="75" spans="1:3" x14ac:dyDescent="0.25">
      <c r="A75" s="7" t="s">
        <v>158</v>
      </c>
      <c r="B75" s="6">
        <v>286</v>
      </c>
      <c r="C75" s="6">
        <v>61.666666666666664</v>
      </c>
    </row>
    <row r="76" spans="1:3" x14ac:dyDescent="0.25">
      <c r="A76" s="7" t="s">
        <v>159</v>
      </c>
      <c r="B76" s="6">
        <v>251.16666666666666</v>
      </c>
      <c r="C76" s="6">
        <v>57</v>
      </c>
    </row>
    <row r="77" spans="1:3" x14ac:dyDescent="0.25">
      <c r="A77" s="7" t="s">
        <v>160</v>
      </c>
      <c r="B77" s="6">
        <v>239.33333333333334</v>
      </c>
      <c r="C77" s="6">
        <v>55.333333333333336</v>
      </c>
    </row>
    <row r="78" spans="1:3" x14ac:dyDescent="0.25">
      <c r="A78" s="7" t="s">
        <v>161</v>
      </c>
      <c r="B78" s="6">
        <v>230.5</v>
      </c>
      <c r="C78" s="6">
        <v>53.833333333333336</v>
      </c>
    </row>
    <row r="79" spans="1:3" x14ac:dyDescent="0.25">
      <c r="A79" s="7" t="s">
        <v>162</v>
      </c>
      <c r="B79" s="6">
        <v>229.66666666666666</v>
      </c>
      <c r="C79" s="6">
        <v>45.5</v>
      </c>
    </row>
    <row r="80" spans="1:3" x14ac:dyDescent="0.25">
      <c r="A80" s="7" t="s">
        <v>163</v>
      </c>
      <c r="B80" s="6">
        <v>248.33333333333334</v>
      </c>
      <c r="C80" s="6">
        <v>92.833333333333329</v>
      </c>
    </row>
    <row r="81" spans="1:3" x14ac:dyDescent="0.25">
      <c r="A81" s="7" t="s">
        <v>164</v>
      </c>
      <c r="B81" s="6">
        <v>288</v>
      </c>
      <c r="C81" s="6">
        <v>101.83333333333333</v>
      </c>
    </row>
    <row r="82" spans="1:3" x14ac:dyDescent="0.25">
      <c r="A82" s="7" t="s">
        <v>165</v>
      </c>
      <c r="B82" s="6">
        <v>346.33333333333331</v>
      </c>
      <c r="C82" s="6">
        <v>125.16666666666667</v>
      </c>
    </row>
    <row r="83" spans="1:3" x14ac:dyDescent="0.25">
      <c r="A83" s="7" t="s">
        <v>166</v>
      </c>
      <c r="B83" s="6">
        <v>354</v>
      </c>
      <c r="C83" s="6">
        <v>135</v>
      </c>
    </row>
    <row r="84" spans="1:3" x14ac:dyDescent="0.25">
      <c r="A84" s="7" t="s">
        <v>167</v>
      </c>
      <c r="B84" s="6">
        <v>342.83333333333331</v>
      </c>
      <c r="C84" s="6">
        <v>139.5</v>
      </c>
    </row>
    <row r="85" spans="1:3" x14ac:dyDescent="0.25">
      <c r="A85" s="7" t="s">
        <v>168</v>
      </c>
      <c r="B85" s="6">
        <v>329.5</v>
      </c>
      <c r="C85" s="6">
        <v>134.33333333333334</v>
      </c>
    </row>
    <row r="86" spans="1:3" x14ac:dyDescent="0.25">
      <c r="A86" s="7" t="s">
        <v>169</v>
      </c>
      <c r="B86" s="6">
        <v>288.5</v>
      </c>
      <c r="C86" s="6">
        <v>156.16666666666666</v>
      </c>
    </row>
    <row r="87" spans="1:3" x14ac:dyDescent="0.25">
      <c r="A87" s="7" t="s">
        <v>170</v>
      </c>
      <c r="B87" s="6">
        <v>236.16666666666666</v>
      </c>
      <c r="C87" s="6">
        <v>154</v>
      </c>
    </row>
    <row r="88" spans="1:3" x14ac:dyDescent="0.25">
      <c r="A88" s="7" t="s">
        <v>171</v>
      </c>
      <c r="B88" s="6">
        <v>175.16666666666666</v>
      </c>
      <c r="C88" s="6">
        <v>129.33333333333334</v>
      </c>
    </row>
    <row r="89" spans="1:3" x14ac:dyDescent="0.25">
      <c r="A89" s="7" t="s">
        <v>172</v>
      </c>
      <c r="B89" s="6">
        <v>196.16666666666666</v>
      </c>
      <c r="C89" s="6">
        <v>138.16666666666666</v>
      </c>
    </row>
    <row r="90" spans="1:3" x14ac:dyDescent="0.25">
      <c r="A90" s="7" t="s">
        <v>173</v>
      </c>
      <c r="B90" s="6">
        <v>204.83333333333334</v>
      </c>
      <c r="C90" s="6">
        <v>212.16666666666666</v>
      </c>
    </row>
    <row r="91" spans="1:3" x14ac:dyDescent="0.25">
      <c r="A91" s="7" t="s">
        <v>174</v>
      </c>
      <c r="B91" s="6">
        <v>226.16666666666666</v>
      </c>
      <c r="C91" s="6">
        <v>347.83333333333331</v>
      </c>
    </row>
    <row r="92" spans="1:3" x14ac:dyDescent="0.25">
      <c r="A92" s="7" t="s">
        <v>175</v>
      </c>
      <c r="B92" s="6">
        <v>216</v>
      </c>
      <c r="C92" s="6">
        <v>569.5</v>
      </c>
    </row>
    <row r="93" spans="1:3" x14ac:dyDescent="0.25">
      <c r="A93" s="7" t="s">
        <v>176</v>
      </c>
      <c r="B93" s="6">
        <v>216.66666666666666</v>
      </c>
      <c r="C93" s="6">
        <v>541.5</v>
      </c>
    </row>
    <row r="94" spans="1:3" x14ac:dyDescent="0.25">
      <c r="A94" s="7" t="s">
        <v>177</v>
      </c>
      <c r="B94" s="6">
        <v>223.5</v>
      </c>
      <c r="C94" s="6">
        <v>542.33333333333337</v>
      </c>
    </row>
    <row r="95" spans="1:3" x14ac:dyDescent="0.25">
      <c r="A95" s="7" t="s">
        <v>178</v>
      </c>
      <c r="B95" s="6">
        <v>221.5</v>
      </c>
      <c r="C95" s="6">
        <v>520.66666666666663</v>
      </c>
    </row>
    <row r="96" spans="1:3" x14ac:dyDescent="0.25">
      <c r="A96" s="7" t="s">
        <v>179</v>
      </c>
      <c r="B96" s="6">
        <v>231.66666666666666</v>
      </c>
      <c r="C96" s="6">
        <v>628</v>
      </c>
    </row>
    <row r="97" spans="1:3" x14ac:dyDescent="0.25">
      <c r="A97" s="7" t="s">
        <v>180</v>
      </c>
      <c r="B97" s="6">
        <v>239.16666666666666</v>
      </c>
      <c r="C97" s="6">
        <v>511.5</v>
      </c>
    </row>
    <row r="98" spans="1:3" x14ac:dyDescent="0.25">
      <c r="A98" s="7" t="s">
        <v>181</v>
      </c>
      <c r="B98" s="6">
        <v>235.66666666666666</v>
      </c>
      <c r="C98" s="6">
        <v>1853.1666666666667</v>
      </c>
    </row>
    <row r="99" spans="1:3" x14ac:dyDescent="0.25">
      <c r="A99" s="7" t="s">
        <v>182</v>
      </c>
      <c r="B99" s="6">
        <v>226</v>
      </c>
      <c r="C99" s="6">
        <v>1898.5</v>
      </c>
    </row>
    <row r="100" spans="1:3" x14ac:dyDescent="0.25">
      <c r="A100" s="7" t="s">
        <v>183</v>
      </c>
      <c r="B100" s="6">
        <v>224.5</v>
      </c>
      <c r="C100" s="6">
        <v>1940.6666666666667</v>
      </c>
    </row>
    <row r="101" spans="1:3" x14ac:dyDescent="0.25">
      <c r="A101" s="7" t="s">
        <v>184</v>
      </c>
      <c r="B101" s="6">
        <v>230</v>
      </c>
      <c r="C101" s="6">
        <v>1982.8333333333333</v>
      </c>
    </row>
    <row r="102" spans="1:3" x14ac:dyDescent="0.25">
      <c r="A102" s="7" t="s">
        <v>185</v>
      </c>
      <c r="B102" s="6">
        <v>232.66666666666666</v>
      </c>
      <c r="C102" s="6">
        <v>1841.1666666666667</v>
      </c>
    </row>
    <row r="103" spans="1:3" x14ac:dyDescent="0.25">
      <c r="A103" s="7" t="s">
        <v>186</v>
      </c>
      <c r="B103" s="6">
        <v>245.83333333333334</v>
      </c>
      <c r="C103" s="6">
        <v>1867.6666666666667</v>
      </c>
    </row>
    <row r="104" spans="1:3" x14ac:dyDescent="0.25">
      <c r="A104" s="7" t="s">
        <v>187</v>
      </c>
      <c r="B104" s="6">
        <v>263.33333333333331</v>
      </c>
      <c r="C104" s="6">
        <v>272.83333333333331</v>
      </c>
    </row>
    <row r="105" spans="1:3" x14ac:dyDescent="0.25">
      <c r="A105" s="7" t="s">
        <v>188</v>
      </c>
      <c r="B105" s="6">
        <v>285.33333333333331</v>
      </c>
      <c r="C105" s="6">
        <v>264.5</v>
      </c>
    </row>
    <row r="106" spans="1:3" x14ac:dyDescent="0.25">
      <c r="A106" s="4" t="s">
        <v>189</v>
      </c>
      <c r="B106" s="6"/>
      <c r="C106" s="6"/>
    </row>
    <row r="107" spans="1:3" x14ac:dyDescent="0.25">
      <c r="A107" s="7" t="s">
        <v>190</v>
      </c>
      <c r="B107" s="6">
        <v>282.16666666666669</v>
      </c>
      <c r="C107" s="6">
        <v>242.66666666666666</v>
      </c>
    </row>
    <row r="108" spans="1:3" x14ac:dyDescent="0.25">
      <c r="A108" s="7" t="s">
        <v>191</v>
      </c>
      <c r="B108" s="6">
        <v>267.16666666666669</v>
      </c>
      <c r="C108" s="6">
        <v>253.33333333333334</v>
      </c>
    </row>
    <row r="109" spans="1:3" x14ac:dyDescent="0.25">
      <c r="A109" s="7" t="s">
        <v>192</v>
      </c>
      <c r="B109" s="6">
        <v>277.5</v>
      </c>
      <c r="C109" s="6">
        <v>240.33333333333334</v>
      </c>
    </row>
    <row r="110" spans="1:3" x14ac:dyDescent="0.25">
      <c r="A110" s="7" t="s">
        <v>193</v>
      </c>
      <c r="B110" s="6">
        <v>274.33333333333331</v>
      </c>
      <c r="C110" s="6">
        <v>235.33333333333334</v>
      </c>
    </row>
    <row r="111" spans="1:3" x14ac:dyDescent="0.25">
      <c r="A111" s="7" t="s">
        <v>194</v>
      </c>
      <c r="B111" s="6">
        <v>294.33333333333331</v>
      </c>
      <c r="C111" s="6">
        <v>223.33333333333334</v>
      </c>
    </row>
    <row r="112" spans="1:3" x14ac:dyDescent="0.25">
      <c r="A112" s="7" t="s">
        <v>195</v>
      </c>
      <c r="B112" s="6">
        <v>308.5</v>
      </c>
      <c r="C112" s="6">
        <v>233</v>
      </c>
    </row>
    <row r="113" spans="1:3" x14ac:dyDescent="0.25">
      <c r="A113" s="7" t="s">
        <v>196</v>
      </c>
      <c r="B113" s="6">
        <v>332.16666666666669</v>
      </c>
      <c r="C113" s="6">
        <v>240.5</v>
      </c>
    </row>
    <row r="114" spans="1:3" x14ac:dyDescent="0.25">
      <c r="A114" s="7" t="s">
        <v>197</v>
      </c>
      <c r="B114" s="6">
        <v>331.66666666666669</v>
      </c>
      <c r="C114" s="6">
        <v>214.5</v>
      </c>
    </row>
    <row r="115" spans="1:3" x14ac:dyDescent="0.25">
      <c r="A115" s="7" t="s">
        <v>198</v>
      </c>
      <c r="B115" s="6">
        <v>340.83333333333331</v>
      </c>
      <c r="C115" s="6">
        <v>210</v>
      </c>
    </row>
    <row r="116" spans="1:3" x14ac:dyDescent="0.25">
      <c r="A116" s="7" t="s">
        <v>199</v>
      </c>
      <c r="B116" s="6">
        <v>334.66666666666669</v>
      </c>
      <c r="C116" s="6">
        <v>236.5</v>
      </c>
    </row>
    <row r="117" spans="1:3" x14ac:dyDescent="0.25">
      <c r="A117" s="7" t="s">
        <v>200</v>
      </c>
      <c r="B117" s="6">
        <v>323.5</v>
      </c>
      <c r="C117" s="6">
        <v>246</v>
      </c>
    </row>
    <row r="118" spans="1:3" x14ac:dyDescent="0.25">
      <c r="A118" s="7" t="s">
        <v>201</v>
      </c>
      <c r="B118" s="6">
        <v>304.83333333333331</v>
      </c>
      <c r="C118" s="6">
        <v>232.16666666666666</v>
      </c>
    </row>
    <row r="119" spans="1:3" x14ac:dyDescent="0.25">
      <c r="A119" s="7" t="s">
        <v>202</v>
      </c>
      <c r="B119" s="6">
        <v>295</v>
      </c>
      <c r="C119" s="6">
        <v>240.5</v>
      </c>
    </row>
    <row r="120" spans="1:3" x14ac:dyDescent="0.25">
      <c r="A120" s="7" t="s">
        <v>203</v>
      </c>
      <c r="B120" s="6">
        <v>300.83333333333331</v>
      </c>
      <c r="C120" s="6">
        <v>252.16666666666666</v>
      </c>
    </row>
    <row r="121" spans="1:3" x14ac:dyDescent="0.25">
      <c r="A121" s="7" t="s">
        <v>204</v>
      </c>
      <c r="B121" s="6">
        <v>288.33333333333331</v>
      </c>
      <c r="C121" s="6">
        <v>252.16666666666666</v>
      </c>
    </row>
    <row r="122" spans="1:3" x14ac:dyDescent="0.25">
      <c r="A122" s="7" t="s">
        <v>205</v>
      </c>
      <c r="B122" s="6">
        <v>289.33333333333331</v>
      </c>
      <c r="C122" s="6">
        <v>245</v>
      </c>
    </row>
    <row r="123" spans="1:3" x14ac:dyDescent="0.25">
      <c r="A123" s="7" t="s">
        <v>206</v>
      </c>
      <c r="B123" s="6">
        <v>293.66666666666669</v>
      </c>
      <c r="C123" s="6">
        <v>263</v>
      </c>
    </row>
    <row r="124" spans="1:3" x14ac:dyDescent="0.25">
      <c r="A124" s="7" t="s">
        <v>207</v>
      </c>
      <c r="B124" s="6">
        <v>318.16666666666669</v>
      </c>
      <c r="C124" s="6">
        <v>301.66666666666669</v>
      </c>
    </row>
    <row r="125" spans="1:3" x14ac:dyDescent="0.25">
      <c r="A125" s="7" t="s">
        <v>208</v>
      </c>
      <c r="B125" s="6">
        <v>333.5</v>
      </c>
      <c r="C125" s="6">
        <v>339.83333333333331</v>
      </c>
    </row>
    <row r="126" spans="1:3" x14ac:dyDescent="0.25">
      <c r="A126" s="7" t="s">
        <v>209</v>
      </c>
      <c r="B126" s="6">
        <v>358.5</v>
      </c>
      <c r="C126" s="6">
        <v>372.83333333333331</v>
      </c>
    </row>
    <row r="127" spans="1:3" x14ac:dyDescent="0.25">
      <c r="A127" s="7" t="s">
        <v>210</v>
      </c>
      <c r="B127" s="6">
        <v>349.5</v>
      </c>
      <c r="C127" s="6">
        <v>420.66666666666669</v>
      </c>
    </row>
    <row r="128" spans="1:3" x14ac:dyDescent="0.25">
      <c r="A128" s="7" t="s">
        <v>211</v>
      </c>
      <c r="B128" s="6">
        <v>342.66666666666669</v>
      </c>
      <c r="C128" s="6">
        <v>389.33333333333331</v>
      </c>
    </row>
    <row r="129" spans="1:3" x14ac:dyDescent="0.25">
      <c r="A129" s="7" t="s">
        <v>212</v>
      </c>
      <c r="B129" s="6">
        <v>344.16666666666669</v>
      </c>
      <c r="C129" s="6">
        <v>374.83333333333331</v>
      </c>
    </row>
    <row r="130" spans="1:3" x14ac:dyDescent="0.25">
      <c r="A130" s="7" t="s">
        <v>213</v>
      </c>
      <c r="B130" s="6">
        <v>335.83333333333331</v>
      </c>
      <c r="C130" s="6">
        <v>345.5</v>
      </c>
    </row>
    <row r="131" spans="1:3" x14ac:dyDescent="0.25">
      <c r="A131" s="7" t="s">
        <v>214</v>
      </c>
      <c r="B131" s="6">
        <v>325.16666666666669</v>
      </c>
      <c r="C131" s="6">
        <v>317.5</v>
      </c>
    </row>
    <row r="132" spans="1:3" x14ac:dyDescent="0.25">
      <c r="A132" s="7" t="s">
        <v>215</v>
      </c>
      <c r="B132" s="6">
        <v>337.5</v>
      </c>
      <c r="C132" s="6">
        <v>287.83333333333331</v>
      </c>
    </row>
    <row r="133" spans="1:3" x14ac:dyDescent="0.25">
      <c r="A133" s="7" t="s">
        <v>216</v>
      </c>
      <c r="B133" s="6">
        <v>342.66666666666669</v>
      </c>
      <c r="C133" s="6">
        <v>248</v>
      </c>
    </row>
    <row r="134" spans="1:3" x14ac:dyDescent="0.25">
      <c r="A134" s="7" t="s">
        <v>217</v>
      </c>
      <c r="B134" s="6">
        <v>375.66666666666669</v>
      </c>
      <c r="C134" s="6">
        <v>253</v>
      </c>
    </row>
    <row r="135" spans="1:3" x14ac:dyDescent="0.25">
      <c r="A135" s="7" t="s">
        <v>218</v>
      </c>
      <c r="B135" s="6">
        <v>362.5</v>
      </c>
      <c r="C135" s="6">
        <v>229.33333333333334</v>
      </c>
    </row>
    <row r="136" spans="1:3" x14ac:dyDescent="0.25">
      <c r="A136" s="7" t="s">
        <v>219</v>
      </c>
      <c r="B136" s="6">
        <v>344.5</v>
      </c>
      <c r="C136" s="6">
        <v>237</v>
      </c>
    </row>
    <row r="137" spans="1:3" x14ac:dyDescent="0.25">
      <c r="A137" s="4" t="s">
        <v>220</v>
      </c>
      <c r="B137" s="6"/>
      <c r="C137" s="6"/>
    </row>
    <row r="138" spans="1:3" x14ac:dyDescent="0.25">
      <c r="A138" s="7" t="s">
        <v>221</v>
      </c>
      <c r="B138" s="6">
        <v>351.33333333333331</v>
      </c>
      <c r="C138" s="6">
        <v>236</v>
      </c>
    </row>
    <row r="139" spans="1:3" x14ac:dyDescent="0.25">
      <c r="A139" s="7" t="s">
        <v>222</v>
      </c>
      <c r="B139" s="6">
        <v>339.16666666666669</v>
      </c>
      <c r="C139" s="6">
        <v>244</v>
      </c>
    </row>
    <row r="140" spans="1:3" x14ac:dyDescent="0.25">
      <c r="A140" s="7" t="s">
        <v>223</v>
      </c>
      <c r="B140" s="6">
        <v>361.16666666666669</v>
      </c>
      <c r="C140" s="6">
        <v>260</v>
      </c>
    </row>
    <row r="141" spans="1:3" x14ac:dyDescent="0.25">
      <c r="A141" s="7" t="s">
        <v>224</v>
      </c>
      <c r="B141" s="6">
        <v>353.83333333333331</v>
      </c>
      <c r="C141" s="6">
        <v>284.33333333333331</v>
      </c>
    </row>
    <row r="142" spans="1:3" x14ac:dyDescent="0.25">
      <c r="A142" s="7" t="s">
        <v>225</v>
      </c>
      <c r="B142" s="6">
        <v>364.16666666666669</v>
      </c>
      <c r="C142" s="6">
        <v>302</v>
      </c>
    </row>
    <row r="143" spans="1:3" x14ac:dyDescent="0.25">
      <c r="A143" s="7" t="s">
        <v>226</v>
      </c>
      <c r="B143" s="6">
        <v>359.66666666666669</v>
      </c>
      <c r="C143" s="6">
        <v>276.83333333333331</v>
      </c>
    </row>
    <row r="144" spans="1:3" x14ac:dyDescent="0.25">
      <c r="A144" s="7" t="s">
        <v>227</v>
      </c>
      <c r="B144" s="6">
        <v>348.83333333333331</v>
      </c>
      <c r="C144" s="6">
        <v>274.5</v>
      </c>
    </row>
    <row r="145" spans="1:3" x14ac:dyDescent="0.25">
      <c r="A145" s="7" t="s">
        <v>228</v>
      </c>
      <c r="B145" s="6">
        <v>359.66666666666669</v>
      </c>
      <c r="C145" s="6">
        <v>269.5</v>
      </c>
    </row>
    <row r="146" spans="1:3" x14ac:dyDescent="0.25">
      <c r="A146" s="7" t="s">
        <v>229</v>
      </c>
      <c r="B146" s="6">
        <v>353.5</v>
      </c>
      <c r="C146" s="6">
        <v>270.83333333333331</v>
      </c>
    </row>
    <row r="147" spans="1:3" x14ac:dyDescent="0.25">
      <c r="A147" s="7" t="s">
        <v>230</v>
      </c>
      <c r="B147" s="6">
        <v>351.66666666666669</v>
      </c>
      <c r="C147" s="6">
        <v>263</v>
      </c>
    </row>
    <row r="148" spans="1:3" x14ac:dyDescent="0.25">
      <c r="A148" s="7" t="s">
        <v>231</v>
      </c>
      <c r="B148" s="6">
        <v>354</v>
      </c>
      <c r="C148" s="6">
        <v>273</v>
      </c>
    </row>
    <row r="149" spans="1:3" x14ac:dyDescent="0.25">
      <c r="A149" s="7" t="s">
        <v>232</v>
      </c>
      <c r="B149" s="6">
        <v>363.83333333333331</v>
      </c>
      <c r="C149" s="6">
        <v>290.16666666666669</v>
      </c>
    </row>
    <row r="150" spans="1:3" x14ac:dyDescent="0.25">
      <c r="A150" s="7" t="s">
        <v>233</v>
      </c>
      <c r="B150" s="6">
        <v>367</v>
      </c>
      <c r="C150" s="6">
        <v>270</v>
      </c>
    </row>
    <row r="151" spans="1:3" x14ac:dyDescent="0.25">
      <c r="A151" s="7" t="s">
        <v>234</v>
      </c>
      <c r="B151" s="6">
        <v>332</v>
      </c>
      <c r="C151" s="6">
        <v>306</v>
      </c>
    </row>
    <row r="152" spans="1:3" x14ac:dyDescent="0.25">
      <c r="A152" s="7" t="s">
        <v>235</v>
      </c>
      <c r="B152" s="6">
        <v>324.83333333333331</v>
      </c>
      <c r="C152" s="6">
        <v>343.5</v>
      </c>
    </row>
    <row r="153" spans="1:3" x14ac:dyDescent="0.25">
      <c r="A153" s="7" t="s">
        <v>236</v>
      </c>
      <c r="B153" s="6">
        <v>314.33333333333331</v>
      </c>
      <c r="C153" s="6">
        <v>354.33333333333331</v>
      </c>
    </row>
    <row r="154" spans="1:3" x14ac:dyDescent="0.25">
      <c r="A154" s="7" t="s">
        <v>237</v>
      </c>
      <c r="B154" s="6">
        <v>309.33333333333331</v>
      </c>
      <c r="C154" s="6">
        <v>355.83333333333331</v>
      </c>
    </row>
    <row r="155" spans="1:3" x14ac:dyDescent="0.25">
      <c r="A155" s="7" t="s">
        <v>238</v>
      </c>
      <c r="B155" s="6">
        <v>313</v>
      </c>
      <c r="C155" s="6">
        <v>374.33333333333331</v>
      </c>
    </row>
    <row r="156" spans="1:3" x14ac:dyDescent="0.25">
      <c r="A156" s="7" t="s">
        <v>239</v>
      </c>
      <c r="B156" s="6">
        <v>303</v>
      </c>
      <c r="C156" s="6">
        <v>384</v>
      </c>
    </row>
    <row r="157" spans="1:3" x14ac:dyDescent="0.25">
      <c r="A157" s="7" t="s">
        <v>240</v>
      </c>
      <c r="B157" s="6">
        <v>286.66666666666669</v>
      </c>
      <c r="C157" s="6">
        <v>332.83333333333331</v>
      </c>
    </row>
    <row r="158" spans="1:3" x14ac:dyDescent="0.25">
      <c r="A158" s="7" t="s">
        <v>241</v>
      </c>
      <c r="B158" s="6">
        <v>245.33333333333334</v>
      </c>
      <c r="C158" s="6">
        <v>276.5</v>
      </c>
    </row>
    <row r="159" spans="1:3" x14ac:dyDescent="0.25">
      <c r="A159" s="7" t="s">
        <v>242</v>
      </c>
      <c r="B159" s="6">
        <v>230.83333333333334</v>
      </c>
      <c r="C159" s="6">
        <v>253.83333333333334</v>
      </c>
    </row>
    <row r="160" spans="1:3" x14ac:dyDescent="0.25">
      <c r="A160" s="7" t="s">
        <v>243</v>
      </c>
      <c r="B160" s="6">
        <v>217</v>
      </c>
      <c r="C160" s="6">
        <v>263.16666666666669</v>
      </c>
    </row>
    <row r="161" spans="1:3" x14ac:dyDescent="0.25">
      <c r="A161" s="7" t="s">
        <v>244</v>
      </c>
      <c r="B161" s="6">
        <v>217</v>
      </c>
      <c r="C161" s="6">
        <v>255.66666666666666</v>
      </c>
    </row>
    <row r="162" spans="1:3" x14ac:dyDescent="0.25">
      <c r="A162" s="7" t="s">
        <v>245</v>
      </c>
      <c r="B162" s="6">
        <v>219.83333333333334</v>
      </c>
      <c r="C162" s="6">
        <v>273.5</v>
      </c>
    </row>
    <row r="163" spans="1:3" x14ac:dyDescent="0.25">
      <c r="A163" s="7" t="s">
        <v>246</v>
      </c>
      <c r="B163" s="6">
        <v>232.16666666666666</v>
      </c>
      <c r="C163" s="6">
        <v>278.33333333333331</v>
      </c>
    </row>
    <row r="164" spans="1:3" x14ac:dyDescent="0.25">
      <c r="A164" s="7" t="s">
        <v>247</v>
      </c>
      <c r="B164" s="6">
        <v>233.5</v>
      </c>
      <c r="C164" s="6">
        <v>267.66666666666669</v>
      </c>
    </row>
    <row r="165" spans="1:3" x14ac:dyDescent="0.25">
      <c r="A165" s="7" t="s">
        <v>248</v>
      </c>
      <c r="B165" s="6">
        <v>210</v>
      </c>
      <c r="C165" s="6">
        <v>271.16666666666669</v>
      </c>
    </row>
    <row r="166" spans="1:3" x14ac:dyDescent="0.25">
      <c r="A166" s="7" t="s">
        <v>249</v>
      </c>
      <c r="B166" s="6">
        <v>205.66666666666666</v>
      </c>
      <c r="C166" s="6">
        <v>251</v>
      </c>
    </row>
    <row r="167" spans="1:3" x14ac:dyDescent="0.25">
      <c r="A167" s="7" t="s">
        <v>250</v>
      </c>
      <c r="B167" s="6">
        <v>196</v>
      </c>
      <c r="C167" s="6">
        <v>242.16666666666666</v>
      </c>
    </row>
    <row r="168" spans="1:3" x14ac:dyDescent="0.25">
      <c r="A168" s="7" t="s">
        <v>251</v>
      </c>
      <c r="B168" s="6">
        <v>186.16666666666666</v>
      </c>
      <c r="C168" s="6">
        <v>245.5</v>
      </c>
    </row>
    <row r="169" spans="1:3" x14ac:dyDescent="0.25">
      <c r="A169" s="4" t="s">
        <v>252</v>
      </c>
      <c r="B169" s="6"/>
      <c r="C169" s="6"/>
    </row>
    <row r="170" spans="1:3" x14ac:dyDescent="0.25">
      <c r="A170" s="7" t="s">
        <v>253</v>
      </c>
      <c r="B170" s="6">
        <v>191</v>
      </c>
      <c r="C170" s="6">
        <v>261</v>
      </c>
    </row>
    <row r="171" spans="1:3" x14ac:dyDescent="0.25">
      <c r="A171" s="7" t="s">
        <v>254</v>
      </c>
      <c r="B171" s="6">
        <v>194</v>
      </c>
      <c r="C171" s="6">
        <v>268.16666666666669</v>
      </c>
    </row>
    <row r="172" spans="1:3" x14ac:dyDescent="0.25">
      <c r="A172" s="7" t="s">
        <v>255</v>
      </c>
      <c r="B172" s="6">
        <v>193.16666666666666</v>
      </c>
      <c r="C172" s="6">
        <v>247.5</v>
      </c>
    </row>
    <row r="173" spans="1:3" x14ac:dyDescent="0.25">
      <c r="A173" s="7" t="s">
        <v>256</v>
      </c>
      <c r="B173" s="6">
        <v>178</v>
      </c>
      <c r="C173" s="6">
        <v>240.5</v>
      </c>
    </row>
    <row r="174" spans="1:3" x14ac:dyDescent="0.25">
      <c r="A174" s="7" t="s">
        <v>257</v>
      </c>
      <c r="B174" s="6">
        <v>163.33333333333334</v>
      </c>
      <c r="C174" s="6">
        <v>237.5</v>
      </c>
    </row>
    <row r="175" spans="1:3" x14ac:dyDescent="0.25">
      <c r="A175" s="7" t="s">
        <v>258</v>
      </c>
      <c r="B175" s="6">
        <v>164.83333333333334</v>
      </c>
      <c r="C175" s="6">
        <v>226.16666666666666</v>
      </c>
    </row>
    <row r="176" spans="1:3" x14ac:dyDescent="0.25">
      <c r="A176" s="7" t="s">
        <v>259</v>
      </c>
      <c r="B176" s="6">
        <v>173.5</v>
      </c>
      <c r="C176" s="6">
        <v>217.33333333333334</v>
      </c>
    </row>
    <row r="177" spans="1:3" x14ac:dyDescent="0.25">
      <c r="A177" s="7" t="s">
        <v>260</v>
      </c>
      <c r="B177" s="6">
        <v>179</v>
      </c>
      <c r="C177" s="6">
        <v>230</v>
      </c>
    </row>
    <row r="178" spans="1:3" x14ac:dyDescent="0.25">
      <c r="A178" s="7" t="s">
        <v>261</v>
      </c>
      <c r="B178" s="6">
        <v>183.16666666666666</v>
      </c>
      <c r="C178" s="6">
        <v>233.33333333333334</v>
      </c>
    </row>
    <row r="179" spans="1:3" x14ac:dyDescent="0.25">
      <c r="A179" s="7" t="s">
        <v>262</v>
      </c>
      <c r="B179" s="6">
        <v>190.66666666666666</v>
      </c>
      <c r="C179" s="6">
        <v>213.66666666666666</v>
      </c>
    </row>
    <row r="180" spans="1:3" x14ac:dyDescent="0.25">
      <c r="A180" s="7" t="s">
        <v>263</v>
      </c>
      <c r="B180" s="6">
        <v>182.83333333333334</v>
      </c>
      <c r="C180" s="6">
        <v>199.16666666666666</v>
      </c>
    </row>
    <row r="181" spans="1:3" x14ac:dyDescent="0.25">
      <c r="A181" s="7" t="s">
        <v>264</v>
      </c>
      <c r="B181" s="6">
        <v>193.66666666666666</v>
      </c>
      <c r="C181" s="6">
        <v>183.33333333333334</v>
      </c>
    </row>
    <row r="182" spans="1:3" x14ac:dyDescent="0.25">
      <c r="A182" s="7" t="s">
        <v>265</v>
      </c>
      <c r="B182" s="6">
        <v>199.5</v>
      </c>
      <c r="C182" s="6">
        <v>181.66666666666666</v>
      </c>
    </row>
    <row r="183" spans="1:3" x14ac:dyDescent="0.25">
      <c r="A183" s="7" t="s">
        <v>266</v>
      </c>
      <c r="B183" s="6">
        <v>207.66666666666666</v>
      </c>
      <c r="C183" s="6">
        <v>168.33333333333334</v>
      </c>
    </row>
    <row r="184" spans="1:3" x14ac:dyDescent="0.25">
      <c r="A184" s="7" t="s">
        <v>267</v>
      </c>
      <c r="B184" s="6">
        <v>218.83333333333334</v>
      </c>
      <c r="C184" s="6">
        <v>179</v>
      </c>
    </row>
    <row r="185" spans="1:3" x14ac:dyDescent="0.25">
      <c r="A185" s="7" t="s">
        <v>268</v>
      </c>
      <c r="B185" s="6">
        <v>212.83333333333334</v>
      </c>
      <c r="C185" s="6">
        <v>182.83333333333334</v>
      </c>
    </row>
    <row r="186" spans="1:3" x14ac:dyDescent="0.25">
      <c r="A186" s="7" t="s">
        <v>269</v>
      </c>
      <c r="B186" s="6">
        <v>214.83333333333334</v>
      </c>
      <c r="C186" s="6">
        <v>173.33333333333334</v>
      </c>
    </row>
    <row r="187" spans="1:3" x14ac:dyDescent="0.25">
      <c r="A187" s="7" t="s">
        <v>270</v>
      </c>
      <c r="B187" s="6">
        <v>204.16666666666666</v>
      </c>
      <c r="C187" s="6">
        <v>166</v>
      </c>
    </row>
    <row r="188" spans="1:3" x14ac:dyDescent="0.25">
      <c r="A188" s="7" t="s">
        <v>271</v>
      </c>
      <c r="B188" s="6">
        <v>192.16666666666666</v>
      </c>
      <c r="C188" s="6">
        <v>158.66666666666666</v>
      </c>
    </row>
    <row r="189" spans="1:3" x14ac:dyDescent="0.25">
      <c r="A189" s="7" t="s">
        <v>272</v>
      </c>
      <c r="B189" s="6">
        <v>201.5</v>
      </c>
      <c r="C189" s="6">
        <v>148.33333333333334</v>
      </c>
    </row>
    <row r="190" spans="1:3" x14ac:dyDescent="0.25">
      <c r="A190" s="7" t="s">
        <v>273</v>
      </c>
      <c r="B190" s="6">
        <v>205</v>
      </c>
      <c r="C190" s="6">
        <v>148</v>
      </c>
    </row>
    <row r="191" spans="1:3" x14ac:dyDescent="0.25">
      <c r="A191" s="7" t="s">
        <v>274</v>
      </c>
      <c r="B191" s="6">
        <v>225</v>
      </c>
      <c r="C191" s="6">
        <v>159.16666666666666</v>
      </c>
    </row>
    <row r="192" spans="1:3" x14ac:dyDescent="0.25">
      <c r="A192" s="7" t="s">
        <v>275</v>
      </c>
      <c r="B192" s="6">
        <v>227.16666666666666</v>
      </c>
      <c r="C192" s="6">
        <v>162.33333333333334</v>
      </c>
    </row>
    <row r="193" spans="1:3" x14ac:dyDescent="0.25">
      <c r="A193" s="7" t="s">
        <v>276</v>
      </c>
      <c r="B193" s="6">
        <v>212</v>
      </c>
      <c r="C193" s="6">
        <v>157.33333333333334</v>
      </c>
    </row>
    <row r="194" spans="1:3" x14ac:dyDescent="0.25">
      <c r="A194" s="7" t="s">
        <v>277</v>
      </c>
      <c r="B194" s="6">
        <v>201.83333333333334</v>
      </c>
      <c r="C194" s="6">
        <v>148.66666666666666</v>
      </c>
    </row>
    <row r="195" spans="1:3" x14ac:dyDescent="0.25">
      <c r="A195" s="7" t="s">
        <v>278</v>
      </c>
      <c r="B195" s="6">
        <v>213.66666666666666</v>
      </c>
      <c r="C195" s="6">
        <v>153.33333333333334</v>
      </c>
    </row>
    <row r="196" spans="1:3" x14ac:dyDescent="0.25">
      <c r="A196" s="7" t="s">
        <v>279</v>
      </c>
      <c r="B196" s="6">
        <v>243.33333333333334</v>
      </c>
      <c r="C196" s="6">
        <v>147.33333333333334</v>
      </c>
    </row>
    <row r="197" spans="1:3" x14ac:dyDescent="0.25">
      <c r="A197" s="7" t="s">
        <v>280</v>
      </c>
      <c r="B197" s="6">
        <v>270.33333333333331</v>
      </c>
      <c r="C197" s="6">
        <v>150.66666666666666</v>
      </c>
    </row>
    <row r="198" spans="1:3" x14ac:dyDescent="0.25">
      <c r="A198" s="7" t="s">
        <v>281</v>
      </c>
      <c r="B198" s="6">
        <v>308.5</v>
      </c>
      <c r="C198" s="6">
        <v>165.33333333333334</v>
      </c>
    </row>
    <row r="199" spans="1:3" x14ac:dyDescent="0.25">
      <c r="A199" s="7" t="s">
        <v>282</v>
      </c>
      <c r="B199" s="6">
        <v>341.33333333333331</v>
      </c>
      <c r="C199" s="6">
        <v>167.5</v>
      </c>
    </row>
    <row r="200" spans="1:3" x14ac:dyDescent="0.25">
      <c r="A200" s="7" t="s">
        <v>283</v>
      </c>
      <c r="B200" s="6">
        <v>350</v>
      </c>
      <c r="C200" s="6">
        <v>156.66666666666666</v>
      </c>
    </row>
    <row r="201" spans="1:3" x14ac:dyDescent="0.25">
      <c r="A201" s="4" t="s">
        <v>284</v>
      </c>
      <c r="B201" s="6"/>
      <c r="C201" s="6"/>
    </row>
    <row r="202" spans="1:3" x14ac:dyDescent="0.25">
      <c r="A202" s="7" t="s">
        <v>285</v>
      </c>
      <c r="B202" s="6">
        <v>328.16666666666669</v>
      </c>
      <c r="C202" s="6">
        <v>153.33333333333334</v>
      </c>
    </row>
    <row r="203" spans="1:3" x14ac:dyDescent="0.25">
      <c r="A203" s="7" t="s">
        <v>286</v>
      </c>
      <c r="B203" s="6">
        <v>327</v>
      </c>
      <c r="C203" s="6">
        <v>146</v>
      </c>
    </row>
    <row r="204" spans="1:3" x14ac:dyDescent="0.25">
      <c r="A204" s="7" t="s">
        <v>287</v>
      </c>
      <c r="B204" s="6">
        <v>329.5</v>
      </c>
      <c r="C204" s="6">
        <v>145.16666666666666</v>
      </c>
    </row>
    <row r="205" spans="1:3" x14ac:dyDescent="0.25">
      <c r="A205" s="7" t="s">
        <v>288</v>
      </c>
      <c r="B205" s="6">
        <v>334.83333333333331</v>
      </c>
      <c r="C205" s="6">
        <v>135</v>
      </c>
    </row>
    <row r="206" spans="1:3" x14ac:dyDescent="0.25">
      <c r="A206" s="7" t="s">
        <v>289</v>
      </c>
      <c r="B206" s="6">
        <v>362.5</v>
      </c>
      <c r="C206" s="6">
        <v>151.33333333333334</v>
      </c>
    </row>
    <row r="207" spans="1:3" x14ac:dyDescent="0.25">
      <c r="A207" s="7" t="s">
        <v>290</v>
      </c>
      <c r="B207" s="6">
        <v>374.33333333333331</v>
      </c>
      <c r="C207" s="6">
        <v>165.33333333333334</v>
      </c>
    </row>
    <row r="208" spans="1:3" x14ac:dyDescent="0.25">
      <c r="A208" s="7" t="s">
        <v>291</v>
      </c>
      <c r="B208" s="6">
        <v>377.33333333333331</v>
      </c>
      <c r="C208" s="6">
        <v>152</v>
      </c>
    </row>
    <row r="209" spans="1:3" x14ac:dyDescent="0.25">
      <c r="A209" s="7" t="s">
        <v>292</v>
      </c>
      <c r="B209" s="6">
        <v>377</v>
      </c>
      <c r="C209" s="6">
        <v>152.16666666666666</v>
      </c>
    </row>
    <row r="210" spans="1:3" x14ac:dyDescent="0.25">
      <c r="A210" s="7" t="s">
        <v>293</v>
      </c>
      <c r="B210" s="6">
        <v>415</v>
      </c>
      <c r="C210" s="6">
        <v>142.83333333333334</v>
      </c>
    </row>
    <row r="211" spans="1:3" x14ac:dyDescent="0.25">
      <c r="A211" s="7" t="s">
        <v>294</v>
      </c>
      <c r="B211" s="6">
        <v>444.83333333333331</v>
      </c>
      <c r="C211" s="6">
        <v>144.16666666666666</v>
      </c>
    </row>
    <row r="212" spans="1:3" x14ac:dyDescent="0.25">
      <c r="A212" s="7" t="s">
        <v>295</v>
      </c>
      <c r="B212" s="6">
        <v>478.33333333333331</v>
      </c>
      <c r="C212" s="6">
        <v>141.83333333333334</v>
      </c>
    </row>
    <row r="213" spans="1:3" x14ac:dyDescent="0.25">
      <c r="A213" s="7" t="s">
        <v>296</v>
      </c>
      <c r="B213" s="6">
        <v>508.66666666666669</v>
      </c>
      <c r="C213" s="6">
        <v>156.83333333333334</v>
      </c>
    </row>
    <row r="214" spans="1:3" x14ac:dyDescent="0.25">
      <c r="A214" s="7" t="s">
        <v>297</v>
      </c>
      <c r="B214" s="6">
        <v>579.33333333333337</v>
      </c>
      <c r="C214" s="6">
        <v>175.5</v>
      </c>
    </row>
    <row r="215" spans="1:3" x14ac:dyDescent="0.25">
      <c r="A215" s="7" t="s">
        <v>298</v>
      </c>
      <c r="B215" s="6">
        <v>616.83333333333337</v>
      </c>
      <c r="C215" s="6">
        <v>173.16666666666666</v>
      </c>
    </row>
    <row r="216" spans="1:3" x14ac:dyDescent="0.25">
      <c r="A216" s="7" t="s">
        <v>299</v>
      </c>
      <c r="B216" s="6">
        <v>580</v>
      </c>
      <c r="C216" s="6">
        <v>179.66666666666666</v>
      </c>
    </row>
    <row r="217" spans="1:3" x14ac:dyDescent="0.25">
      <c r="A217" s="7" t="s">
        <v>300</v>
      </c>
      <c r="B217" s="6">
        <v>583.33333333333337</v>
      </c>
      <c r="C217" s="6">
        <v>181.16666666666666</v>
      </c>
    </row>
    <row r="218" spans="1:3" x14ac:dyDescent="0.25">
      <c r="A218" s="7" t="s">
        <v>301</v>
      </c>
      <c r="B218" s="6">
        <v>597.16666666666663</v>
      </c>
      <c r="C218" s="6">
        <v>191.66666666666666</v>
      </c>
    </row>
    <row r="219" spans="1:3" x14ac:dyDescent="0.25">
      <c r="A219" s="7" t="s">
        <v>302</v>
      </c>
      <c r="B219" s="6">
        <v>644.33333333333337</v>
      </c>
      <c r="C219" s="6">
        <v>193.16666666666666</v>
      </c>
    </row>
    <row r="220" spans="1:3" x14ac:dyDescent="0.25">
      <c r="A220" s="7" t="s">
        <v>303</v>
      </c>
      <c r="B220" s="6">
        <v>673.66666666666663</v>
      </c>
      <c r="C220" s="6">
        <v>222.5</v>
      </c>
    </row>
    <row r="221" spans="1:3" x14ac:dyDescent="0.25">
      <c r="A221" s="7" t="s">
        <v>304</v>
      </c>
      <c r="B221" s="6">
        <v>663.5</v>
      </c>
      <c r="C221" s="6">
        <v>235.16666666666666</v>
      </c>
    </row>
    <row r="222" spans="1:3" x14ac:dyDescent="0.25">
      <c r="A222" s="7" t="s">
        <v>305</v>
      </c>
      <c r="B222" s="6">
        <v>696.5</v>
      </c>
      <c r="C222" s="6">
        <v>229</v>
      </c>
    </row>
    <row r="223" spans="1:3" x14ac:dyDescent="0.25">
      <c r="A223" s="7" t="s">
        <v>306</v>
      </c>
      <c r="B223" s="6">
        <v>672.83333333333337</v>
      </c>
      <c r="C223" s="6">
        <v>241</v>
      </c>
    </row>
    <row r="224" spans="1:3" x14ac:dyDescent="0.25">
      <c r="A224" s="7" t="s">
        <v>308</v>
      </c>
      <c r="B224" s="6">
        <v>678.16666666666663</v>
      </c>
      <c r="C224" s="6">
        <v>249.33333333333334</v>
      </c>
    </row>
    <row r="225" spans="1:3" x14ac:dyDescent="0.25">
      <c r="A225" s="7" t="s">
        <v>315</v>
      </c>
      <c r="B225" s="6">
        <v>663.33333333333337</v>
      </c>
      <c r="C225" s="6">
        <v>270.5</v>
      </c>
    </row>
    <row r="226" spans="1:3" x14ac:dyDescent="0.25">
      <c r="A226" s="7" t="s">
        <v>318</v>
      </c>
      <c r="B226" s="6">
        <v>671.66666666666663</v>
      </c>
      <c r="C226" s="6">
        <v>266.5</v>
      </c>
    </row>
    <row r="227" spans="1:3" x14ac:dyDescent="0.25">
      <c r="A227" s="7" t="s">
        <v>319</v>
      </c>
      <c r="B227" s="6">
        <v>727</v>
      </c>
      <c r="C227" s="6">
        <v>297.33333333333331</v>
      </c>
    </row>
    <row r="228" spans="1:3" x14ac:dyDescent="0.25">
      <c r="A228" s="7" t="s">
        <v>320</v>
      </c>
      <c r="B228" s="6">
        <v>734</v>
      </c>
      <c r="C228" s="6">
        <v>318.5</v>
      </c>
    </row>
    <row r="229" spans="1:3" x14ac:dyDescent="0.25">
      <c r="A229" s="7" t="s">
        <v>321</v>
      </c>
      <c r="B229" s="6">
        <v>727.66666666666663</v>
      </c>
      <c r="C229" s="6">
        <v>318.33333333333331</v>
      </c>
    </row>
    <row r="230" spans="1:3" x14ac:dyDescent="0.25">
      <c r="A230" s="7" t="s">
        <v>322</v>
      </c>
      <c r="B230" s="6">
        <v>708.66666666666663</v>
      </c>
      <c r="C230" s="6">
        <v>317.16666666666669</v>
      </c>
    </row>
    <row r="231" spans="1:3" x14ac:dyDescent="0.25">
      <c r="A231" s="7" t="s">
        <v>323</v>
      </c>
      <c r="B231" s="6">
        <v>731</v>
      </c>
      <c r="C231" s="6">
        <v>309</v>
      </c>
    </row>
    <row r="232" spans="1:3" x14ac:dyDescent="0.25">
      <c r="A232" s="4" t="s">
        <v>324</v>
      </c>
      <c r="B232" s="6"/>
      <c r="C232" s="6"/>
    </row>
    <row r="233" spans="1:3" x14ac:dyDescent="0.25">
      <c r="A233" s="7" t="s">
        <v>325</v>
      </c>
      <c r="B233" s="6">
        <v>723.5</v>
      </c>
      <c r="C233" s="6">
        <v>322.33333333333331</v>
      </c>
    </row>
    <row r="234" spans="1:3" x14ac:dyDescent="0.25">
      <c r="A234" s="7" t="s">
        <v>326</v>
      </c>
      <c r="B234" s="6">
        <v>724.16666666666663</v>
      </c>
      <c r="C234" s="6">
        <v>329.83333333333331</v>
      </c>
    </row>
    <row r="235" spans="1:3" x14ac:dyDescent="0.25">
      <c r="A235" s="7" t="s">
        <v>327</v>
      </c>
      <c r="B235" s="6">
        <v>773.83333333333337</v>
      </c>
      <c r="C235" s="6">
        <v>366.33333333333331</v>
      </c>
    </row>
    <row r="236" spans="1:3" x14ac:dyDescent="0.25">
      <c r="A236" s="7" t="s">
        <v>328</v>
      </c>
      <c r="B236" s="6">
        <v>853.66666666666663</v>
      </c>
      <c r="C236" s="6">
        <v>387.16666666666669</v>
      </c>
    </row>
    <row r="237" spans="1:3" x14ac:dyDescent="0.25">
      <c r="A237" s="7" t="s">
        <v>329</v>
      </c>
      <c r="B237" s="6">
        <v>861.33333333333337</v>
      </c>
      <c r="C237" s="6">
        <v>376.83333333333331</v>
      </c>
    </row>
    <row r="238" spans="1:3" x14ac:dyDescent="0.25">
      <c r="A238" s="7" t="s">
        <v>348</v>
      </c>
      <c r="B238" s="6">
        <v>795</v>
      </c>
      <c r="C238" s="6">
        <v>363.66666666666669</v>
      </c>
    </row>
    <row r="239" spans="1:3" x14ac:dyDescent="0.25">
      <c r="A239" s="7" t="s">
        <v>349</v>
      </c>
      <c r="B239" s="6">
        <v>810</v>
      </c>
      <c r="C239" s="6">
        <v>350</v>
      </c>
    </row>
    <row r="240" spans="1:3" x14ac:dyDescent="0.25">
      <c r="A240" s="7" t="s">
        <v>350</v>
      </c>
      <c r="B240" s="6">
        <v>875</v>
      </c>
      <c r="C240" s="6">
        <v>359.66666666666669</v>
      </c>
    </row>
    <row r="241" spans="1:3" x14ac:dyDescent="0.25">
      <c r="A241" s="7" t="s">
        <v>353</v>
      </c>
      <c r="B241" s="6">
        <v>946.83333333333337</v>
      </c>
      <c r="C241" s="6">
        <v>386.5</v>
      </c>
    </row>
    <row r="242" spans="1:3" x14ac:dyDescent="0.25">
      <c r="A242" s="7" t="s">
        <v>354</v>
      </c>
      <c r="B242" s="6">
        <v>1070.5</v>
      </c>
      <c r="C242" s="6">
        <v>432.66666666666669</v>
      </c>
    </row>
    <row r="243" spans="1:3" x14ac:dyDescent="0.25">
      <c r="A243" s="7" t="s">
        <v>355</v>
      </c>
      <c r="B243" s="6">
        <v>1129.8333333333333</v>
      </c>
      <c r="C243" s="6">
        <v>455.5</v>
      </c>
    </row>
    <row r="244" spans="1:3" x14ac:dyDescent="0.25">
      <c r="A244" s="7" t="s">
        <v>356</v>
      </c>
      <c r="B244" s="6">
        <v>1266.8333333333333</v>
      </c>
      <c r="C244" s="6">
        <v>464.33333333333331</v>
      </c>
    </row>
    <row r="245" spans="1:3" x14ac:dyDescent="0.25">
      <c r="A245" s="7" t="s">
        <v>357</v>
      </c>
      <c r="B245" s="6">
        <v>1310.8333333333333</v>
      </c>
      <c r="C245" s="6">
        <v>501.66666666666669</v>
      </c>
    </row>
    <row r="246" spans="1:3" x14ac:dyDescent="0.25">
      <c r="A246" s="7" t="s">
        <v>362</v>
      </c>
      <c r="B246" s="6">
        <v>1443.1666666666667</v>
      </c>
      <c r="C246" s="6">
        <v>496</v>
      </c>
    </row>
    <row r="247" spans="1:3" x14ac:dyDescent="0.25">
      <c r="A247" s="7" t="s">
        <v>363</v>
      </c>
      <c r="B247" s="6">
        <v>1561</v>
      </c>
      <c r="C247" s="6">
        <v>486.16666666666669</v>
      </c>
    </row>
    <row r="248" spans="1:3" x14ac:dyDescent="0.25">
      <c r="A248" s="7" t="s">
        <v>364</v>
      </c>
      <c r="B248" s="6">
        <v>1721.3333333333333</v>
      </c>
      <c r="C248" s="6">
        <v>543.83333333333337</v>
      </c>
    </row>
    <row r="249" spans="1:3" x14ac:dyDescent="0.25">
      <c r="A249" s="7" t="s">
        <v>369</v>
      </c>
      <c r="B249" s="6">
        <v>1898.5</v>
      </c>
      <c r="C249" s="6">
        <v>788.66666666666663</v>
      </c>
    </row>
    <row r="250" spans="1:3" x14ac:dyDescent="0.25">
      <c r="A250" s="7" t="s">
        <v>376</v>
      </c>
      <c r="B250" s="6">
        <v>1999.6666666666667</v>
      </c>
      <c r="C250" s="6">
        <v>917</v>
      </c>
    </row>
    <row r="251" spans="1:3" x14ac:dyDescent="0.25">
      <c r="A251" s="7" t="s">
        <v>377</v>
      </c>
      <c r="B251" s="6">
        <v>2123.1666666666665</v>
      </c>
      <c r="C251" s="6">
        <v>986.5</v>
      </c>
    </row>
    <row r="252" spans="1:3" x14ac:dyDescent="0.25">
      <c r="A252" s="7" t="s">
        <v>378</v>
      </c>
      <c r="B252" s="6">
        <v>2090.5</v>
      </c>
      <c r="C252" s="6">
        <v>1234.1666666666667</v>
      </c>
    </row>
    <row r="253" spans="1:3" x14ac:dyDescent="0.25">
      <c r="A253" s="7" t="s">
        <v>381</v>
      </c>
      <c r="B253" s="6">
        <v>2162.8333333333335</v>
      </c>
      <c r="C253" s="6">
        <v>1359.5</v>
      </c>
    </row>
    <row r="254" spans="1:3" x14ac:dyDescent="0.25">
      <c r="A254" s="7" t="s">
        <v>382</v>
      </c>
      <c r="B254" s="6">
        <v>2273.1666666666665</v>
      </c>
      <c r="C254" s="6">
        <v>1410.8333333333333</v>
      </c>
    </row>
    <row r="255" spans="1:3" x14ac:dyDescent="0.25">
      <c r="A255" s="7" t="s">
        <v>383</v>
      </c>
      <c r="B255" s="6">
        <v>2397.5</v>
      </c>
      <c r="C255" s="6">
        <v>1326.8333333333333</v>
      </c>
    </row>
    <row r="256" spans="1:3" x14ac:dyDescent="0.25">
      <c r="A256" s="7" t="s">
        <v>384</v>
      </c>
      <c r="B256" s="6">
        <v>2699.6666666666665</v>
      </c>
      <c r="C256" s="6">
        <v>1473.6666666666667</v>
      </c>
    </row>
    <row r="257" spans="1:3" x14ac:dyDescent="0.25">
      <c r="A257" s="7" t="s">
        <v>385</v>
      </c>
      <c r="B257" s="6">
        <v>2804.3333333333335</v>
      </c>
      <c r="C257" s="6">
        <v>1485.1666666666667</v>
      </c>
    </row>
    <row r="258" spans="1:3" x14ac:dyDescent="0.25">
      <c r="A258" s="7" t="s">
        <v>414</v>
      </c>
      <c r="B258" s="6">
        <v>2899.5</v>
      </c>
      <c r="C258" s="6">
        <v>1343</v>
      </c>
    </row>
    <row r="259" spans="1:3" x14ac:dyDescent="0.25">
      <c r="A259" s="7" t="s">
        <v>424</v>
      </c>
      <c r="B259" s="6">
        <v>3026.8333333333335</v>
      </c>
      <c r="C259" s="6">
        <v>1517.6666666666667</v>
      </c>
    </row>
    <row r="260" spans="1:3" x14ac:dyDescent="0.25">
      <c r="A260" s="7" t="s">
        <v>432</v>
      </c>
      <c r="B260" s="6">
        <v>3141.8333333333335</v>
      </c>
      <c r="C260" s="6">
        <v>1578.3333333333333</v>
      </c>
    </row>
    <row r="261" spans="1:3" x14ac:dyDescent="0.25">
      <c r="A261" s="4" t="s">
        <v>88</v>
      </c>
      <c r="B261" s="6">
        <v>500.82638888888891</v>
      </c>
      <c r="C261" s="6">
        <v>289.69571230982007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0B6-3388-4AB7-AED5-DCBF6CEB9E42}">
  <dimension ref="A1"/>
  <sheetViews>
    <sheetView workbookViewId="0">
      <selection activeCell="X29" sqref="X29"/>
    </sheetView>
  </sheetViews>
  <sheetFormatPr defaultRowHeight="15" x14ac:dyDescent="0.25"/>
  <sheetData/>
  <pageMargins left="0.7" right="0.7" top="0.75" bottom="0.75" header="0.3" footer="0.3"/>
  <pageSetup paperSize="9"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CD10-EA32-4DE9-B88E-46D2725E3BFD}">
  <dimension ref="A3:B260"/>
  <sheetViews>
    <sheetView workbookViewId="0">
      <selection activeCell="K40" sqref="K40"/>
    </sheetView>
  </sheetViews>
  <sheetFormatPr defaultRowHeight="15" x14ac:dyDescent="0.25"/>
  <cols>
    <col min="1" max="1" width="13.5703125" bestFit="1" customWidth="1"/>
    <col min="2" max="2" width="17.7109375" bestFit="1" customWidth="1"/>
  </cols>
  <sheetData>
    <row r="3" spans="1:2" x14ac:dyDescent="0.25">
      <c r="A3" s="3" t="s">
        <v>87</v>
      </c>
      <c r="B3" t="s">
        <v>375</v>
      </c>
    </row>
    <row r="4" spans="1:2" x14ac:dyDescent="0.25">
      <c r="A4" s="4" t="s">
        <v>361</v>
      </c>
      <c r="B4" s="6"/>
    </row>
    <row r="5" spans="1:2" x14ac:dyDescent="0.25">
      <c r="A5" s="4" t="s">
        <v>89</v>
      </c>
      <c r="B5" s="6"/>
    </row>
    <row r="6" spans="1:2" x14ac:dyDescent="0.25">
      <c r="A6" s="7" t="s">
        <v>90</v>
      </c>
      <c r="B6" s="6"/>
    </row>
    <row r="7" spans="1:2" x14ac:dyDescent="0.25">
      <c r="A7" s="7" t="s">
        <v>91</v>
      </c>
      <c r="B7" s="6"/>
    </row>
    <row r="8" spans="1:2" x14ac:dyDescent="0.25">
      <c r="A8" s="7" t="s">
        <v>92</v>
      </c>
      <c r="B8" s="6"/>
    </row>
    <row r="9" spans="1:2" x14ac:dyDescent="0.25">
      <c r="A9" s="7" t="s">
        <v>93</v>
      </c>
      <c r="B9" s="6"/>
    </row>
    <row r="10" spans="1:2" x14ac:dyDescent="0.25">
      <c r="A10" s="4" t="s">
        <v>94</v>
      </c>
      <c r="B10" s="6"/>
    </row>
    <row r="11" spans="1:2" x14ac:dyDescent="0.25">
      <c r="A11" s="7" t="s">
        <v>95</v>
      </c>
      <c r="B11" s="6"/>
    </row>
    <row r="12" spans="1:2" x14ac:dyDescent="0.25">
      <c r="A12" s="7" t="s">
        <v>96</v>
      </c>
      <c r="B12" s="6">
        <v>0.33333333333333331</v>
      </c>
    </row>
    <row r="13" spans="1:2" x14ac:dyDescent="0.25">
      <c r="A13" s="7" t="s">
        <v>97</v>
      </c>
      <c r="B13" s="6">
        <v>0.66666666666666663</v>
      </c>
    </row>
    <row r="14" spans="1:2" x14ac:dyDescent="0.25">
      <c r="A14" s="7" t="s">
        <v>98</v>
      </c>
      <c r="B14" s="6">
        <v>1</v>
      </c>
    </row>
    <row r="15" spans="1:2" x14ac:dyDescent="0.25">
      <c r="A15" s="7" t="s">
        <v>99</v>
      </c>
      <c r="B15" s="6">
        <v>1.5</v>
      </c>
    </row>
    <row r="16" spans="1:2" x14ac:dyDescent="0.25">
      <c r="A16" s="7" t="s">
        <v>100</v>
      </c>
      <c r="B16" s="6">
        <v>2.1666666666666665</v>
      </c>
    </row>
    <row r="17" spans="1:2" x14ac:dyDescent="0.25">
      <c r="A17" s="7" t="s">
        <v>101</v>
      </c>
      <c r="B17" s="6">
        <v>3.5</v>
      </c>
    </row>
    <row r="18" spans="1:2" x14ac:dyDescent="0.25">
      <c r="A18" s="7" t="s">
        <v>102</v>
      </c>
      <c r="B18" s="6">
        <v>4.666666666666667</v>
      </c>
    </row>
    <row r="19" spans="1:2" x14ac:dyDescent="0.25">
      <c r="A19" s="7" t="s">
        <v>103</v>
      </c>
      <c r="B19" s="6">
        <v>5.833333333333333</v>
      </c>
    </row>
    <row r="20" spans="1:2" x14ac:dyDescent="0.25">
      <c r="A20" s="7" t="s">
        <v>104</v>
      </c>
      <c r="B20" s="6">
        <v>5.833333333333333</v>
      </c>
    </row>
    <row r="21" spans="1:2" x14ac:dyDescent="0.25">
      <c r="A21" s="7" t="s">
        <v>105</v>
      </c>
      <c r="B21" s="6">
        <v>8.3333333333333339</v>
      </c>
    </row>
    <row r="22" spans="1:2" x14ac:dyDescent="0.25">
      <c r="A22" s="7" t="s">
        <v>106</v>
      </c>
      <c r="B22" s="6">
        <v>10.833333333333334</v>
      </c>
    </row>
    <row r="23" spans="1:2" x14ac:dyDescent="0.25">
      <c r="A23" s="7" t="s">
        <v>107</v>
      </c>
      <c r="B23" s="6">
        <v>15.166666666666666</v>
      </c>
    </row>
    <row r="24" spans="1:2" x14ac:dyDescent="0.25">
      <c r="A24" s="7" t="s">
        <v>108</v>
      </c>
      <c r="B24" s="6">
        <v>23</v>
      </c>
    </row>
    <row r="25" spans="1:2" x14ac:dyDescent="0.25">
      <c r="A25" s="7" t="s">
        <v>109</v>
      </c>
      <c r="B25" s="6">
        <v>34</v>
      </c>
    </row>
    <row r="26" spans="1:2" x14ac:dyDescent="0.25">
      <c r="A26" s="7" t="s">
        <v>110</v>
      </c>
      <c r="B26" s="6">
        <v>47.833333333333336</v>
      </c>
    </row>
    <row r="27" spans="1:2" x14ac:dyDescent="0.25">
      <c r="A27" s="7" t="s">
        <v>111</v>
      </c>
      <c r="B27" s="6">
        <v>64.333333333333329</v>
      </c>
    </row>
    <row r="28" spans="1:2" x14ac:dyDescent="0.25">
      <c r="A28" s="7" t="s">
        <v>112</v>
      </c>
      <c r="B28" s="6">
        <v>93.5</v>
      </c>
    </row>
    <row r="29" spans="1:2" x14ac:dyDescent="0.25">
      <c r="A29" s="7" t="s">
        <v>113</v>
      </c>
      <c r="B29" s="6">
        <v>111.66666666666667</v>
      </c>
    </row>
    <row r="30" spans="1:2" x14ac:dyDescent="0.25">
      <c r="A30" s="7" t="s">
        <v>114</v>
      </c>
      <c r="B30" s="6">
        <v>141.16666666666666</v>
      </c>
    </row>
    <row r="31" spans="1:2" x14ac:dyDescent="0.25">
      <c r="A31" s="7" t="s">
        <v>115</v>
      </c>
      <c r="B31" s="6">
        <v>172</v>
      </c>
    </row>
    <row r="32" spans="1:2" x14ac:dyDescent="0.25">
      <c r="A32" s="7" t="s">
        <v>116</v>
      </c>
      <c r="B32" s="6">
        <v>211.16666666666666</v>
      </c>
    </row>
    <row r="33" spans="1:2" x14ac:dyDescent="0.25">
      <c r="A33" s="7" t="s">
        <v>117</v>
      </c>
      <c r="B33" s="6">
        <v>266.83333333333331</v>
      </c>
    </row>
    <row r="34" spans="1:2" x14ac:dyDescent="0.25">
      <c r="A34" s="7" t="s">
        <v>118</v>
      </c>
      <c r="B34" s="6">
        <v>283.5</v>
      </c>
    </row>
    <row r="35" spans="1:2" x14ac:dyDescent="0.25">
      <c r="A35" s="7" t="s">
        <v>119</v>
      </c>
      <c r="B35" s="6">
        <v>365.16666666666669</v>
      </c>
    </row>
    <row r="36" spans="1:2" x14ac:dyDescent="0.25">
      <c r="A36" s="7" t="s">
        <v>120</v>
      </c>
      <c r="B36" s="6">
        <v>414.33333333333331</v>
      </c>
    </row>
    <row r="37" spans="1:2" x14ac:dyDescent="0.25">
      <c r="A37" s="7" t="s">
        <v>121</v>
      </c>
      <c r="B37" s="6">
        <v>491.66666666666669</v>
      </c>
    </row>
    <row r="38" spans="1:2" x14ac:dyDescent="0.25">
      <c r="A38" s="7" t="s">
        <v>122</v>
      </c>
      <c r="B38" s="6">
        <v>588.66666666666663</v>
      </c>
    </row>
    <row r="39" spans="1:2" x14ac:dyDescent="0.25">
      <c r="A39" s="7" t="s">
        <v>123</v>
      </c>
      <c r="B39" s="6">
        <v>645.5</v>
      </c>
    </row>
    <row r="40" spans="1:2" x14ac:dyDescent="0.25">
      <c r="A40" s="7" t="s">
        <v>124</v>
      </c>
      <c r="B40" s="6">
        <v>670.83333333333337</v>
      </c>
    </row>
    <row r="41" spans="1:2" x14ac:dyDescent="0.25">
      <c r="A41" s="7" t="s">
        <v>125</v>
      </c>
      <c r="B41" s="6">
        <v>737.83333333333337</v>
      </c>
    </row>
    <row r="42" spans="1:2" x14ac:dyDescent="0.25">
      <c r="A42" s="4" t="s">
        <v>126</v>
      </c>
      <c r="B42" s="6"/>
    </row>
    <row r="43" spans="1:2" x14ac:dyDescent="0.25">
      <c r="A43" s="7" t="s">
        <v>127</v>
      </c>
      <c r="B43" s="6">
        <v>784.5</v>
      </c>
    </row>
    <row r="44" spans="1:2" x14ac:dyDescent="0.25">
      <c r="A44" s="7" t="s">
        <v>128</v>
      </c>
      <c r="B44" s="6">
        <v>790.16666666666663</v>
      </c>
    </row>
    <row r="45" spans="1:2" x14ac:dyDescent="0.25">
      <c r="A45" s="7" t="s">
        <v>129</v>
      </c>
      <c r="B45" s="6">
        <v>781.83333333333337</v>
      </c>
    </row>
    <row r="46" spans="1:2" x14ac:dyDescent="0.25">
      <c r="A46" s="7" t="s">
        <v>130</v>
      </c>
      <c r="B46" s="6">
        <v>755</v>
      </c>
    </row>
    <row r="47" spans="1:2" x14ac:dyDescent="0.25">
      <c r="A47" s="7" t="s">
        <v>131</v>
      </c>
      <c r="B47" s="6">
        <v>806.33333333333337</v>
      </c>
    </row>
    <row r="48" spans="1:2" x14ac:dyDescent="0.25">
      <c r="A48" s="7" t="s">
        <v>132</v>
      </c>
      <c r="B48" s="6">
        <v>698.33333333333337</v>
      </c>
    </row>
    <row r="49" spans="1:2" x14ac:dyDescent="0.25">
      <c r="A49" s="7" t="s">
        <v>133</v>
      </c>
      <c r="B49" s="6">
        <v>675</v>
      </c>
    </row>
    <row r="50" spans="1:2" x14ac:dyDescent="0.25">
      <c r="A50" s="7" t="s">
        <v>134</v>
      </c>
      <c r="B50" s="6">
        <v>663.16666666666663</v>
      </c>
    </row>
    <row r="51" spans="1:2" x14ac:dyDescent="0.25">
      <c r="A51" s="7" t="s">
        <v>135</v>
      </c>
      <c r="B51" s="6">
        <v>655.5</v>
      </c>
    </row>
    <row r="52" spans="1:2" x14ac:dyDescent="0.25">
      <c r="A52" s="7" t="s">
        <v>136</v>
      </c>
      <c r="B52" s="6">
        <v>798.33333333333337</v>
      </c>
    </row>
    <row r="53" spans="1:2" x14ac:dyDescent="0.25">
      <c r="A53" s="7" t="s">
        <v>137</v>
      </c>
      <c r="B53" s="6">
        <v>753</v>
      </c>
    </row>
    <row r="54" spans="1:2" x14ac:dyDescent="0.25">
      <c r="A54" s="7" t="s">
        <v>138</v>
      </c>
      <c r="B54" s="6">
        <v>786.33333333333337</v>
      </c>
    </row>
    <row r="55" spans="1:2" x14ac:dyDescent="0.25">
      <c r="A55" s="7" t="s">
        <v>139</v>
      </c>
      <c r="B55" s="6">
        <v>733.16666666666663</v>
      </c>
    </row>
    <row r="56" spans="1:2" x14ac:dyDescent="0.25">
      <c r="A56" s="7" t="s">
        <v>140</v>
      </c>
      <c r="B56" s="6">
        <v>692.66666666666663</v>
      </c>
    </row>
    <row r="57" spans="1:2" x14ac:dyDescent="0.25">
      <c r="A57" s="7" t="s">
        <v>141</v>
      </c>
      <c r="B57" s="6">
        <v>659.5</v>
      </c>
    </row>
    <row r="58" spans="1:2" x14ac:dyDescent="0.25">
      <c r="A58" s="7" t="s">
        <v>142</v>
      </c>
      <c r="B58" s="6">
        <v>518.16666666666663</v>
      </c>
    </row>
    <row r="59" spans="1:2" x14ac:dyDescent="0.25">
      <c r="A59" s="7" t="s">
        <v>143</v>
      </c>
      <c r="B59" s="6">
        <v>463.66666666666669</v>
      </c>
    </row>
    <row r="60" spans="1:2" x14ac:dyDescent="0.25">
      <c r="A60" s="7" t="s">
        <v>144</v>
      </c>
      <c r="B60" s="6">
        <v>461.16666666666669</v>
      </c>
    </row>
    <row r="61" spans="1:2" x14ac:dyDescent="0.25">
      <c r="A61" s="7" t="s">
        <v>145</v>
      </c>
      <c r="B61" s="6">
        <v>489.83333333333331</v>
      </c>
    </row>
    <row r="62" spans="1:2" x14ac:dyDescent="0.25">
      <c r="A62" s="7" t="s">
        <v>146</v>
      </c>
      <c r="B62" s="6">
        <v>525.33333333333337</v>
      </c>
    </row>
    <row r="63" spans="1:2" x14ac:dyDescent="0.25">
      <c r="A63" s="7" t="s">
        <v>147</v>
      </c>
      <c r="B63" s="6">
        <v>459</v>
      </c>
    </row>
    <row r="64" spans="1:2" x14ac:dyDescent="0.25">
      <c r="A64" s="7" t="s">
        <v>148</v>
      </c>
      <c r="B64" s="6">
        <v>415.16666666666669</v>
      </c>
    </row>
    <row r="65" spans="1:2" x14ac:dyDescent="0.25">
      <c r="A65" s="7" t="s">
        <v>149</v>
      </c>
      <c r="B65" s="6">
        <v>441.5</v>
      </c>
    </row>
    <row r="66" spans="1:2" x14ac:dyDescent="0.25">
      <c r="A66" s="7" t="s">
        <v>150</v>
      </c>
      <c r="B66" s="6">
        <v>415.66666666666669</v>
      </c>
    </row>
    <row r="67" spans="1:2" x14ac:dyDescent="0.25">
      <c r="A67" s="7" t="s">
        <v>151</v>
      </c>
      <c r="B67" s="6">
        <v>399.66666666666669</v>
      </c>
    </row>
    <row r="68" spans="1:2" x14ac:dyDescent="0.25">
      <c r="A68" s="7" t="s">
        <v>152</v>
      </c>
      <c r="B68" s="6">
        <v>350.16666666666669</v>
      </c>
    </row>
    <row r="69" spans="1:2" x14ac:dyDescent="0.25">
      <c r="A69" s="7" t="s">
        <v>153</v>
      </c>
      <c r="B69" s="6">
        <v>337.83333333333331</v>
      </c>
    </row>
    <row r="70" spans="1:2" x14ac:dyDescent="0.25">
      <c r="A70" s="7" t="s">
        <v>154</v>
      </c>
      <c r="B70" s="6">
        <v>318.83333333333331</v>
      </c>
    </row>
    <row r="71" spans="1:2" x14ac:dyDescent="0.25">
      <c r="A71" s="7" t="s">
        <v>155</v>
      </c>
      <c r="B71" s="6">
        <v>283.66666666666669</v>
      </c>
    </row>
    <row r="72" spans="1:2" x14ac:dyDescent="0.25">
      <c r="A72" s="7" t="s">
        <v>156</v>
      </c>
      <c r="B72" s="6">
        <v>267.33333333333331</v>
      </c>
    </row>
    <row r="73" spans="1:2" x14ac:dyDescent="0.25">
      <c r="A73" s="4" t="s">
        <v>157</v>
      </c>
      <c r="B73" s="6"/>
    </row>
    <row r="74" spans="1:2" x14ac:dyDescent="0.25">
      <c r="A74" s="7" t="s">
        <v>158</v>
      </c>
      <c r="B74" s="6">
        <v>224.33333333333334</v>
      </c>
    </row>
    <row r="75" spans="1:2" x14ac:dyDescent="0.25">
      <c r="A75" s="7" t="s">
        <v>159</v>
      </c>
      <c r="B75" s="6">
        <v>194.16666666666666</v>
      </c>
    </row>
    <row r="76" spans="1:2" x14ac:dyDescent="0.25">
      <c r="A76" s="7" t="s">
        <v>160</v>
      </c>
      <c r="B76" s="6">
        <v>184</v>
      </c>
    </row>
    <row r="77" spans="1:2" x14ac:dyDescent="0.25">
      <c r="A77" s="7" t="s">
        <v>161</v>
      </c>
      <c r="B77" s="6">
        <v>176.66666666666666</v>
      </c>
    </row>
    <row r="78" spans="1:2" x14ac:dyDescent="0.25">
      <c r="A78" s="7" t="s">
        <v>162</v>
      </c>
      <c r="B78" s="6">
        <v>184.16666666666666</v>
      </c>
    </row>
    <row r="79" spans="1:2" x14ac:dyDescent="0.25">
      <c r="A79" s="7" t="s">
        <v>163</v>
      </c>
      <c r="B79" s="6">
        <v>155.5</v>
      </c>
    </row>
    <row r="80" spans="1:2" x14ac:dyDescent="0.25">
      <c r="A80" s="7" t="s">
        <v>164</v>
      </c>
      <c r="B80" s="6">
        <v>186.16666666666666</v>
      </c>
    </row>
    <row r="81" spans="1:2" x14ac:dyDescent="0.25">
      <c r="A81" s="7" t="s">
        <v>165</v>
      </c>
      <c r="B81" s="6">
        <v>221.16666666666666</v>
      </c>
    </row>
    <row r="82" spans="1:2" x14ac:dyDescent="0.25">
      <c r="A82" s="7" t="s">
        <v>166</v>
      </c>
      <c r="B82" s="6">
        <v>219</v>
      </c>
    </row>
    <row r="83" spans="1:2" x14ac:dyDescent="0.25">
      <c r="A83" s="7" t="s">
        <v>167</v>
      </c>
      <c r="B83" s="6">
        <v>203.33333333333334</v>
      </c>
    </row>
    <row r="84" spans="1:2" x14ac:dyDescent="0.25">
      <c r="A84" s="7" t="s">
        <v>168</v>
      </c>
      <c r="B84" s="6">
        <v>195.16666666666666</v>
      </c>
    </row>
    <row r="85" spans="1:2" x14ac:dyDescent="0.25">
      <c r="A85" s="7" t="s">
        <v>169</v>
      </c>
      <c r="B85" s="6">
        <v>132.33333333333334</v>
      </c>
    </row>
    <row r="86" spans="1:2" x14ac:dyDescent="0.25">
      <c r="A86" s="7" t="s">
        <v>170</v>
      </c>
      <c r="B86" s="6">
        <v>82.166666666666671</v>
      </c>
    </row>
    <row r="87" spans="1:2" x14ac:dyDescent="0.25">
      <c r="A87" s="7" t="s">
        <v>171</v>
      </c>
      <c r="B87" s="6">
        <v>45.833333333333336</v>
      </c>
    </row>
    <row r="88" spans="1:2" x14ac:dyDescent="0.25">
      <c r="A88" s="7" t="s">
        <v>172</v>
      </c>
      <c r="B88" s="6">
        <v>58</v>
      </c>
    </row>
    <row r="89" spans="1:2" x14ac:dyDescent="0.25">
      <c r="A89" s="7" t="s">
        <v>173</v>
      </c>
      <c r="B89" s="6">
        <v>-7.333333333333333</v>
      </c>
    </row>
    <row r="90" spans="1:2" x14ac:dyDescent="0.25">
      <c r="A90" s="7" t="s">
        <v>174</v>
      </c>
      <c r="B90" s="6">
        <v>-121.66666666666667</v>
      </c>
    </row>
    <row r="91" spans="1:2" x14ac:dyDescent="0.25">
      <c r="A91" s="7" t="s">
        <v>175</v>
      </c>
      <c r="B91" s="6">
        <v>-353.5</v>
      </c>
    </row>
    <row r="92" spans="1:2" x14ac:dyDescent="0.25">
      <c r="A92" s="7" t="s">
        <v>176</v>
      </c>
      <c r="B92" s="6">
        <v>-324.83333333333331</v>
      </c>
    </row>
    <row r="93" spans="1:2" x14ac:dyDescent="0.25">
      <c r="A93" s="7" t="s">
        <v>177</v>
      </c>
      <c r="B93" s="6">
        <v>-318.83333333333331</v>
      </c>
    </row>
    <row r="94" spans="1:2" x14ac:dyDescent="0.25">
      <c r="A94" s="7" t="s">
        <v>178</v>
      </c>
      <c r="B94" s="6">
        <v>-299.16666666666669</v>
      </c>
    </row>
    <row r="95" spans="1:2" x14ac:dyDescent="0.25">
      <c r="A95" s="7" t="s">
        <v>179</v>
      </c>
      <c r="B95" s="6">
        <v>-396.33333333333331</v>
      </c>
    </row>
    <row r="96" spans="1:2" x14ac:dyDescent="0.25">
      <c r="A96" s="7" t="s">
        <v>180</v>
      </c>
      <c r="B96" s="6">
        <v>-272.33333333333331</v>
      </c>
    </row>
    <row r="97" spans="1:2" x14ac:dyDescent="0.25">
      <c r="A97" s="7" t="s">
        <v>181</v>
      </c>
      <c r="B97" s="6">
        <v>-1617.5</v>
      </c>
    </row>
    <row r="98" spans="1:2" x14ac:dyDescent="0.25">
      <c r="A98" s="7" t="s">
        <v>182</v>
      </c>
      <c r="B98" s="6">
        <v>-1672.5</v>
      </c>
    </row>
    <row r="99" spans="1:2" x14ac:dyDescent="0.25">
      <c r="A99" s="7" t="s">
        <v>183</v>
      </c>
      <c r="B99" s="6">
        <v>-1716.1666666666667</v>
      </c>
    </row>
    <row r="100" spans="1:2" x14ac:dyDescent="0.25">
      <c r="A100" s="7" t="s">
        <v>184</v>
      </c>
      <c r="B100" s="6">
        <v>-1752.8333333333333</v>
      </c>
    </row>
    <row r="101" spans="1:2" x14ac:dyDescent="0.25">
      <c r="A101" s="7" t="s">
        <v>185</v>
      </c>
      <c r="B101" s="6">
        <v>-1608.5</v>
      </c>
    </row>
    <row r="102" spans="1:2" x14ac:dyDescent="0.25">
      <c r="A102" s="7" t="s">
        <v>186</v>
      </c>
      <c r="B102" s="6">
        <v>-1621.8333333333333</v>
      </c>
    </row>
    <row r="103" spans="1:2" x14ac:dyDescent="0.25">
      <c r="A103" s="7" t="s">
        <v>187</v>
      </c>
      <c r="B103" s="6">
        <v>-9.5</v>
      </c>
    </row>
    <row r="104" spans="1:2" x14ac:dyDescent="0.25">
      <c r="A104" s="7" t="s">
        <v>188</v>
      </c>
      <c r="B104" s="6">
        <v>20.833333333333332</v>
      </c>
    </row>
    <row r="105" spans="1:2" x14ac:dyDescent="0.25">
      <c r="A105" s="4" t="s">
        <v>189</v>
      </c>
      <c r="B105" s="6"/>
    </row>
    <row r="106" spans="1:2" x14ac:dyDescent="0.25">
      <c r="A106" s="7" t="s">
        <v>190</v>
      </c>
      <c r="B106" s="6">
        <v>39.5</v>
      </c>
    </row>
    <row r="107" spans="1:2" x14ac:dyDescent="0.25">
      <c r="A107" s="7" t="s">
        <v>191</v>
      </c>
      <c r="B107" s="6">
        <v>13.833333333333334</v>
      </c>
    </row>
    <row r="108" spans="1:2" x14ac:dyDescent="0.25">
      <c r="A108" s="7" t="s">
        <v>192</v>
      </c>
      <c r="B108" s="6">
        <v>37.166666666666664</v>
      </c>
    </row>
    <row r="109" spans="1:2" x14ac:dyDescent="0.25">
      <c r="A109" s="7" t="s">
        <v>193</v>
      </c>
      <c r="B109" s="6">
        <v>39</v>
      </c>
    </row>
    <row r="110" spans="1:2" x14ac:dyDescent="0.25">
      <c r="A110" s="7" t="s">
        <v>194</v>
      </c>
      <c r="B110" s="6">
        <v>71</v>
      </c>
    </row>
    <row r="111" spans="1:2" x14ac:dyDescent="0.25">
      <c r="A111" s="7" t="s">
        <v>195</v>
      </c>
      <c r="B111" s="6">
        <v>75.5</v>
      </c>
    </row>
    <row r="112" spans="1:2" x14ac:dyDescent="0.25">
      <c r="A112" s="7" t="s">
        <v>196</v>
      </c>
      <c r="B112" s="6">
        <v>91.666666666666671</v>
      </c>
    </row>
    <row r="113" spans="1:2" x14ac:dyDescent="0.25">
      <c r="A113" s="7" t="s">
        <v>197</v>
      </c>
      <c r="B113" s="6">
        <v>117.16666666666667</v>
      </c>
    </row>
    <row r="114" spans="1:2" x14ac:dyDescent="0.25">
      <c r="A114" s="7" t="s">
        <v>198</v>
      </c>
      <c r="B114" s="6">
        <v>130.83333333333334</v>
      </c>
    </row>
    <row r="115" spans="1:2" x14ac:dyDescent="0.25">
      <c r="A115" s="7" t="s">
        <v>199</v>
      </c>
      <c r="B115" s="6">
        <v>98.166666666666671</v>
      </c>
    </row>
    <row r="116" spans="1:2" x14ac:dyDescent="0.25">
      <c r="A116" s="7" t="s">
        <v>200</v>
      </c>
      <c r="B116" s="6">
        <v>77.5</v>
      </c>
    </row>
    <row r="117" spans="1:2" x14ac:dyDescent="0.25">
      <c r="A117" s="7" t="s">
        <v>201</v>
      </c>
      <c r="B117" s="6">
        <v>72.666666666666671</v>
      </c>
    </row>
    <row r="118" spans="1:2" x14ac:dyDescent="0.25">
      <c r="A118" s="7" t="s">
        <v>202</v>
      </c>
      <c r="B118" s="6">
        <v>54.5</v>
      </c>
    </row>
    <row r="119" spans="1:2" x14ac:dyDescent="0.25">
      <c r="A119" s="7" t="s">
        <v>203</v>
      </c>
      <c r="B119" s="6">
        <v>48.666666666666664</v>
      </c>
    </row>
    <row r="120" spans="1:2" x14ac:dyDescent="0.25">
      <c r="A120" s="7" t="s">
        <v>204</v>
      </c>
      <c r="B120" s="6">
        <v>36.166666666666664</v>
      </c>
    </row>
    <row r="121" spans="1:2" x14ac:dyDescent="0.25">
      <c r="A121" s="7" t="s">
        <v>205</v>
      </c>
      <c r="B121" s="6">
        <v>44.333333333333336</v>
      </c>
    </row>
    <row r="122" spans="1:2" x14ac:dyDescent="0.25">
      <c r="A122" s="7" t="s">
        <v>206</v>
      </c>
      <c r="B122" s="6">
        <v>30.666666666666668</v>
      </c>
    </row>
    <row r="123" spans="1:2" x14ac:dyDescent="0.25">
      <c r="A123" s="7" t="s">
        <v>207</v>
      </c>
      <c r="B123" s="6">
        <v>16.5</v>
      </c>
    </row>
    <row r="124" spans="1:2" x14ac:dyDescent="0.25">
      <c r="A124" s="7" t="s">
        <v>208</v>
      </c>
      <c r="B124" s="6">
        <v>-6.333333333333333</v>
      </c>
    </row>
    <row r="125" spans="1:2" x14ac:dyDescent="0.25">
      <c r="A125" s="7" t="s">
        <v>209</v>
      </c>
      <c r="B125" s="6">
        <v>-14.333333333333334</v>
      </c>
    </row>
    <row r="126" spans="1:2" x14ac:dyDescent="0.25">
      <c r="A126" s="7" t="s">
        <v>210</v>
      </c>
      <c r="B126" s="6">
        <v>-71.166666666666671</v>
      </c>
    </row>
    <row r="127" spans="1:2" x14ac:dyDescent="0.25">
      <c r="A127" s="7" t="s">
        <v>211</v>
      </c>
      <c r="B127" s="6">
        <v>-46.666666666666664</v>
      </c>
    </row>
    <row r="128" spans="1:2" x14ac:dyDescent="0.25">
      <c r="A128" s="7" t="s">
        <v>212</v>
      </c>
      <c r="B128" s="6">
        <v>-30.666666666666668</v>
      </c>
    </row>
    <row r="129" spans="1:2" x14ac:dyDescent="0.25">
      <c r="A129" s="7" t="s">
        <v>213</v>
      </c>
      <c r="B129" s="6">
        <v>-9.6666666666666661</v>
      </c>
    </row>
    <row r="130" spans="1:2" x14ac:dyDescent="0.25">
      <c r="A130" s="7" t="s">
        <v>214</v>
      </c>
      <c r="B130" s="6">
        <v>7.666666666666667</v>
      </c>
    </row>
    <row r="131" spans="1:2" x14ac:dyDescent="0.25">
      <c r="A131" s="7" t="s">
        <v>215</v>
      </c>
      <c r="B131" s="6">
        <v>49.666666666666664</v>
      </c>
    </row>
    <row r="132" spans="1:2" x14ac:dyDescent="0.25">
      <c r="A132" s="7" t="s">
        <v>216</v>
      </c>
      <c r="B132" s="6">
        <v>94.666666666666671</v>
      </c>
    </row>
    <row r="133" spans="1:2" x14ac:dyDescent="0.25">
      <c r="A133" s="7" t="s">
        <v>217</v>
      </c>
      <c r="B133" s="6">
        <v>122.66666666666667</v>
      </c>
    </row>
    <row r="134" spans="1:2" x14ac:dyDescent="0.25">
      <c r="A134" s="7" t="s">
        <v>218</v>
      </c>
      <c r="B134" s="6">
        <v>133.16666666666666</v>
      </c>
    </row>
    <row r="135" spans="1:2" x14ac:dyDescent="0.25">
      <c r="A135" s="7" t="s">
        <v>219</v>
      </c>
      <c r="B135" s="6">
        <v>107.5</v>
      </c>
    </row>
    <row r="136" spans="1:2" x14ac:dyDescent="0.25">
      <c r="A136" s="4" t="s">
        <v>220</v>
      </c>
      <c r="B136" s="6"/>
    </row>
    <row r="137" spans="1:2" x14ac:dyDescent="0.25">
      <c r="A137" s="7" t="s">
        <v>221</v>
      </c>
      <c r="B137" s="6">
        <v>115.33333333333333</v>
      </c>
    </row>
    <row r="138" spans="1:2" x14ac:dyDescent="0.25">
      <c r="A138" s="7" t="s">
        <v>222</v>
      </c>
      <c r="B138" s="6">
        <v>95.166666666666671</v>
      </c>
    </row>
    <row r="139" spans="1:2" x14ac:dyDescent="0.25">
      <c r="A139" s="7" t="s">
        <v>223</v>
      </c>
      <c r="B139" s="6">
        <v>101.16666666666667</v>
      </c>
    </row>
    <row r="140" spans="1:2" x14ac:dyDescent="0.25">
      <c r="A140" s="7" t="s">
        <v>224</v>
      </c>
      <c r="B140" s="6">
        <v>69.5</v>
      </c>
    </row>
    <row r="141" spans="1:2" x14ac:dyDescent="0.25">
      <c r="A141" s="7" t="s">
        <v>225</v>
      </c>
      <c r="B141" s="6">
        <v>62.166666666666664</v>
      </c>
    </row>
    <row r="142" spans="1:2" x14ac:dyDescent="0.25">
      <c r="A142" s="7" t="s">
        <v>226</v>
      </c>
      <c r="B142" s="6">
        <v>82.833333333333329</v>
      </c>
    </row>
    <row r="143" spans="1:2" x14ac:dyDescent="0.25">
      <c r="A143" s="7" t="s">
        <v>227</v>
      </c>
      <c r="B143" s="6">
        <v>74.333333333333329</v>
      </c>
    </row>
    <row r="144" spans="1:2" x14ac:dyDescent="0.25">
      <c r="A144" s="7" t="s">
        <v>228</v>
      </c>
      <c r="B144" s="6">
        <v>90.166666666666671</v>
      </c>
    </row>
    <row r="145" spans="1:2" x14ac:dyDescent="0.25">
      <c r="A145" s="7" t="s">
        <v>229</v>
      </c>
      <c r="B145" s="6">
        <v>82.666666666666671</v>
      </c>
    </row>
    <row r="146" spans="1:2" x14ac:dyDescent="0.25">
      <c r="A146" s="7" t="s">
        <v>230</v>
      </c>
      <c r="B146" s="6">
        <v>88.666666666666671</v>
      </c>
    </row>
    <row r="147" spans="1:2" x14ac:dyDescent="0.25">
      <c r="A147" s="7" t="s">
        <v>231</v>
      </c>
      <c r="B147" s="6">
        <v>81</v>
      </c>
    </row>
    <row r="148" spans="1:2" x14ac:dyDescent="0.25">
      <c r="A148" s="7" t="s">
        <v>232</v>
      </c>
      <c r="B148" s="6">
        <v>73.666666666666671</v>
      </c>
    </row>
    <row r="149" spans="1:2" x14ac:dyDescent="0.25">
      <c r="A149" s="7" t="s">
        <v>233</v>
      </c>
      <c r="B149" s="6">
        <v>97</v>
      </c>
    </row>
    <row r="150" spans="1:2" x14ac:dyDescent="0.25">
      <c r="A150" s="7" t="s">
        <v>234</v>
      </c>
      <c r="B150" s="6">
        <v>26</v>
      </c>
    </row>
    <row r="151" spans="1:2" x14ac:dyDescent="0.25">
      <c r="A151" s="7" t="s">
        <v>235</v>
      </c>
      <c r="B151" s="6">
        <v>-18.666666666666668</v>
      </c>
    </row>
    <row r="152" spans="1:2" x14ac:dyDescent="0.25">
      <c r="A152" s="7" t="s">
        <v>236</v>
      </c>
      <c r="B152" s="6">
        <v>-40</v>
      </c>
    </row>
    <row r="153" spans="1:2" x14ac:dyDescent="0.25">
      <c r="A153" s="7" t="s">
        <v>237</v>
      </c>
      <c r="B153" s="6">
        <v>-46.5</v>
      </c>
    </row>
    <row r="154" spans="1:2" x14ac:dyDescent="0.25">
      <c r="A154" s="7" t="s">
        <v>238</v>
      </c>
      <c r="B154" s="6">
        <v>-61.333333333333336</v>
      </c>
    </row>
    <row r="155" spans="1:2" x14ac:dyDescent="0.25">
      <c r="A155" s="7" t="s">
        <v>239</v>
      </c>
      <c r="B155" s="6">
        <v>-81</v>
      </c>
    </row>
    <row r="156" spans="1:2" x14ac:dyDescent="0.25">
      <c r="A156" s="7" t="s">
        <v>240</v>
      </c>
      <c r="B156" s="6">
        <v>-46.166666666666664</v>
      </c>
    </row>
    <row r="157" spans="1:2" x14ac:dyDescent="0.25">
      <c r="A157" s="7" t="s">
        <v>241</v>
      </c>
      <c r="B157" s="6">
        <v>-31.166666666666668</v>
      </c>
    </row>
    <row r="158" spans="1:2" x14ac:dyDescent="0.25">
      <c r="A158" s="7" t="s">
        <v>242</v>
      </c>
      <c r="B158" s="6">
        <v>-23</v>
      </c>
    </row>
    <row r="159" spans="1:2" x14ac:dyDescent="0.25">
      <c r="A159" s="7" t="s">
        <v>243</v>
      </c>
      <c r="B159" s="6">
        <v>-46.166666666666664</v>
      </c>
    </row>
    <row r="160" spans="1:2" x14ac:dyDescent="0.25">
      <c r="A160" s="7" t="s">
        <v>244</v>
      </c>
      <c r="B160" s="6">
        <v>-38.666666666666664</v>
      </c>
    </row>
    <row r="161" spans="1:2" x14ac:dyDescent="0.25">
      <c r="A161" s="7" t="s">
        <v>245</v>
      </c>
      <c r="B161" s="6">
        <v>-53.666666666666664</v>
      </c>
    </row>
    <row r="162" spans="1:2" x14ac:dyDescent="0.25">
      <c r="A162" s="7" t="s">
        <v>246</v>
      </c>
      <c r="B162" s="6">
        <v>-46.166666666666664</v>
      </c>
    </row>
    <row r="163" spans="1:2" x14ac:dyDescent="0.25">
      <c r="A163" s="7" t="s">
        <v>247</v>
      </c>
      <c r="B163" s="6">
        <v>-34.166666666666664</v>
      </c>
    </row>
    <row r="164" spans="1:2" x14ac:dyDescent="0.25">
      <c r="A164" s="7" t="s">
        <v>248</v>
      </c>
      <c r="B164" s="6">
        <v>-61.166666666666664</v>
      </c>
    </row>
    <row r="165" spans="1:2" x14ac:dyDescent="0.25">
      <c r="A165" s="7" t="s">
        <v>249</v>
      </c>
      <c r="B165" s="6">
        <v>-45.333333333333336</v>
      </c>
    </row>
    <row r="166" spans="1:2" x14ac:dyDescent="0.25">
      <c r="A166" s="7" t="s">
        <v>250</v>
      </c>
      <c r="B166" s="6">
        <v>-46.166666666666664</v>
      </c>
    </row>
    <row r="167" spans="1:2" x14ac:dyDescent="0.25">
      <c r="A167" s="7" t="s">
        <v>251</v>
      </c>
      <c r="B167" s="6">
        <v>-59.333333333333336</v>
      </c>
    </row>
    <row r="168" spans="1:2" x14ac:dyDescent="0.25">
      <c r="A168" s="4" t="s">
        <v>252</v>
      </c>
      <c r="B168" s="6"/>
    </row>
    <row r="169" spans="1:2" x14ac:dyDescent="0.25">
      <c r="A169" s="7" t="s">
        <v>253</v>
      </c>
      <c r="B169" s="6">
        <v>-70</v>
      </c>
    </row>
    <row r="170" spans="1:2" x14ac:dyDescent="0.25">
      <c r="A170" s="7" t="s">
        <v>254</v>
      </c>
      <c r="B170" s="6">
        <v>-74.166666666666671</v>
      </c>
    </row>
    <row r="171" spans="1:2" x14ac:dyDescent="0.25">
      <c r="A171" s="7" t="s">
        <v>255</v>
      </c>
      <c r="B171" s="6">
        <v>-54.333333333333336</v>
      </c>
    </row>
    <row r="172" spans="1:2" x14ac:dyDescent="0.25">
      <c r="A172" s="7" t="s">
        <v>256</v>
      </c>
      <c r="B172" s="6">
        <v>-62.5</v>
      </c>
    </row>
    <row r="173" spans="1:2" x14ac:dyDescent="0.25">
      <c r="A173" s="7" t="s">
        <v>257</v>
      </c>
      <c r="B173" s="6">
        <v>-74.166666666666671</v>
      </c>
    </row>
    <row r="174" spans="1:2" x14ac:dyDescent="0.25">
      <c r="A174" s="7" t="s">
        <v>258</v>
      </c>
      <c r="B174" s="6">
        <v>-61.333333333333336</v>
      </c>
    </row>
    <row r="175" spans="1:2" x14ac:dyDescent="0.25">
      <c r="A175" s="7" t="s">
        <v>259</v>
      </c>
      <c r="B175" s="6">
        <v>-43.833333333333336</v>
      </c>
    </row>
    <row r="176" spans="1:2" x14ac:dyDescent="0.25">
      <c r="A176" s="7" t="s">
        <v>260</v>
      </c>
      <c r="B176" s="6">
        <v>-51</v>
      </c>
    </row>
    <row r="177" spans="1:2" x14ac:dyDescent="0.25">
      <c r="A177" s="7" t="s">
        <v>261</v>
      </c>
      <c r="B177" s="6">
        <v>-50.166666666666664</v>
      </c>
    </row>
    <row r="178" spans="1:2" x14ac:dyDescent="0.25">
      <c r="A178" s="7" t="s">
        <v>262</v>
      </c>
      <c r="B178" s="6">
        <v>-23</v>
      </c>
    </row>
    <row r="179" spans="1:2" x14ac:dyDescent="0.25">
      <c r="A179" s="7" t="s">
        <v>263</v>
      </c>
      <c r="B179" s="6">
        <v>-16.333333333333332</v>
      </c>
    </row>
    <row r="180" spans="1:2" x14ac:dyDescent="0.25">
      <c r="A180" s="7" t="s">
        <v>264</v>
      </c>
      <c r="B180" s="6">
        <v>10.333333333333334</v>
      </c>
    </row>
    <row r="181" spans="1:2" x14ac:dyDescent="0.25">
      <c r="A181" s="7" t="s">
        <v>265</v>
      </c>
      <c r="B181" s="6">
        <v>17.833333333333332</v>
      </c>
    </row>
    <row r="182" spans="1:2" x14ac:dyDescent="0.25">
      <c r="A182" s="7" t="s">
        <v>266</v>
      </c>
      <c r="B182" s="6">
        <v>39.333333333333336</v>
      </c>
    </row>
    <row r="183" spans="1:2" x14ac:dyDescent="0.25">
      <c r="A183" s="7" t="s">
        <v>267</v>
      </c>
      <c r="B183" s="6">
        <v>39.833333333333336</v>
      </c>
    </row>
    <row r="184" spans="1:2" x14ac:dyDescent="0.25">
      <c r="A184" s="7" t="s">
        <v>268</v>
      </c>
      <c r="B184" s="6">
        <v>30</v>
      </c>
    </row>
    <row r="185" spans="1:2" x14ac:dyDescent="0.25">
      <c r="A185" s="7" t="s">
        <v>269</v>
      </c>
      <c r="B185" s="6">
        <v>41.5</v>
      </c>
    </row>
    <row r="186" spans="1:2" x14ac:dyDescent="0.25">
      <c r="A186" s="7" t="s">
        <v>270</v>
      </c>
      <c r="B186" s="6">
        <v>38.166666666666664</v>
      </c>
    </row>
    <row r="187" spans="1:2" x14ac:dyDescent="0.25">
      <c r="A187" s="7" t="s">
        <v>271</v>
      </c>
      <c r="B187" s="6">
        <v>33.5</v>
      </c>
    </row>
    <row r="188" spans="1:2" x14ac:dyDescent="0.25">
      <c r="A188" s="7" t="s">
        <v>272</v>
      </c>
      <c r="B188" s="6">
        <v>53.166666666666664</v>
      </c>
    </row>
    <row r="189" spans="1:2" x14ac:dyDescent="0.25">
      <c r="A189" s="7" t="s">
        <v>273</v>
      </c>
      <c r="B189" s="6">
        <v>57</v>
      </c>
    </row>
    <row r="190" spans="1:2" x14ac:dyDescent="0.25">
      <c r="A190" s="7" t="s">
        <v>274</v>
      </c>
      <c r="B190" s="6">
        <v>65.833333333333329</v>
      </c>
    </row>
    <row r="191" spans="1:2" x14ac:dyDescent="0.25">
      <c r="A191" s="7" t="s">
        <v>275</v>
      </c>
      <c r="B191" s="6">
        <v>64.833333333333329</v>
      </c>
    </row>
    <row r="192" spans="1:2" x14ac:dyDescent="0.25">
      <c r="A192" s="7" t="s">
        <v>276</v>
      </c>
      <c r="B192" s="6">
        <v>54.666666666666664</v>
      </c>
    </row>
    <row r="193" spans="1:2" x14ac:dyDescent="0.25">
      <c r="A193" s="7" t="s">
        <v>277</v>
      </c>
      <c r="B193" s="6">
        <v>53.166666666666664</v>
      </c>
    </row>
    <row r="194" spans="1:2" x14ac:dyDescent="0.25">
      <c r="A194" s="7" t="s">
        <v>278</v>
      </c>
      <c r="B194" s="6">
        <v>60.333333333333336</v>
      </c>
    </row>
    <row r="195" spans="1:2" x14ac:dyDescent="0.25">
      <c r="A195" s="7" t="s">
        <v>279</v>
      </c>
      <c r="B195" s="6">
        <v>96</v>
      </c>
    </row>
    <row r="196" spans="1:2" x14ac:dyDescent="0.25">
      <c r="A196" s="7" t="s">
        <v>280</v>
      </c>
      <c r="B196" s="6">
        <v>119.66666666666667</v>
      </c>
    </row>
    <row r="197" spans="1:2" x14ac:dyDescent="0.25">
      <c r="A197" s="7" t="s">
        <v>281</v>
      </c>
      <c r="B197" s="6">
        <v>143.16666666666666</v>
      </c>
    </row>
    <row r="198" spans="1:2" x14ac:dyDescent="0.25">
      <c r="A198" s="7" t="s">
        <v>282</v>
      </c>
      <c r="B198" s="6">
        <v>173.83333333333334</v>
      </c>
    </row>
    <row r="199" spans="1:2" x14ac:dyDescent="0.25">
      <c r="A199" s="7" t="s">
        <v>283</v>
      </c>
      <c r="B199" s="6">
        <v>193.33333333333334</v>
      </c>
    </row>
    <row r="200" spans="1:2" x14ac:dyDescent="0.25">
      <c r="A200" s="4" t="s">
        <v>284</v>
      </c>
      <c r="B200" s="6"/>
    </row>
    <row r="201" spans="1:2" x14ac:dyDescent="0.25">
      <c r="A201" s="7" t="s">
        <v>285</v>
      </c>
      <c r="B201" s="6">
        <v>174.83333333333334</v>
      </c>
    </row>
    <row r="202" spans="1:2" x14ac:dyDescent="0.25">
      <c r="A202" s="7" t="s">
        <v>286</v>
      </c>
      <c r="B202" s="6">
        <v>181</v>
      </c>
    </row>
    <row r="203" spans="1:2" x14ac:dyDescent="0.25">
      <c r="A203" s="7" t="s">
        <v>287</v>
      </c>
      <c r="B203" s="6">
        <v>184.33333333333334</v>
      </c>
    </row>
    <row r="204" spans="1:2" x14ac:dyDescent="0.25">
      <c r="A204" s="7" t="s">
        <v>288</v>
      </c>
      <c r="B204" s="6">
        <v>199.83333333333334</v>
      </c>
    </row>
    <row r="205" spans="1:2" x14ac:dyDescent="0.25">
      <c r="A205" s="7" t="s">
        <v>289</v>
      </c>
      <c r="B205" s="6">
        <v>211.16666666666666</v>
      </c>
    </row>
    <row r="206" spans="1:2" x14ac:dyDescent="0.25">
      <c r="A206" s="7" t="s">
        <v>290</v>
      </c>
      <c r="B206" s="6">
        <v>209</v>
      </c>
    </row>
    <row r="207" spans="1:2" x14ac:dyDescent="0.25">
      <c r="A207" s="7" t="s">
        <v>291</v>
      </c>
      <c r="B207" s="6">
        <v>225.33333333333334</v>
      </c>
    </row>
    <row r="208" spans="1:2" x14ac:dyDescent="0.25">
      <c r="A208" s="7" t="s">
        <v>292</v>
      </c>
      <c r="B208" s="6">
        <v>224.83333333333334</v>
      </c>
    </row>
    <row r="209" spans="1:2" x14ac:dyDescent="0.25">
      <c r="A209" s="7" t="s">
        <v>293</v>
      </c>
      <c r="B209" s="6">
        <v>272.16666666666669</v>
      </c>
    </row>
    <row r="210" spans="1:2" x14ac:dyDescent="0.25">
      <c r="A210" s="7" t="s">
        <v>294</v>
      </c>
      <c r="B210" s="6">
        <v>300.66666666666669</v>
      </c>
    </row>
    <row r="211" spans="1:2" x14ac:dyDescent="0.25">
      <c r="A211" s="7" t="s">
        <v>295</v>
      </c>
      <c r="B211" s="6">
        <v>336.5</v>
      </c>
    </row>
    <row r="212" spans="1:2" x14ac:dyDescent="0.25">
      <c r="A212" s="7" t="s">
        <v>296</v>
      </c>
      <c r="B212" s="6">
        <v>351.83333333333331</v>
      </c>
    </row>
    <row r="213" spans="1:2" x14ac:dyDescent="0.25">
      <c r="A213" s="7" t="s">
        <v>297</v>
      </c>
      <c r="B213" s="6">
        <v>403.83333333333331</v>
      </c>
    </row>
    <row r="214" spans="1:2" x14ac:dyDescent="0.25">
      <c r="A214" s="7" t="s">
        <v>298</v>
      </c>
      <c r="B214" s="6">
        <v>443.66666666666669</v>
      </c>
    </row>
    <row r="215" spans="1:2" x14ac:dyDescent="0.25">
      <c r="A215" s="7" t="s">
        <v>299</v>
      </c>
      <c r="B215" s="6">
        <v>400.33333333333331</v>
      </c>
    </row>
    <row r="216" spans="1:2" x14ac:dyDescent="0.25">
      <c r="A216" s="7" t="s">
        <v>300</v>
      </c>
      <c r="B216" s="6">
        <v>402.16666666666669</v>
      </c>
    </row>
    <row r="217" spans="1:2" x14ac:dyDescent="0.25">
      <c r="A217" s="7" t="s">
        <v>301</v>
      </c>
      <c r="B217" s="6">
        <v>405.5</v>
      </c>
    </row>
    <row r="218" spans="1:2" x14ac:dyDescent="0.25">
      <c r="A218" s="7" t="s">
        <v>302</v>
      </c>
      <c r="B218" s="6">
        <v>451.16666666666669</v>
      </c>
    </row>
    <row r="219" spans="1:2" x14ac:dyDescent="0.25">
      <c r="A219" s="7" t="s">
        <v>303</v>
      </c>
      <c r="B219" s="6">
        <v>451.16666666666669</v>
      </c>
    </row>
    <row r="220" spans="1:2" x14ac:dyDescent="0.25">
      <c r="A220" s="7" t="s">
        <v>304</v>
      </c>
      <c r="B220" s="6">
        <v>428.33333333333331</v>
      </c>
    </row>
    <row r="221" spans="1:2" x14ac:dyDescent="0.25">
      <c r="A221" s="7" t="s">
        <v>305</v>
      </c>
      <c r="B221" s="6">
        <v>467.5</v>
      </c>
    </row>
    <row r="222" spans="1:2" x14ac:dyDescent="0.25">
      <c r="A222" s="7" t="s">
        <v>306</v>
      </c>
      <c r="B222" s="6">
        <v>431.83333333333331</v>
      </c>
    </row>
    <row r="223" spans="1:2" x14ac:dyDescent="0.25">
      <c r="A223" s="7" t="s">
        <v>308</v>
      </c>
      <c r="B223" s="6">
        <v>428.83333333333331</v>
      </c>
    </row>
    <row r="224" spans="1:2" x14ac:dyDescent="0.25">
      <c r="A224" s="7" t="s">
        <v>315</v>
      </c>
      <c r="B224" s="6">
        <v>392.83333333333331</v>
      </c>
    </row>
    <row r="225" spans="1:2" x14ac:dyDescent="0.25">
      <c r="A225" s="7" t="s">
        <v>318</v>
      </c>
      <c r="B225" s="6">
        <v>405.16666666666669</v>
      </c>
    </row>
    <row r="226" spans="1:2" x14ac:dyDescent="0.25">
      <c r="A226" s="7" t="s">
        <v>319</v>
      </c>
      <c r="B226" s="6">
        <v>429.66666666666669</v>
      </c>
    </row>
    <row r="227" spans="1:2" x14ac:dyDescent="0.25">
      <c r="A227" s="7" t="s">
        <v>320</v>
      </c>
      <c r="B227" s="6">
        <v>415.5</v>
      </c>
    </row>
    <row r="228" spans="1:2" x14ac:dyDescent="0.25">
      <c r="A228" s="7" t="s">
        <v>321</v>
      </c>
      <c r="B228" s="6">
        <v>409.33333333333331</v>
      </c>
    </row>
    <row r="229" spans="1:2" x14ac:dyDescent="0.25">
      <c r="A229" s="7" t="s">
        <v>322</v>
      </c>
      <c r="B229" s="6">
        <v>391.5</v>
      </c>
    </row>
    <row r="230" spans="1:2" x14ac:dyDescent="0.25">
      <c r="A230" s="7" t="s">
        <v>323</v>
      </c>
      <c r="B230" s="6">
        <v>422</v>
      </c>
    </row>
    <row r="231" spans="1:2" x14ac:dyDescent="0.25">
      <c r="A231" s="4" t="s">
        <v>324</v>
      </c>
      <c r="B231" s="6"/>
    </row>
    <row r="232" spans="1:2" x14ac:dyDescent="0.25">
      <c r="A232" s="7" t="s">
        <v>325</v>
      </c>
      <c r="B232" s="6">
        <v>401.16666666666669</v>
      </c>
    </row>
    <row r="233" spans="1:2" x14ac:dyDescent="0.25">
      <c r="A233" s="7" t="s">
        <v>326</v>
      </c>
      <c r="B233" s="6">
        <v>394.33333333333331</v>
      </c>
    </row>
    <row r="234" spans="1:2" x14ac:dyDescent="0.25">
      <c r="A234" s="7" t="s">
        <v>327</v>
      </c>
      <c r="B234" s="6">
        <v>407.5</v>
      </c>
    </row>
    <row r="235" spans="1:2" x14ac:dyDescent="0.25">
      <c r="A235" s="7" t="s">
        <v>328</v>
      </c>
      <c r="B235" s="6">
        <v>466.5</v>
      </c>
    </row>
    <row r="236" spans="1:2" x14ac:dyDescent="0.25">
      <c r="A236" s="7" t="s">
        <v>329</v>
      </c>
      <c r="B236" s="6">
        <v>484.5</v>
      </c>
    </row>
    <row r="237" spans="1:2" x14ac:dyDescent="0.25">
      <c r="A237" s="7" t="s">
        <v>348</v>
      </c>
      <c r="B237" s="6">
        <v>431.33333333333331</v>
      </c>
    </row>
    <row r="238" spans="1:2" x14ac:dyDescent="0.25">
      <c r="A238" s="7" t="s">
        <v>349</v>
      </c>
      <c r="B238" s="6">
        <v>460</v>
      </c>
    </row>
    <row r="239" spans="1:2" x14ac:dyDescent="0.25">
      <c r="A239" s="7" t="s">
        <v>350</v>
      </c>
      <c r="B239" s="6">
        <v>515.33333333333337</v>
      </c>
    </row>
    <row r="240" spans="1:2" x14ac:dyDescent="0.25">
      <c r="A240" s="7" t="s">
        <v>353</v>
      </c>
      <c r="B240" s="6">
        <v>560.33333333333337</v>
      </c>
    </row>
    <row r="241" spans="1:2" x14ac:dyDescent="0.25">
      <c r="A241" s="7" t="s">
        <v>354</v>
      </c>
      <c r="B241" s="6">
        <v>637.83333333333337</v>
      </c>
    </row>
    <row r="242" spans="1:2" x14ac:dyDescent="0.25">
      <c r="A242" s="7" t="s">
        <v>355</v>
      </c>
      <c r="B242" s="6">
        <v>674.33333333333337</v>
      </c>
    </row>
    <row r="243" spans="1:2" x14ac:dyDescent="0.25">
      <c r="A243" s="7" t="s">
        <v>356</v>
      </c>
      <c r="B243" s="6">
        <v>802.5</v>
      </c>
    </row>
    <row r="244" spans="1:2" x14ac:dyDescent="0.25">
      <c r="A244" s="7" t="s">
        <v>357</v>
      </c>
      <c r="B244" s="6">
        <v>809.16666666666663</v>
      </c>
    </row>
    <row r="245" spans="1:2" x14ac:dyDescent="0.25">
      <c r="A245" s="7" t="s">
        <v>362</v>
      </c>
      <c r="B245" s="6">
        <v>947.16666666666663</v>
      </c>
    </row>
    <row r="246" spans="1:2" x14ac:dyDescent="0.25">
      <c r="A246" s="7" t="s">
        <v>363</v>
      </c>
      <c r="B246" s="6">
        <v>1074.8333333333333</v>
      </c>
    </row>
    <row r="247" spans="1:2" x14ac:dyDescent="0.25">
      <c r="A247" s="7" t="s">
        <v>364</v>
      </c>
      <c r="B247" s="6">
        <v>1177.5</v>
      </c>
    </row>
    <row r="248" spans="1:2" x14ac:dyDescent="0.25">
      <c r="A248" s="7" t="s">
        <v>369</v>
      </c>
      <c r="B248" s="6">
        <v>1109.8333333333333</v>
      </c>
    </row>
    <row r="249" spans="1:2" x14ac:dyDescent="0.25">
      <c r="A249" s="7" t="s">
        <v>376</v>
      </c>
      <c r="B249" s="6">
        <v>1082.6666666666667</v>
      </c>
    </row>
    <row r="250" spans="1:2" x14ac:dyDescent="0.25">
      <c r="A250" s="7" t="s">
        <v>377</v>
      </c>
      <c r="B250" s="6">
        <v>1136.6666666666667</v>
      </c>
    </row>
    <row r="251" spans="1:2" x14ac:dyDescent="0.25">
      <c r="A251" s="7" t="s">
        <v>378</v>
      </c>
      <c r="B251" s="6">
        <v>856.33333333333337</v>
      </c>
    </row>
    <row r="252" spans="1:2" x14ac:dyDescent="0.25">
      <c r="A252" s="7" t="s">
        <v>381</v>
      </c>
      <c r="B252" s="6">
        <v>803.33333333333337</v>
      </c>
    </row>
    <row r="253" spans="1:2" x14ac:dyDescent="0.25">
      <c r="A253" s="7" t="s">
        <v>382</v>
      </c>
      <c r="B253" s="6">
        <v>862.33333333333337</v>
      </c>
    </row>
    <row r="254" spans="1:2" x14ac:dyDescent="0.25">
      <c r="A254" s="7" t="s">
        <v>383</v>
      </c>
      <c r="B254" s="6">
        <v>1070.6666666666667</v>
      </c>
    </row>
    <row r="255" spans="1:2" x14ac:dyDescent="0.25">
      <c r="A255" s="7" t="s">
        <v>384</v>
      </c>
      <c r="B255" s="6">
        <v>1226</v>
      </c>
    </row>
    <row r="256" spans="1:2" x14ac:dyDescent="0.25">
      <c r="A256" s="7" t="s">
        <v>385</v>
      </c>
      <c r="B256" s="6">
        <v>1319.1666666666667</v>
      </c>
    </row>
    <row r="257" spans="1:2" x14ac:dyDescent="0.25">
      <c r="A257" s="7" t="s">
        <v>414</v>
      </c>
      <c r="B257" s="6">
        <v>1556.5</v>
      </c>
    </row>
    <row r="258" spans="1:2" x14ac:dyDescent="0.25">
      <c r="A258" s="7" t="s">
        <v>424</v>
      </c>
      <c r="B258" s="6">
        <v>1509.1666666666667</v>
      </c>
    </row>
    <row r="259" spans="1:2" x14ac:dyDescent="0.25">
      <c r="A259" s="7" t="s">
        <v>432</v>
      </c>
      <c r="B259" s="6">
        <v>1563.5</v>
      </c>
    </row>
    <row r="260" spans="1:2" x14ac:dyDescent="0.25">
      <c r="A260" s="4" t="s">
        <v>88</v>
      </c>
      <c r="B260" s="6">
        <v>209.05394190871365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96F0-9468-4562-8FAC-D21F35BCEE5C}">
  <dimension ref="A3:B261"/>
  <sheetViews>
    <sheetView tabSelected="1" workbookViewId="0">
      <selection activeCell="A4" sqref="A4:B4 A6:B6 A11:B11 A43:B43 A74:B74 A106:B106 A137:B137 A169:B169 A201:B201 A232:B232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26.85546875" bestFit="1" customWidth="1"/>
  </cols>
  <sheetData>
    <row r="3" spans="1:2" x14ac:dyDescent="0.25">
      <c r="A3" s="3" t="s">
        <v>87</v>
      </c>
      <c r="B3" t="s">
        <v>380</v>
      </c>
    </row>
    <row r="4" spans="1:2" x14ac:dyDescent="0.25">
      <c r="A4" s="4" t="s">
        <v>361</v>
      </c>
      <c r="B4" s="6"/>
    </row>
    <row r="5" spans="1:2" x14ac:dyDescent="0.25">
      <c r="A5" s="7" t="s">
        <v>360</v>
      </c>
      <c r="B5" s="6"/>
    </row>
    <row r="6" spans="1:2" x14ac:dyDescent="0.25">
      <c r="A6" s="4" t="s">
        <v>89</v>
      </c>
      <c r="B6" s="6"/>
    </row>
    <row r="7" spans="1:2" x14ac:dyDescent="0.25">
      <c r="A7" s="7" t="s">
        <v>90</v>
      </c>
      <c r="B7" s="6"/>
    </row>
    <row r="8" spans="1:2" x14ac:dyDescent="0.25">
      <c r="A8" s="7" t="s">
        <v>91</v>
      </c>
      <c r="B8" s="6"/>
    </row>
    <row r="9" spans="1:2" x14ac:dyDescent="0.25">
      <c r="A9" s="7" t="s">
        <v>92</v>
      </c>
      <c r="B9" s="6"/>
    </row>
    <row r="10" spans="1:2" x14ac:dyDescent="0.25">
      <c r="A10" s="7" t="s">
        <v>93</v>
      </c>
      <c r="B10" s="6"/>
    </row>
    <row r="11" spans="1:2" x14ac:dyDescent="0.25">
      <c r="A11" s="4" t="s">
        <v>94</v>
      </c>
      <c r="B11" s="6"/>
    </row>
    <row r="12" spans="1:2" x14ac:dyDescent="0.25">
      <c r="A12" s="7" t="s">
        <v>95</v>
      </c>
      <c r="B12" s="6"/>
    </row>
    <row r="13" spans="1:2" x14ac:dyDescent="0.25">
      <c r="A13" s="7" t="s">
        <v>96</v>
      </c>
      <c r="B13" s="6">
        <v>0</v>
      </c>
    </row>
    <row r="14" spans="1:2" x14ac:dyDescent="0.25">
      <c r="A14" s="7" t="s">
        <v>97</v>
      </c>
      <c r="B14" s="6">
        <v>0</v>
      </c>
    </row>
    <row r="15" spans="1:2" x14ac:dyDescent="0.25">
      <c r="A15" s="7" t="s">
        <v>98</v>
      </c>
      <c r="B15" s="6">
        <v>0</v>
      </c>
    </row>
    <row r="16" spans="1:2" x14ac:dyDescent="0.25">
      <c r="A16" s="7" t="s">
        <v>99</v>
      </c>
      <c r="B16" s="6">
        <v>0</v>
      </c>
    </row>
    <row r="17" spans="1:2" x14ac:dyDescent="0.25">
      <c r="A17" s="7" t="s">
        <v>100</v>
      </c>
      <c r="B17" s="6">
        <v>0</v>
      </c>
    </row>
    <row r="18" spans="1:2" x14ac:dyDescent="0.25">
      <c r="A18" s="7" t="s">
        <v>101</v>
      </c>
      <c r="B18" s="6">
        <v>0</v>
      </c>
    </row>
    <row r="19" spans="1:2" x14ac:dyDescent="0.25">
      <c r="A19" s="7" t="s">
        <v>102</v>
      </c>
      <c r="B19" s="6">
        <v>0</v>
      </c>
    </row>
    <row r="20" spans="1:2" x14ac:dyDescent="0.25">
      <c r="A20" s="7" t="s">
        <v>103</v>
      </c>
      <c r="B20" s="6">
        <v>0</v>
      </c>
    </row>
    <row r="21" spans="1:2" x14ac:dyDescent="0.25">
      <c r="A21" s="7" t="s">
        <v>104</v>
      </c>
      <c r="B21" s="6">
        <v>0</v>
      </c>
    </row>
    <row r="22" spans="1:2" x14ac:dyDescent="0.25">
      <c r="A22" s="7" t="s">
        <v>105</v>
      </c>
      <c r="B22" s="6">
        <v>0</v>
      </c>
    </row>
    <row r="23" spans="1:2" x14ac:dyDescent="0.25">
      <c r="A23" s="7" t="s">
        <v>106</v>
      </c>
      <c r="B23" s="6">
        <v>0</v>
      </c>
    </row>
    <row r="24" spans="1:2" x14ac:dyDescent="0.25">
      <c r="A24" s="7" t="s">
        <v>107</v>
      </c>
      <c r="B24" s="6">
        <v>0</v>
      </c>
    </row>
    <row r="25" spans="1:2" x14ac:dyDescent="0.25">
      <c r="A25" s="7" t="s">
        <v>108</v>
      </c>
      <c r="B25" s="6">
        <v>0</v>
      </c>
    </row>
    <row r="26" spans="1:2" x14ac:dyDescent="0.25">
      <c r="A26" s="7" t="s">
        <v>109</v>
      </c>
      <c r="B26" s="6">
        <v>0</v>
      </c>
    </row>
    <row r="27" spans="1:2" x14ac:dyDescent="0.25">
      <c r="A27" s="7" t="s">
        <v>110</v>
      </c>
      <c r="B27" s="6">
        <v>0</v>
      </c>
    </row>
    <row r="28" spans="1:2" x14ac:dyDescent="0.25">
      <c r="A28" s="7" t="s">
        <v>111</v>
      </c>
      <c r="B28" s="6">
        <v>0.16666666666666666</v>
      </c>
    </row>
    <row r="29" spans="1:2" x14ac:dyDescent="0.25">
      <c r="A29" s="7" t="s">
        <v>112</v>
      </c>
      <c r="B29" s="6">
        <v>0.16666666666666666</v>
      </c>
    </row>
    <row r="30" spans="1:2" x14ac:dyDescent="0.25">
      <c r="A30" s="7" t="s">
        <v>113</v>
      </c>
      <c r="B30" s="6">
        <v>0.5</v>
      </c>
    </row>
    <row r="31" spans="1:2" x14ac:dyDescent="0.25">
      <c r="A31" s="7" t="s">
        <v>114</v>
      </c>
      <c r="B31" s="6">
        <v>1</v>
      </c>
    </row>
    <row r="32" spans="1:2" x14ac:dyDescent="0.25">
      <c r="A32" s="7" t="s">
        <v>115</v>
      </c>
      <c r="B32" s="6">
        <v>2</v>
      </c>
    </row>
    <row r="33" spans="1:2" x14ac:dyDescent="0.25">
      <c r="A33" s="7" t="s">
        <v>116</v>
      </c>
      <c r="B33" s="6">
        <v>2.3333333333333335</v>
      </c>
    </row>
    <row r="34" spans="1:2" x14ac:dyDescent="0.25">
      <c r="A34" s="7" t="s">
        <v>117</v>
      </c>
      <c r="B34" s="6">
        <v>3.6666666666666665</v>
      </c>
    </row>
    <row r="35" spans="1:2" x14ac:dyDescent="0.25">
      <c r="A35" s="7" t="s">
        <v>118</v>
      </c>
      <c r="B35" s="6">
        <v>5.333333333333333</v>
      </c>
    </row>
    <row r="36" spans="1:2" x14ac:dyDescent="0.25">
      <c r="A36" s="7" t="s">
        <v>119</v>
      </c>
      <c r="B36" s="6">
        <v>6.666666666666667</v>
      </c>
    </row>
    <row r="37" spans="1:2" x14ac:dyDescent="0.25">
      <c r="A37" s="7" t="s">
        <v>120</v>
      </c>
      <c r="B37" s="6">
        <v>9</v>
      </c>
    </row>
    <row r="38" spans="1:2" x14ac:dyDescent="0.25">
      <c r="A38" s="7" t="s">
        <v>121</v>
      </c>
      <c r="B38" s="6">
        <v>10.666666666666666</v>
      </c>
    </row>
    <row r="39" spans="1:2" x14ac:dyDescent="0.25">
      <c r="A39" s="7" t="s">
        <v>122</v>
      </c>
      <c r="B39" s="6">
        <v>14.333333333333334</v>
      </c>
    </row>
    <row r="40" spans="1:2" x14ac:dyDescent="0.25">
      <c r="A40" s="7" t="s">
        <v>123</v>
      </c>
      <c r="B40" s="6">
        <v>16</v>
      </c>
    </row>
    <row r="41" spans="1:2" x14ac:dyDescent="0.25">
      <c r="A41" s="7" t="s">
        <v>124</v>
      </c>
      <c r="B41" s="6">
        <v>17.833333333333332</v>
      </c>
    </row>
    <row r="42" spans="1:2" x14ac:dyDescent="0.25">
      <c r="A42" s="7" t="s">
        <v>125</v>
      </c>
      <c r="B42" s="6">
        <v>19.5</v>
      </c>
    </row>
    <row r="43" spans="1:2" x14ac:dyDescent="0.25">
      <c r="A43" s="4" t="s">
        <v>126</v>
      </c>
      <c r="B43" s="6"/>
    </row>
    <row r="44" spans="1:2" x14ac:dyDescent="0.25">
      <c r="A44" s="7" t="s">
        <v>127</v>
      </c>
      <c r="B44" s="6">
        <v>21.166666666666668</v>
      </c>
    </row>
    <row r="45" spans="1:2" x14ac:dyDescent="0.25">
      <c r="A45" s="7" t="s">
        <v>128</v>
      </c>
      <c r="B45" s="6">
        <v>22.166666666666668</v>
      </c>
    </row>
    <row r="46" spans="1:2" x14ac:dyDescent="0.25">
      <c r="A46" s="7" t="s">
        <v>129</v>
      </c>
      <c r="B46" s="6">
        <v>24.333333333333332</v>
      </c>
    </row>
    <row r="47" spans="1:2" x14ac:dyDescent="0.25">
      <c r="A47" s="7" t="s">
        <v>130</v>
      </c>
      <c r="B47" s="6">
        <v>24.5</v>
      </c>
    </row>
    <row r="48" spans="1:2" x14ac:dyDescent="0.25">
      <c r="A48" s="7" t="s">
        <v>131</v>
      </c>
      <c r="B48" s="6">
        <v>25.833333333333332</v>
      </c>
    </row>
    <row r="49" spans="1:2" x14ac:dyDescent="0.25">
      <c r="A49" s="7" t="s">
        <v>132</v>
      </c>
      <c r="B49" s="6">
        <v>25.166666666666668</v>
      </c>
    </row>
    <row r="50" spans="1:2" x14ac:dyDescent="0.25">
      <c r="A50" s="7" t="s">
        <v>133</v>
      </c>
      <c r="B50" s="6">
        <v>26.333333333333332</v>
      </c>
    </row>
    <row r="51" spans="1:2" x14ac:dyDescent="0.25">
      <c r="A51" s="7" t="s">
        <v>134</v>
      </c>
      <c r="B51" s="6">
        <v>28.5</v>
      </c>
    </row>
    <row r="52" spans="1:2" x14ac:dyDescent="0.25">
      <c r="A52" s="7" t="s">
        <v>135</v>
      </c>
      <c r="B52" s="6">
        <v>27.166666666666668</v>
      </c>
    </row>
    <row r="53" spans="1:2" x14ac:dyDescent="0.25">
      <c r="A53" s="7" t="s">
        <v>136</v>
      </c>
      <c r="B53" s="6">
        <v>28.166666666666668</v>
      </c>
    </row>
    <row r="54" spans="1:2" x14ac:dyDescent="0.25">
      <c r="A54" s="7" t="s">
        <v>137</v>
      </c>
      <c r="B54" s="6">
        <v>29.166666666666668</v>
      </c>
    </row>
    <row r="55" spans="1:2" x14ac:dyDescent="0.25">
      <c r="A55" s="7" t="s">
        <v>138</v>
      </c>
      <c r="B55" s="6">
        <v>32.166666666666664</v>
      </c>
    </row>
    <row r="56" spans="1:2" x14ac:dyDescent="0.25">
      <c r="A56" s="7" t="s">
        <v>139</v>
      </c>
      <c r="B56" s="6">
        <v>31.666666666666668</v>
      </c>
    </row>
    <row r="57" spans="1:2" x14ac:dyDescent="0.25">
      <c r="A57" s="7" t="s">
        <v>140</v>
      </c>
      <c r="B57" s="6">
        <v>31.166666666666668</v>
      </c>
    </row>
    <row r="58" spans="1:2" x14ac:dyDescent="0.25">
      <c r="A58" s="7" t="s">
        <v>141</v>
      </c>
      <c r="B58" s="6">
        <v>31.666666666666668</v>
      </c>
    </row>
    <row r="59" spans="1:2" x14ac:dyDescent="0.25">
      <c r="A59" s="7" t="s">
        <v>142</v>
      </c>
      <c r="B59" s="6">
        <v>32.333333333333336</v>
      </c>
    </row>
    <row r="60" spans="1:2" x14ac:dyDescent="0.25">
      <c r="A60" s="7" t="s">
        <v>143</v>
      </c>
      <c r="B60" s="6">
        <v>31.166666666666668</v>
      </c>
    </row>
    <row r="61" spans="1:2" x14ac:dyDescent="0.25">
      <c r="A61" s="7" t="s">
        <v>144</v>
      </c>
      <c r="B61" s="6">
        <v>30.5</v>
      </c>
    </row>
    <row r="62" spans="1:2" x14ac:dyDescent="0.25">
      <c r="A62" s="7" t="s">
        <v>145</v>
      </c>
      <c r="B62" s="6">
        <v>29.833333333333332</v>
      </c>
    </row>
    <row r="63" spans="1:2" x14ac:dyDescent="0.25">
      <c r="A63" s="7" t="s">
        <v>146</v>
      </c>
      <c r="B63" s="6">
        <v>28</v>
      </c>
    </row>
    <row r="64" spans="1:2" x14ac:dyDescent="0.25">
      <c r="A64" s="7" t="s">
        <v>147</v>
      </c>
      <c r="B64" s="6">
        <v>27.166666666666668</v>
      </c>
    </row>
    <row r="65" spans="1:2" x14ac:dyDescent="0.25">
      <c r="A65" s="7" t="s">
        <v>148</v>
      </c>
      <c r="B65" s="6">
        <v>26</v>
      </c>
    </row>
    <row r="66" spans="1:2" x14ac:dyDescent="0.25">
      <c r="A66" s="7" t="s">
        <v>149</v>
      </c>
      <c r="B66" s="6">
        <v>27.166666666666668</v>
      </c>
    </row>
    <row r="67" spans="1:2" x14ac:dyDescent="0.25">
      <c r="A67" s="7" t="s">
        <v>150</v>
      </c>
      <c r="B67" s="6">
        <v>27.833333333333332</v>
      </c>
    </row>
    <row r="68" spans="1:2" x14ac:dyDescent="0.25">
      <c r="A68" s="7" t="s">
        <v>151</v>
      </c>
      <c r="B68" s="6">
        <v>27.666666666666668</v>
      </c>
    </row>
    <row r="69" spans="1:2" x14ac:dyDescent="0.25">
      <c r="A69" s="7" t="s">
        <v>152</v>
      </c>
      <c r="B69" s="6">
        <v>28</v>
      </c>
    </row>
    <row r="70" spans="1:2" x14ac:dyDescent="0.25">
      <c r="A70" s="7" t="s">
        <v>153</v>
      </c>
      <c r="B70" s="6">
        <v>27.666666666666668</v>
      </c>
    </row>
    <row r="71" spans="1:2" x14ac:dyDescent="0.25">
      <c r="A71" s="7" t="s">
        <v>154</v>
      </c>
      <c r="B71" s="6">
        <v>27.166666666666668</v>
      </c>
    </row>
    <row r="72" spans="1:2" x14ac:dyDescent="0.25">
      <c r="A72" s="7" t="s">
        <v>155</v>
      </c>
      <c r="B72" s="6">
        <v>25.5</v>
      </c>
    </row>
    <row r="73" spans="1:2" x14ac:dyDescent="0.25">
      <c r="A73" s="7" t="s">
        <v>156</v>
      </c>
      <c r="B73" s="6">
        <v>22.5</v>
      </c>
    </row>
    <row r="74" spans="1:2" x14ac:dyDescent="0.25">
      <c r="A74" s="4" t="s">
        <v>157</v>
      </c>
      <c r="B74" s="6"/>
    </row>
    <row r="75" spans="1:2" x14ac:dyDescent="0.25">
      <c r="A75" s="7" t="s">
        <v>158</v>
      </c>
      <c r="B75" s="6">
        <v>21.166666666666668</v>
      </c>
    </row>
    <row r="76" spans="1:2" x14ac:dyDescent="0.25">
      <c r="A76" s="7" t="s">
        <v>159</v>
      </c>
      <c r="B76" s="6">
        <v>20</v>
      </c>
    </row>
    <row r="77" spans="1:2" x14ac:dyDescent="0.25">
      <c r="A77" s="7" t="s">
        <v>160</v>
      </c>
      <c r="B77" s="6">
        <v>19.166666666666668</v>
      </c>
    </row>
    <row r="78" spans="1:2" x14ac:dyDescent="0.25">
      <c r="A78" s="7" t="s">
        <v>161</v>
      </c>
      <c r="B78" s="6">
        <v>19.166666666666668</v>
      </c>
    </row>
    <row r="79" spans="1:2" x14ac:dyDescent="0.25">
      <c r="A79" s="7" t="s">
        <v>162</v>
      </c>
      <c r="B79" s="6">
        <v>16.833333333333332</v>
      </c>
    </row>
    <row r="80" spans="1:2" x14ac:dyDescent="0.25">
      <c r="A80" s="7" t="s">
        <v>163</v>
      </c>
      <c r="B80" s="6">
        <v>16.666666666666668</v>
      </c>
    </row>
    <row r="81" spans="1:2" x14ac:dyDescent="0.25">
      <c r="A81" s="7" t="s">
        <v>164</v>
      </c>
      <c r="B81" s="6">
        <v>16.333333333333332</v>
      </c>
    </row>
    <row r="82" spans="1:2" x14ac:dyDescent="0.25">
      <c r="A82" s="7" t="s">
        <v>165</v>
      </c>
      <c r="B82" s="6">
        <v>15.166666666666666</v>
      </c>
    </row>
    <row r="83" spans="1:2" x14ac:dyDescent="0.25">
      <c r="A83" s="7" t="s">
        <v>166</v>
      </c>
      <c r="B83" s="6">
        <v>13.833333333333334</v>
      </c>
    </row>
    <row r="84" spans="1:2" x14ac:dyDescent="0.25">
      <c r="A84" s="7" t="s">
        <v>167</v>
      </c>
      <c r="B84" s="6">
        <v>12</v>
      </c>
    </row>
    <row r="85" spans="1:2" x14ac:dyDescent="0.25">
      <c r="A85" s="7" t="s">
        <v>168</v>
      </c>
      <c r="B85" s="6">
        <v>11.666666666666666</v>
      </c>
    </row>
    <row r="86" spans="1:2" x14ac:dyDescent="0.25">
      <c r="A86" s="7" t="s">
        <v>169</v>
      </c>
      <c r="B86" s="6">
        <v>12.333333333333334</v>
      </c>
    </row>
    <row r="87" spans="1:2" x14ac:dyDescent="0.25">
      <c r="A87" s="7" t="s">
        <v>170</v>
      </c>
      <c r="B87" s="6">
        <v>11.666666666666666</v>
      </c>
    </row>
    <row r="88" spans="1:2" x14ac:dyDescent="0.25">
      <c r="A88" s="7" t="s">
        <v>171</v>
      </c>
      <c r="B88" s="6">
        <v>11.666666666666666</v>
      </c>
    </row>
    <row r="89" spans="1:2" x14ac:dyDescent="0.25">
      <c r="A89" s="7" t="s">
        <v>172</v>
      </c>
      <c r="B89" s="6">
        <v>10.666666666666666</v>
      </c>
    </row>
    <row r="90" spans="1:2" x14ac:dyDescent="0.25">
      <c r="A90" s="7" t="s">
        <v>173</v>
      </c>
      <c r="B90" s="6">
        <v>11.333333333333334</v>
      </c>
    </row>
    <row r="91" spans="1:2" x14ac:dyDescent="0.25">
      <c r="A91" s="7" t="s">
        <v>174</v>
      </c>
      <c r="B91" s="6">
        <v>12.333333333333334</v>
      </c>
    </row>
    <row r="92" spans="1:2" x14ac:dyDescent="0.25">
      <c r="A92" s="7" t="s">
        <v>175</v>
      </c>
      <c r="B92" s="6">
        <v>11.333333333333334</v>
      </c>
    </row>
    <row r="93" spans="1:2" x14ac:dyDescent="0.25">
      <c r="A93" s="7" t="s">
        <v>176</v>
      </c>
      <c r="B93" s="6">
        <v>12</v>
      </c>
    </row>
    <row r="94" spans="1:2" x14ac:dyDescent="0.25">
      <c r="A94" s="7" t="s">
        <v>177</v>
      </c>
      <c r="B94" s="6">
        <v>13.166666666666666</v>
      </c>
    </row>
    <row r="95" spans="1:2" x14ac:dyDescent="0.25">
      <c r="A95" s="7" t="s">
        <v>178</v>
      </c>
      <c r="B95" s="6">
        <v>14.5</v>
      </c>
    </row>
    <row r="96" spans="1:2" x14ac:dyDescent="0.25">
      <c r="A96" s="7" t="s">
        <v>179</v>
      </c>
      <c r="B96" s="6">
        <v>14.333333333333334</v>
      </c>
    </row>
    <row r="97" spans="1:2" x14ac:dyDescent="0.25">
      <c r="A97" s="7" t="s">
        <v>180</v>
      </c>
      <c r="B97" s="6">
        <v>14</v>
      </c>
    </row>
    <row r="98" spans="1:2" x14ac:dyDescent="0.25">
      <c r="A98" s="7" t="s">
        <v>181</v>
      </c>
      <c r="B98" s="6">
        <v>14.166666666666666</v>
      </c>
    </row>
    <row r="99" spans="1:2" x14ac:dyDescent="0.25">
      <c r="A99" s="7" t="s">
        <v>182</v>
      </c>
      <c r="B99" s="6">
        <v>13.833333333333334</v>
      </c>
    </row>
    <row r="100" spans="1:2" x14ac:dyDescent="0.25">
      <c r="A100" s="7" t="s">
        <v>183</v>
      </c>
      <c r="B100" s="6">
        <v>13.166666666666666</v>
      </c>
    </row>
    <row r="101" spans="1:2" x14ac:dyDescent="0.25">
      <c r="A101" s="7" t="s">
        <v>184</v>
      </c>
      <c r="B101" s="6">
        <v>13.166666666666666</v>
      </c>
    </row>
    <row r="102" spans="1:2" x14ac:dyDescent="0.25">
      <c r="A102" s="7" t="s">
        <v>185</v>
      </c>
      <c r="B102" s="6">
        <v>13.333333333333334</v>
      </c>
    </row>
    <row r="103" spans="1:2" x14ac:dyDescent="0.25">
      <c r="A103" s="7" t="s">
        <v>186</v>
      </c>
      <c r="B103" s="6">
        <v>13.5</v>
      </c>
    </row>
    <row r="104" spans="1:2" x14ac:dyDescent="0.25">
      <c r="A104" s="7" t="s">
        <v>187</v>
      </c>
      <c r="B104" s="6">
        <v>13.333333333333334</v>
      </c>
    </row>
    <row r="105" spans="1:2" x14ac:dyDescent="0.25">
      <c r="A105" s="7" t="s">
        <v>188</v>
      </c>
      <c r="B105" s="6">
        <v>13.333333333333334</v>
      </c>
    </row>
    <row r="106" spans="1:2" x14ac:dyDescent="0.25">
      <c r="A106" s="4" t="s">
        <v>189</v>
      </c>
      <c r="B106" s="6"/>
    </row>
    <row r="107" spans="1:2" x14ac:dyDescent="0.25">
      <c r="A107" s="7" t="s">
        <v>190</v>
      </c>
      <c r="B107" s="6">
        <v>13.666666666666666</v>
      </c>
    </row>
    <row r="108" spans="1:2" x14ac:dyDescent="0.25">
      <c r="A108" s="7" t="s">
        <v>191</v>
      </c>
      <c r="B108" s="6">
        <v>13.333333333333334</v>
      </c>
    </row>
    <row r="109" spans="1:2" x14ac:dyDescent="0.25">
      <c r="A109" s="7" t="s">
        <v>192</v>
      </c>
      <c r="B109" s="6">
        <v>13</v>
      </c>
    </row>
    <row r="110" spans="1:2" x14ac:dyDescent="0.25">
      <c r="A110" s="7" t="s">
        <v>193</v>
      </c>
      <c r="B110" s="6">
        <v>12</v>
      </c>
    </row>
    <row r="111" spans="1:2" x14ac:dyDescent="0.25">
      <c r="A111" s="7" t="s">
        <v>194</v>
      </c>
      <c r="B111" s="6">
        <v>11.5</v>
      </c>
    </row>
    <row r="112" spans="1:2" x14ac:dyDescent="0.25">
      <c r="A112" s="7" t="s">
        <v>195</v>
      </c>
      <c r="B112" s="6">
        <v>10.666666666666666</v>
      </c>
    </row>
    <row r="113" spans="1:2" x14ac:dyDescent="0.25">
      <c r="A113" s="7" t="s">
        <v>196</v>
      </c>
      <c r="B113" s="6">
        <v>9.1666666666666661</v>
      </c>
    </row>
    <row r="114" spans="1:2" x14ac:dyDescent="0.25">
      <c r="A114" s="7" t="s">
        <v>197</v>
      </c>
      <c r="B114" s="6">
        <v>8.1666666666666661</v>
      </c>
    </row>
    <row r="115" spans="1:2" x14ac:dyDescent="0.25">
      <c r="A115" s="7" t="s">
        <v>198</v>
      </c>
      <c r="B115" s="6">
        <v>7.5</v>
      </c>
    </row>
    <row r="116" spans="1:2" x14ac:dyDescent="0.25">
      <c r="A116" s="7" t="s">
        <v>199</v>
      </c>
      <c r="B116" s="6">
        <v>7</v>
      </c>
    </row>
    <row r="117" spans="1:2" x14ac:dyDescent="0.25">
      <c r="A117" s="7" t="s">
        <v>200</v>
      </c>
      <c r="B117" s="6">
        <v>6.5</v>
      </c>
    </row>
    <row r="118" spans="1:2" x14ac:dyDescent="0.25">
      <c r="A118" s="7" t="s">
        <v>201</v>
      </c>
      <c r="B118" s="6">
        <v>5.166666666666667</v>
      </c>
    </row>
    <row r="119" spans="1:2" x14ac:dyDescent="0.25">
      <c r="A119" s="7" t="s">
        <v>202</v>
      </c>
      <c r="B119" s="6">
        <v>5.5</v>
      </c>
    </row>
    <row r="120" spans="1:2" x14ac:dyDescent="0.25">
      <c r="A120" s="7" t="s">
        <v>203</v>
      </c>
      <c r="B120" s="6">
        <v>5.333333333333333</v>
      </c>
    </row>
    <row r="121" spans="1:2" x14ac:dyDescent="0.25">
      <c r="A121" s="7" t="s">
        <v>204</v>
      </c>
      <c r="B121" s="6">
        <v>4.666666666666667</v>
      </c>
    </row>
    <row r="122" spans="1:2" x14ac:dyDescent="0.25">
      <c r="A122" s="7" t="s">
        <v>205</v>
      </c>
      <c r="B122" s="6">
        <v>4.166666666666667</v>
      </c>
    </row>
    <row r="123" spans="1:2" x14ac:dyDescent="0.25">
      <c r="A123" s="7" t="s">
        <v>206</v>
      </c>
      <c r="B123" s="6">
        <v>3.1666666666666665</v>
      </c>
    </row>
    <row r="124" spans="1:2" x14ac:dyDescent="0.25">
      <c r="A124" s="7" t="s">
        <v>207</v>
      </c>
      <c r="B124" s="6">
        <v>3.1666666666666665</v>
      </c>
    </row>
    <row r="125" spans="1:2" x14ac:dyDescent="0.25">
      <c r="A125" s="7" t="s">
        <v>208</v>
      </c>
      <c r="B125" s="6">
        <v>2.5</v>
      </c>
    </row>
    <row r="126" spans="1:2" x14ac:dyDescent="0.25">
      <c r="A126" s="7" t="s">
        <v>209</v>
      </c>
      <c r="B126" s="6">
        <v>1.8333333333333333</v>
      </c>
    </row>
    <row r="127" spans="1:2" x14ac:dyDescent="0.25">
      <c r="A127" s="7" t="s">
        <v>210</v>
      </c>
      <c r="B127" s="6">
        <v>1.6666666666666667</v>
      </c>
    </row>
    <row r="128" spans="1:2" x14ac:dyDescent="0.25">
      <c r="A128" s="7" t="s">
        <v>211</v>
      </c>
      <c r="B128" s="6">
        <v>2</v>
      </c>
    </row>
    <row r="129" spans="1:2" x14ac:dyDescent="0.25">
      <c r="A129" s="7" t="s">
        <v>212</v>
      </c>
      <c r="B129" s="6">
        <v>2.8333333333333335</v>
      </c>
    </row>
    <row r="130" spans="1:2" x14ac:dyDescent="0.25">
      <c r="A130" s="7" t="s">
        <v>213</v>
      </c>
      <c r="B130" s="6">
        <v>3.1666666666666665</v>
      </c>
    </row>
    <row r="131" spans="1:2" x14ac:dyDescent="0.25">
      <c r="A131" s="7" t="s">
        <v>214</v>
      </c>
      <c r="B131" s="6">
        <v>3.6666666666666665</v>
      </c>
    </row>
    <row r="132" spans="1:2" x14ac:dyDescent="0.25">
      <c r="A132" s="7" t="s">
        <v>215</v>
      </c>
      <c r="B132" s="6">
        <v>4.5</v>
      </c>
    </row>
    <row r="133" spans="1:2" x14ac:dyDescent="0.25">
      <c r="A133" s="7" t="s">
        <v>216</v>
      </c>
      <c r="B133" s="6">
        <v>5.166666666666667</v>
      </c>
    </row>
    <row r="134" spans="1:2" x14ac:dyDescent="0.25">
      <c r="A134" s="7" t="s">
        <v>217</v>
      </c>
      <c r="B134" s="6">
        <v>5</v>
      </c>
    </row>
    <row r="135" spans="1:2" x14ac:dyDescent="0.25">
      <c r="A135" s="7" t="s">
        <v>218</v>
      </c>
      <c r="B135" s="6">
        <v>4.666666666666667</v>
      </c>
    </row>
    <row r="136" spans="1:2" x14ac:dyDescent="0.25">
      <c r="A136" s="7" t="s">
        <v>219</v>
      </c>
      <c r="B136" s="6">
        <v>5.5</v>
      </c>
    </row>
    <row r="137" spans="1:2" x14ac:dyDescent="0.25">
      <c r="A137" s="4" t="s">
        <v>220</v>
      </c>
      <c r="B137" s="6"/>
    </row>
    <row r="138" spans="1:2" x14ac:dyDescent="0.25">
      <c r="A138" s="7" t="s">
        <v>221</v>
      </c>
      <c r="B138" s="6">
        <v>5</v>
      </c>
    </row>
    <row r="139" spans="1:2" x14ac:dyDescent="0.25">
      <c r="A139" s="7" t="s">
        <v>222</v>
      </c>
      <c r="B139" s="6">
        <v>5.333333333333333</v>
      </c>
    </row>
    <row r="140" spans="1:2" x14ac:dyDescent="0.25">
      <c r="A140" s="7" t="s">
        <v>223</v>
      </c>
      <c r="B140" s="6">
        <v>6.166666666666667</v>
      </c>
    </row>
    <row r="141" spans="1:2" x14ac:dyDescent="0.25">
      <c r="A141" s="7" t="s">
        <v>224</v>
      </c>
      <c r="B141" s="6">
        <v>6.833333333333333</v>
      </c>
    </row>
    <row r="142" spans="1:2" x14ac:dyDescent="0.25">
      <c r="A142" s="7" t="s">
        <v>225</v>
      </c>
      <c r="B142" s="6">
        <v>7.666666666666667</v>
      </c>
    </row>
    <row r="143" spans="1:2" x14ac:dyDescent="0.25">
      <c r="A143" s="7" t="s">
        <v>226</v>
      </c>
      <c r="B143" s="6">
        <v>7.333333333333333</v>
      </c>
    </row>
    <row r="144" spans="1:2" x14ac:dyDescent="0.25">
      <c r="A144" s="7" t="s">
        <v>227</v>
      </c>
      <c r="B144" s="6">
        <v>8.3333333333333339</v>
      </c>
    </row>
    <row r="145" spans="1:2" x14ac:dyDescent="0.25">
      <c r="A145" s="7" t="s">
        <v>228</v>
      </c>
      <c r="B145" s="6">
        <v>7.333333333333333</v>
      </c>
    </row>
    <row r="146" spans="1:2" x14ac:dyDescent="0.25">
      <c r="A146" s="7" t="s">
        <v>229</v>
      </c>
      <c r="B146" s="6">
        <v>7.666666666666667</v>
      </c>
    </row>
    <row r="147" spans="1:2" x14ac:dyDescent="0.25">
      <c r="A147" s="7" t="s">
        <v>230</v>
      </c>
      <c r="B147" s="6">
        <v>6.833333333333333</v>
      </c>
    </row>
    <row r="148" spans="1:2" x14ac:dyDescent="0.25">
      <c r="A148" s="7" t="s">
        <v>231</v>
      </c>
      <c r="B148" s="6">
        <v>6.666666666666667</v>
      </c>
    </row>
    <row r="149" spans="1:2" x14ac:dyDescent="0.25">
      <c r="A149" s="7" t="s">
        <v>232</v>
      </c>
      <c r="B149" s="6">
        <v>6.666666666666667</v>
      </c>
    </row>
    <row r="150" spans="1:2" x14ac:dyDescent="0.25">
      <c r="A150" s="7" t="s">
        <v>233</v>
      </c>
      <c r="B150" s="6">
        <v>5.5</v>
      </c>
    </row>
    <row r="151" spans="1:2" x14ac:dyDescent="0.25">
      <c r="A151" s="7" t="s">
        <v>234</v>
      </c>
      <c r="B151" s="6">
        <v>6.166666666666667</v>
      </c>
    </row>
    <row r="152" spans="1:2" x14ac:dyDescent="0.25">
      <c r="A152" s="7" t="s">
        <v>235</v>
      </c>
      <c r="B152" s="6">
        <v>5.333333333333333</v>
      </c>
    </row>
    <row r="153" spans="1:2" x14ac:dyDescent="0.25">
      <c r="A153" s="7" t="s">
        <v>236</v>
      </c>
      <c r="B153" s="6">
        <v>5.5</v>
      </c>
    </row>
    <row r="154" spans="1:2" x14ac:dyDescent="0.25">
      <c r="A154" s="7" t="s">
        <v>237</v>
      </c>
      <c r="B154" s="6">
        <v>4.666666666666667</v>
      </c>
    </row>
    <row r="155" spans="1:2" x14ac:dyDescent="0.25">
      <c r="A155" s="7" t="s">
        <v>238</v>
      </c>
      <c r="B155" s="6">
        <v>4</v>
      </c>
    </row>
    <row r="156" spans="1:2" x14ac:dyDescent="0.25">
      <c r="A156" s="7" t="s">
        <v>239</v>
      </c>
      <c r="B156" s="6">
        <v>4.5</v>
      </c>
    </row>
    <row r="157" spans="1:2" x14ac:dyDescent="0.25">
      <c r="A157" s="7" t="s">
        <v>240</v>
      </c>
      <c r="B157" s="6">
        <v>3.8333333333333335</v>
      </c>
    </row>
    <row r="158" spans="1:2" x14ac:dyDescent="0.25">
      <c r="A158" s="7" t="s">
        <v>241</v>
      </c>
      <c r="B158" s="6">
        <v>3.5</v>
      </c>
    </row>
    <row r="159" spans="1:2" x14ac:dyDescent="0.25">
      <c r="A159" s="7" t="s">
        <v>242</v>
      </c>
      <c r="B159" s="6">
        <v>3.8333333333333335</v>
      </c>
    </row>
    <row r="160" spans="1:2" x14ac:dyDescent="0.25">
      <c r="A160" s="7" t="s">
        <v>243</v>
      </c>
      <c r="B160" s="6">
        <v>3.8333333333333335</v>
      </c>
    </row>
    <row r="161" spans="1:2" x14ac:dyDescent="0.25">
      <c r="A161" s="7" t="s">
        <v>244</v>
      </c>
      <c r="B161" s="6">
        <v>4.666666666666667</v>
      </c>
    </row>
    <row r="162" spans="1:2" x14ac:dyDescent="0.25">
      <c r="A162" s="7" t="s">
        <v>245</v>
      </c>
      <c r="B162" s="6">
        <v>4.5</v>
      </c>
    </row>
    <row r="163" spans="1:2" x14ac:dyDescent="0.25">
      <c r="A163" s="7" t="s">
        <v>246</v>
      </c>
      <c r="B163" s="6">
        <v>4.333333333333333</v>
      </c>
    </row>
    <row r="164" spans="1:2" x14ac:dyDescent="0.25">
      <c r="A164" s="7" t="s">
        <v>247</v>
      </c>
      <c r="B164" s="6">
        <v>3.6666666666666665</v>
      </c>
    </row>
    <row r="165" spans="1:2" x14ac:dyDescent="0.25">
      <c r="A165" s="7" t="s">
        <v>248</v>
      </c>
      <c r="B165" s="6">
        <v>3.3333333333333335</v>
      </c>
    </row>
    <row r="166" spans="1:2" x14ac:dyDescent="0.25">
      <c r="A166" s="7" t="s">
        <v>249</v>
      </c>
      <c r="B166" s="6">
        <v>3.3333333333333335</v>
      </c>
    </row>
    <row r="167" spans="1:2" x14ac:dyDescent="0.25">
      <c r="A167" s="7" t="s">
        <v>250</v>
      </c>
      <c r="B167" s="6">
        <v>2.5</v>
      </c>
    </row>
    <row r="168" spans="1:2" x14ac:dyDescent="0.25">
      <c r="A168" s="7" t="s">
        <v>251</v>
      </c>
      <c r="B168" s="6">
        <v>3.1666666666666665</v>
      </c>
    </row>
    <row r="169" spans="1:2" x14ac:dyDescent="0.25">
      <c r="A169" s="4" t="s">
        <v>252</v>
      </c>
      <c r="B169" s="6"/>
    </row>
    <row r="170" spans="1:2" x14ac:dyDescent="0.25">
      <c r="A170" s="7" t="s">
        <v>253</v>
      </c>
      <c r="B170" s="6">
        <v>3.3333333333333335</v>
      </c>
    </row>
    <row r="171" spans="1:2" x14ac:dyDescent="0.25">
      <c r="A171" s="7" t="s">
        <v>254</v>
      </c>
      <c r="B171" s="6">
        <v>3.1666666666666665</v>
      </c>
    </row>
    <row r="172" spans="1:2" x14ac:dyDescent="0.25">
      <c r="A172" s="7" t="s">
        <v>255</v>
      </c>
      <c r="B172" s="6">
        <v>2.6666666666666665</v>
      </c>
    </row>
    <row r="173" spans="1:2" x14ac:dyDescent="0.25">
      <c r="A173" s="7" t="s">
        <v>256</v>
      </c>
      <c r="B173" s="6">
        <v>2.3333333333333335</v>
      </c>
    </row>
    <row r="174" spans="1:2" x14ac:dyDescent="0.25">
      <c r="A174" s="7" t="s">
        <v>257</v>
      </c>
      <c r="B174" s="6">
        <v>2.1666666666666665</v>
      </c>
    </row>
    <row r="175" spans="1:2" x14ac:dyDescent="0.25">
      <c r="A175" s="7" t="s">
        <v>258</v>
      </c>
      <c r="B175" s="6">
        <v>1.3333333333333333</v>
      </c>
    </row>
    <row r="176" spans="1:2" x14ac:dyDescent="0.25">
      <c r="A176" s="7" t="s">
        <v>259</v>
      </c>
      <c r="B176" s="6">
        <v>1.5</v>
      </c>
    </row>
    <row r="177" spans="1:2" x14ac:dyDescent="0.25">
      <c r="A177" s="7" t="s">
        <v>260</v>
      </c>
      <c r="B177" s="6">
        <v>2</v>
      </c>
    </row>
    <row r="178" spans="1:2" x14ac:dyDescent="0.25">
      <c r="A178" s="7" t="s">
        <v>261</v>
      </c>
      <c r="B178" s="6">
        <v>3</v>
      </c>
    </row>
    <row r="179" spans="1:2" x14ac:dyDescent="0.25">
      <c r="A179" s="7" t="s">
        <v>262</v>
      </c>
      <c r="B179" s="6">
        <v>3.3333333333333335</v>
      </c>
    </row>
    <row r="180" spans="1:2" x14ac:dyDescent="0.25">
      <c r="A180" s="7" t="s">
        <v>263</v>
      </c>
      <c r="B180" s="6">
        <v>3.5</v>
      </c>
    </row>
    <row r="181" spans="1:2" x14ac:dyDescent="0.25">
      <c r="A181" s="7" t="s">
        <v>264</v>
      </c>
      <c r="B181" s="6">
        <v>3.5</v>
      </c>
    </row>
    <row r="182" spans="1:2" x14ac:dyDescent="0.25">
      <c r="A182" s="7" t="s">
        <v>265</v>
      </c>
      <c r="B182" s="6">
        <v>4</v>
      </c>
    </row>
    <row r="183" spans="1:2" x14ac:dyDescent="0.25">
      <c r="A183" s="7" t="s">
        <v>266</v>
      </c>
      <c r="B183" s="6">
        <v>3.6666666666666665</v>
      </c>
    </row>
    <row r="184" spans="1:2" x14ac:dyDescent="0.25">
      <c r="A184" s="7" t="s">
        <v>267</v>
      </c>
      <c r="B184" s="6">
        <v>3.1666666666666665</v>
      </c>
    </row>
    <row r="185" spans="1:2" x14ac:dyDescent="0.25">
      <c r="A185" s="7" t="s">
        <v>268</v>
      </c>
      <c r="B185" s="6">
        <v>3.1666666666666665</v>
      </c>
    </row>
    <row r="186" spans="1:2" x14ac:dyDescent="0.25">
      <c r="A186" s="7" t="s">
        <v>269</v>
      </c>
      <c r="B186" s="6">
        <v>3</v>
      </c>
    </row>
    <row r="187" spans="1:2" x14ac:dyDescent="0.25">
      <c r="A187" s="7" t="s">
        <v>270</v>
      </c>
      <c r="B187" s="6">
        <v>3.3333333333333335</v>
      </c>
    </row>
    <row r="188" spans="1:2" x14ac:dyDescent="0.25">
      <c r="A188" s="7" t="s">
        <v>271</v>
      </c>
      <c r="B188" s="6">
        <v>2.6666666666666665</v>
      </c>
    </row>
    <row r="189" spans="1:2" x14ac:dyDescent="0.25">
      <c r="A189" s="7" t="s">
        <v>272</v>
      </c>
      <c r="B189" s="6">
        <v>2.6666666666666665</v>
      </c>
    </row>
    <row r="190" spans="1:2" x14ac:dyDescent="0.25">
      <c r="A190" s="7" t="s">
        <v>273</v>
      </c>
      <c r="B190" s="6">
        <v>2.8333333333333335</v>
      </c>
    </row>
    <row r="191" spans="1:2" x14ac:dyDescent="0.25">
      <c r="A191" s="7" t="s">
        <v>274</v>
      </c>
      <c r="B191" s="6">
        <v>2.6666666666666665</v>
      </c>
    </row>
    <row r="192" spans="1:2" x14ac:dyDescent="0.25">
      <c r="A192" s="7" t="s">
        <v>275</v>
      </c>
      <c r="B192" s="6">
        <v>2.8333333333333335</v>
      </c>
    </row>
    <row r="193" spans="1:2" x14ac:dyDescent="0.25">
      <c r="A193" s="7" t="s">
        <v>276</v>
      </c>
      <c r="B193" s="6">
        <v>2.8333333333333335</v>
      </c>
    </row>
    <row r="194" spans="1:2" x14ac:dyDescent="0.25">
      <c r="A194" s="7" t="s">
        <v>277</v>
      </c>
      <c r="B194" s="6">
        <v>3.1666666666666665</v>
      </c>
    </row>
    <row r="195" spans="1:2" x14ac:dyDescent="0.25">
      <c r="A195" s="7" t="s">
        <v>278</v>
      </c>
      <c r="B195" s="6">
        <v>3.1666666666666665</v>
      </c>
    </row>
    <row r="196" spans="1:2" x14ac:dyDescent="0.25">
      <c r="A196" s="7" t="s">
        <v>279</v>
      </c>
      <c r="B196" s="6">
        <v>2.8333333333333335</v>
      </c>
    </row>
    <row r="197" spans="1:2" x14ac:dyDescent="0.25">
      <c r="A197" s="7" t="s">
        <v>280</v>
      </c>
      <c r="B197" s="6">
        <v>3.5</v>
      </c>
    </row>
    <row r="198" spans="1:2" x14ac:dyDescent="0.25">
      <c r="A198" s="7" t="s">
        <v>281</v>
      </c>
      <c r="B198" s="6">
        <v>3.6666666666666665</v>
      </c>
    </row>
    <row r="199" spans="1:2" x14ac:dyDescent="0.25">
      <c r="A199" s="7" t="s">
        <v>282</v>
      </c>
      <c r="B199" s="6">
        <v>3</v>
      </c>
    </row>
    <row r="200" spans="1:2" x14ac:dyDescent="0.25">
      <c r="A200" s="7" t="s">
        <v>283</v>
      </c>
      <c r="B200" s="6">
        <v>2.8333333333333335</v>
      </c>
    </row>
    <row r="201" spans="1:2" x14ac:dyDescent="0.25">
      <c r="A201" s="4" t="s">
        <v>284</v>
      </c>
      <c r="B201" s="6"/>
    </row>
    <row r="202" spans="1:2" x14ac:dyDescent="0.25">
      <c r="A202" s="7" t="s">
        <v>285</v>
      </c>
      <c r="B202" s="6">
        <v>2.8333333333333335</v>
      </c>
    </row>
    <row r="203" spans="1:2" x14ac:dyDescent="0.25">
      <c r="A203" s="7" t="s">
        <v>286</v>
      </c>
      <c r="B203" s="6">
        <v>3</v>
      </c>
    </row>
    <row r="204" spans="1:2" x14ac:dyDescent="0.25">
      <c r="A204" s="7" t="s">
        <v>287</v>
      </c>
      <c r="B204" s="6">
        <v>2.3333333333333335</v>
      </c>
    </row>
    <row r="205" spans="1:2" x14ac:dyDescent="0.25">
      <c r="A205" s="7" t="s">
        <v>288</v>
      </c>
      <c r="B205" s="6">
        <v>2.5</v>
      </c>
    </row>
    <row r="206" spans="1:2" x14ac:dyDescent="0.25">
      <c r="A206" s="7" t="s">
        <v>289</v>
      </c>
      <c r="B206" s="6">
        <v>3.1666666666666665</v>
      </c>
    </row>
    <row r="207" spans="1:2" x14ac:dyDescent="0.25">
      <c r="A207" s="7" t="s">
        <v>290</v>
      </c>
      <c r="B207" s="6">
        <v>3</v>
      </c>
    </row>
    <row r="208" spans="1:2" x14ac:dyDescent="0.25">
      <c r="A208" s="7" t="s">
        <v>291</v>
      </c>
      <c r="B208" s="6">
        <v>3.1666666666666665</v>
      </c>
    </row>
    <row r="209" spans="1:2" x14ac:dyDescent="0.25">
      <c r="A209" s="7" t="s">
        <v>292</v>
      </c>
      <c r="B209" s="6">
        <v>3.1666666666666665</v>
      </c>
    </row>
    <row r="210" spans="1:2" x14ac:dyDescent="0.25">
      <c r="A210" s="7" t="s">
        <v>293</v>
      </c>
      <c r="B210" s="6">
        <v>3.3333333333333335</v>
      </c>
    </row>
    <row r="211" spans="1:2" x14ac:dyDescent="0.25">
      <c r="A211" s="7" t="s">
        <v>294</v>
      </c>
      <c r="B211" s="6">
        <v>3.1666666666666665</v>
      </c>
    </row>
    <row r="212" spans="1:2" x14ac:dyDescent="0.25">
      <c r="A212" s="7" t="s">
        <v>295</v>
      </c>
      <c r="B212" s="6">
        <v>2.8333333333333335</v>
      </c>
    </row>
    <row r="213" spans="1:2" x14ac:dyDescent="0.25">
      <c r="A213" s="7" t="s">
        <v>296</v>
      </c>
      <c r="B213" s="6">
        <v>3.3333333333333335</v>
      </c>
    </row>
    <row r="214" spans="1:2" x14ac:dyDescent="0.25">
      <c r="A214" s="7" t="s">
        <v>297</v>
      </c>
      <c r="B214" s="6">
        <v>4</v>
      </c>
    </row>
    <row r="215" spans="1:2" x14ac:dyDescent="0.25">
      <c r="A215" s="7" t="s">
        <v>298</v>
      </c>
      <c r="B215" s="6">
        <v>4.166666666666667</v>
      </c>
    </row>
    <row r="216" spans="1:2" x14ac:dyDescent="0.25">
      <c r="A216" s="7" t="s">
        <v>299</v>
      </c>
      <c r="B216" s="6">
        <v>4.333333333333333</v>
      </c>
    </row>
    <row r="217" spans="1:2" x14ac:dyDescent="0.25">
      <c r="A217" s="7" t="s">
        <v>300</v>
      </c>
      <c r="B217" s="6">
        <v>4.333333333333333</v>
      </c>
    </row>
    <row r="218" spans="1:2" x14ac:dyDescent="0.25">
      <c r="A218" s="7" t="s">
        <v>301</v>
      </c>
      <c r="B218" s="6">
        <v>5.5</v>
      </c>
    </row>
    <row r="219" spans="1:2" x14ac:dyDescent="0.25">
      <c r="A219" s="7" t="s">
        <v>302</v>
      </c>
      <c r="B219" s="6">
        <v>5.666666666666667</v>
      </c>
    </row>
    <row r="220" spans="1:2" x14ac:dyDescent="0.25">
      <c r="A220" s="7" t="s">
        <v>303</v>
      </c>
      <c r="B220" s="6">
        <v>5.333333333333333</v>
      </c>
    </row>
    <row r="221" spans="1:2" x14ac:dyDescent="0.25">
      <c r="A221" s="7" t="s">
        <v>304</v>
      </c>
      <c r="B221" s="6">
        <v>6.833333333333333</v>
      </c>
    </row>
    <row r="222" spans="1:2" x14ac:dyDescent="0.25">
      <c r="A222" s="7" t="s">
        <v>305</v>
      </c>
      <c r="B222" s="6">
        <v>7.5</v>
      </c>
    </row>
    <row r="223" spans="1:2" x14ac:dyDescent="0.25">
      <c r="A223" s="7" t="s">
        <v>306</v>
      </c>
      <c r="B223" s="6">
        <v>7.833333333333333</v>
      </c>
    </row>
    <row r="224" spans="1:2" x14ac:dyDescent="0.25">
      <c r="A224" s="7" t="s">
        <v>308</v>
      </c>
      <c r="B224" s="6">
        <v>6.666666666666667</v>
      </c>
    </row>
    <row r="225" spans="1:2" x14ac:dyDescent="0.25">
      <c r="A225" s="7" t="s">
        <v>315</v>
      </c>
      <c r="B225" s="6">
        <v>6.166666666666667</v>
      </c>
    </row>
    <row r="226" spans="1:2" x14ac:dyDescent="0.25">
      <c r="A226" s="7" t="s">
        <v>318</v>
      </c>
      <c r="B226" s="6">
        <v>6.166666666666667</v>
      </c>
    </row>
    <row r="227" spans="1:2" x14ac:dyDescent="0.25">
      <c r="A227" s="7" t="s">
        <v>319</v>
      </c>
      <c r="B227" s="6">
        <v>5.333333333333333</v>
      </c>
    </row>
    <row r="228" spans="1:2" x14ac:dyDescent="0.25">
      <c r="A228" s="7" t="s">
        <v>320</v>
      </c>
      <c r="B228" s="6">
        <v>5.5</v>
      </c>
    </row>
    <row r="229" spans="1:2" x14ac:dyDescent="0.25">
      <c r="A229" s="7" t="s">
        <v>321</v>
      </c>
      <c r="B229" s="6">
        <v>5.333333333333333</v>
      </c>
    </row>
    <row r="230" spans="1:2" x14ac:dyDescent="0.25">
      <c r="A230" s="7" t="s">
        <v>322</v>
      </c>
      <c r="B230" s="6">
        <v>5.833333333333333</v>
      </c>
    </row>
    <row r="231" spans="1:2" x14ac:dyDescent="0.25">
      <c r="A231" s="7" t="s">
        <v>323</v>
      </c>
      <c r="B231" s="6">
        <v>6.666666666666667</v>
      </c>
    </row>
    <row r="232" spans="1:2" x14ac:dyDescent="0.25">
      <c r="A232" s="4" t="s">
        <v>324</v>
      </c>
      <c r="B232" s="6"/>
    </row>
    <row r="233" spans="1:2" x14ac:dyDescent="0.25">
      <c r="A233" s="7" t="s">
        <v>325</v>
      </c>
      <c r="B233" s="6">
        <v>6.833333333333333</v>
      </c>
    </row>
    <row r="234" spans="1:2" x14ac:dyDescent="0.25">
      <c r="A234" s="7" t="s">
        <v>326</v>
      </c>
      <c r="B234" s="6">
        <v>6.5</v>
      </c>
    </row>
    <row r="235" spans="1:2" x14ac:dyDescent="0.25">
      <c r="A235" s="7" t="s">
        <v>327</v>
      </c>
      <c r="B235" s="6">
        <v>7</v>
      </c>
    </row>
    <row r="236" spans="1:2" x14ac:dyDescent="0.25">
      <c r="A236" s="7" t="s">
        <v>328</v>
      </c>
      <c r="B236" s="6">
        <v>8</v>
      </c>
    </row>
    <row r="237" spans="1:2" x14ac:dyDescent="0.25">
      <c r="A237" s="7" t="s">
        <v>329</v>
      </c>
      <c r="B237" s="6">
        <v>9.1666666666666661</v>
      </c>
    </row>
    <row r="238" spans="1:2" x14ac:dyDescent="0.25">
      <c r="A238" s="7" t="s">
        <v>348</v>
      </c>
      <c r="B238" s="6">
        <v>10.166666666666666</v>
      </c>
    </row>
    <row r="239" spans="1:2" x14ac:dyDescent="0.25">
      <c r="A239" s="7" t="s">
        <v>349</v>
      </c>
      <c r="B239" s="6">
        <v>10.5</v>
      </c>
    </row>
    <row r="240" spans="1:2" x14ac:dyDescent="0.25">
      <c r="A240" s="7" t="s">
        <v>350</v>
      </c>
      <c r="B240" s="6">
        <v>11.166666666666666</v>
      </c>
    </row>
    <row r="241" spans="1:2" x14ac:dyDescent="0.25">
      <c r="A241" s="7" t="s">
        <v>353</v>
      </c>
      <c r="B241" s="6">
        <v>11.166666666666666</v>
      </c>
    </row>
    <row r="242" spans="1:2" x14ac:dyDescent="0.25">
      <c r="A242" s="7" t="s">
        <v>354</v>
      </c>
      <c r="B242" s="6">
        <v>10.333333333333334</v>
      </c>
    </row>
    <row r="243" spans="1:2" x14ac:dyDescent="0.25">
      <c r="A243" s="7" t="s">
        <v>355</v>
      </c>
      <c r="B243" s="6">
        <v>10.333333333333334</v>
      </c>
    </row>
    <row r="244" spans="1:2" x14ac:dyDescent="0.25">
      <c r="A244" s="7" t="s">
        <v>356</v>
      </c>
      <c r="B244" s="6">
        <v>10.333333333333334</v>
      </c>
    </row>
    <row r="245" spans="1:2" x14ac:dyDescent="0.25">
      <c r="A245" s="7" t="s">
        <v>357</v>
      </c>
      <c r="B245" s="6">
        <v>11.666666666666666</v>
      </c>
    </row>
    <row r="246" spans="1:2" x14ac:dyDescent="0.25">
      <c r="A246" s="7" t="s">
        <v>362</v>
      </c>
      <c r="B246" s="6">
        <v>11.166666666666666</v>
      </c>
    </row>
    <row r="247" spans="1:2" x14ac:dyDescent="0.25">
      <c r="A247" s="7" t="s">
        <v>363</v>
      </c>
      <c r="B247" s="6">
        <v>11</v>
      </c>
    </row>
    <row r="248" spans="1:2" x14ac:dyDescent="0.25">
      <c r="A248" s="7" t="s">
        <v>364</v>
      </c>
      <c r="B248" s="6">
        <v>13.666666666666666</v>
      </c>
    </row>
    <row r="249" spans="1:2" x14ac:dyDescent="0.25">
      <c r="A249" s="7" t="s">
        <v>369</v>
      </c>
      <c r="B249" s="6">
        <v>13.666666666666666</v>
      </c>
    </row>
    <row r="250" spans="1:2" x14ac:dyDescent="0.25">
      <c r="A250" s="7" t="s">
        <v>376</v>
      </c>
      <c r="B250" s="6">
        <v>14.5</v>
      </c>
    </row>
    <row r="251" spans="1:2" x14ac:dyDescent="0.25">
      <c r="A251" s="7" t="s">
        <v>377</v>
      </c>
      <c r="B251" s="6">
        <v>14.666666666666666</v>
      </c>
    </row>
    <row r="252" spans="1:2" x14ac:dyDescent="0.25">
      <c r="A252" s="7" t="s">
        <v>378</v>
      </c>
      <c r="B252" s="6">
        <v>16</v>
      </c>
    </row>
    <row r="253" spans="1:2" x14ac:dyDescent="0.25">
      <c r="A253" s="7" t="s">
        <v>381</v>
      </c>
      <c r="B253" s="6">
        <v>16.833333333333332</v>
      </c>
    </row>
    <row r="254" spans="1:2" x14ac:dyDescent="0.25">
      <c r="A254" s="7" t="s">
        <v>382</v>
      </c>
      <c r="B254" s="6">
        <v>16</v>
      </c>
    </row>
    <row r="255" spans="1:2" x14ac:dyDescent="0.25">
      <c r="A255" s="7" t="s">
        <v>383</v>
      </c>
      <c r="B255" s="6">
        <v>19</v>
      </c>
    </row>
    <row r="256" spans="1:2" x14ac:dyDescent="0.25">
      <c r="A256" s="7" t="s">
        <v>384</v>
      </c>
      <c r="B256" s="6">
        <v>19.333333333333332</v>
      </c>
    </row>
    <row r="257" spans="1:2" x14ac:dyDescent="0.25">
      <c r="A257" s="7" t="s">
        <v>385</v>
      </c>
      <c r="B257" s="6">
        <v>19.666666666666668</v>
      </c>
    </row>
    <row r="258" spans="1:2" x14ac:dyDescent="0.25">
      <c r="A258" s="7" t="s">
        <v>414</v>
      </c>
      <c r="B258" s="6">
        <v>21.666666666666668</v>
      </c>
    </row>
    <row r="259" spans="1:2" x14ac:dyDescent="0.25">
      <c r="A259" s="7" t="s">
        <v>424</v>
      </c>
      <c r="B259" s="6">
        <v>23.666666666666668</v>
      </c>
    </row>
    <row r="260" spans="1:2" x14ac:dyDescent="0.25">
      <c r="A260" s="7" t="s">
        <v>432</v>
      </c>
      <c r="B260" s="6">
        <v>25</v>
      </c>
    </row>
    <row r="261" spans="1:2" x14ac:dyDescent="0.25">
      <c r="A261" s="4" t="s">
        <v>88</v>
      </c>
      <c r="B261" s="6">
        <v>9.6804979253112009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B631-57CB-4E6C-821E-8D8078108416}">
  <dimension ref="A1:U22"/>
  <sheetViews>
    <sheetView workbookViewId="0">
      <selection activeCell="M24" sqref="M24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7" bestFit="1" customWidth="1"/>
    <col min="4" max="4" width="7.140625" bestFit="1" customWidth="1"/>
    <col min="5" max="5" width="16" bestFit="1" customWidth="1"/>
    <col min="6" max="6" width="9.42578125" bestFit="1" customWidth="1"/>
    <col min="7" max="7" width="7.7109375" bestFit="1" customWidth="1"/>
    <col min="8" max="8" width="8.5703125" bestFit="1" customWidth="1"/>
    <col min="9" max="9" width="7.7109375" bestFit="1" customWidth="1"/>
    <col min="10" max="10" width="8.5703125" bestFit="1" customWidth="1"/>
    <col min="11" max="11" width="7.5703125" bestFit="1" customWidth="1"/>
    <col min="12" max="12" width="14.28515625" bestFit="1" customWidth="1"/>
    <col min="13" max="13" width="12.140625" bestFit="1" customWidth="1"/>
    <col min="14" max="14" width="8.7109375" bestFit="1" customWidth="1"/>
    <col min="15" max="15" width="15.5703125" bestFit="1" customWidth="1"/>
    <col min="16" max="16" width="13.7109375" bestFit="1" customWidth="1"/>
    <col min="17" max="17" width="8.5703125" bestFit="1" customWidth="1"/>
    <col min="18" max="18" width="13.42578125" bestFit="1" customWidth="1"/>
    <col min="20" max="20" width="8.5703125" bestFit="1" customWidth="1"/>
    <col min="21" max="21" width="9" bestFit="1" customWidth="1"/>
  </cols>
  <sheetData>
    <row r="1" spans="1:21" x14ac:dyDescent="0.25">
      <c r="A1" s="8"/>
      <c r="B1" s="8"/>
      <c r="C1" s="73">
        <f>data!A247</f>
        <v>44132</v>
      </c>
      <c r="D1" s="74"/>
      <c r="E1" s="8"/>
      <c r="F1" s="8"/>
      <c r="G1" s="8"/>
      <c r="H1" s="8"/>
      <c r="I1" s="8"/>
      <c r="J1" s="8"/>
      <c r="K1" s="71">
        <v>10226178</v>
      </c>
      <c r="L1" s="71"/>
      <c r="M1" s="8"/>
      <c r="N1" s="8"/>
      <c r="O1" s="8"/>
      <c r="P1" s="8"/>
      <c r="Q1" s="8"/>
      <c r="R1" s="8"/>
    </row>
    <row r="2" spans="1:21" ht="15.75" thickBot="1" x14ac:dyDescent="0.3">
      <c r="A2" s="8"/>
      <c r="B2" s="8"/>
      <c r="C2" s="75"/>
      <c r="D2" s="76"/>
      <c r="E2" s="8"/>
      <c r="F2" s="8"/>
      <c r="G2" s="8"/>
      <c r="H2" s="8"/>
      <c r="I2" s="8"/>
      <c r="J2" s="8"/>
      <c r="K2" s="72" t="s">
        <v>386</v>
      </c>
      <c r="L2" s="72"/>
      <c r="M2" s="8"/>
      <c r="N2" s="8"/>
      <c r="O2" s="8"/>
      <c r="P2" s="8"/>
      <c r="Q2" s="8"/>
      <c r="R2" s="8"/>
    </row>
    <row r="3" spans="1:21" ht="60" x14ac:dyDescent="0.25">
      <c r="A3" s="26" t="s">
        <v>387</v>
      </c>
      <c r="B3" s="28" t="s">
        <v>388</v>
      </c>
      <c r="C3" s="28" t="s">
        <v>389</v>
      </c>
      <c r="D3" s="28"/>
      <c r="E3" s="28" t="s">
        <v>390</v>
      </c>
      <c r="F3" s="29" t="s">
        <v>416</v>
      </c>
      <c r="G3" s="26" t="s">
        <v>391</v>
      </c>
      <c r="H3" s="27" t="s">
        <v>392</v>
      </c>
      <c r="I3" s="28" t="s">
        <v>393</v>
      </c>
      <c r="J3" s="29" t="s">
        <v>415</v>
      </c>
      <c r="K3" s="49" t="s">
        <v>394</v>
      </c>
      <c r="L3" s="50" t="s">
        <v>395</v>
      </c>
      <c r="M3" s="26" t="s">
        <v>396</v>
      </c>
      <c r="N3" s="27" t="s">
        <v>397</v>
      </c>
      <c r="O3" s="28" t="s">
        <v>398</v>
      </c>
      <c r="P3" s="56" t="s">
        <v>417</v>
      </c>
      <c r="Q3" s="57" t="s">
        <v>399</v>
      </c>
      <c r="R3" s="29" t="s">
        <v>400</v>
      </c>
      <c r="S3" s="20"/>
      <c r="T3" s="14" t="s">
        <v>401</v>
      </c>
      <c r="U3" s="14" t="s">
        <v>402</v>
      </c>
    </row>
    <row r="4" spans="1:21" x14ac:dyDescent="0.25">
      <c r="A4" s="64" t="s">
        <v>403</v>
      </c>
      <c r="B4" s="21" t="s">
        <v>404</v>
      </c>
      <c r="C4" s="19">
        <f>data!CE247</f>
        <v>0</v>
      </c>
      <c r="D4" s="15">
        <f>C4/$C$22</f>
        <v>0</v>
      </c>
      <c r="E4" s="19">
        <f>data!AO247</f>
        <v>2819</v>
      </c>
      <c r="F4" s="40">
        <f>E4*5</f>
        <v>14095</v>
      </c>
      <c r="G4" s="30">
        <f t="shared" ref="G4:G21" si="0">C4/E4</f>
        <v>0</v>
      </c>
      <c r="H4" s="15">
        <f t="shared" ref="H4:H21" si="1">100%-G4</f>
        <v>1</v>
      </c>
      <c r="I4" s="15">
        <f t="shared" ref="I4:I21" si="2">C4/F4</f>
        <v>0</v>
      </c>
      <c r="J4" s="31">
        <f>100%-I4</f>
        <v>1</v>
      </c>
      <c r="K4" s="51">
        <v>4.2999999999999997E-2</v>
      </c>
      <c r="L4" s="52">
        <f t="shared" ref="L4:L21" si="3">K4*$K$1</f>
        <v>439725.65399999998</v>
      </c>
      <c r="M4" s="58">
        <f t="shared" ref="M4:M21" si="4">C4/L4</f>
        <v>0</v>
      </c>
      <c r="N4" s="15">
        <f t="shared" ref="N4:N21" si="5">E4/L4</f>
        <v>6.410815412648178E-3</v>
      </c>
      <c r="O4" s="15">
        <f t="shared" ref="O4:O21" si="6">F4/L4</f>
        <v>3.2054077063240892E-2</v>
      </c>
      <c r="P4" s="16">
        <f>E4/(L4/100000)</f>
        <v>641.08154126481782</v>
      </c>
      <c r="Q4" s="16">
        <f t="shared" ref="Q4:Q22" si="7">C4/(L4/100000)</f>
        <v>0</v>
      </c>
      <c r="R4" s="69">
        <f>AVERAGE(Q4:Q5)</f>
        <v>0.12223530628940744</v>
      </c>
      <c r="S4" s="16"/>
      <c r="T4" s="66">
        <v>8.3945787810232153E-2</v>
      </c>
      <c r="U4" s="67">
        <f>IF(ROUNDDOWN(R4,0)=0,ROUNDDOWN(T4,0),ROUNDDOWN(T4,0)/ROUNDDOWN(R4,0))</f>
        <v>0</v>
      </c>
    </row>
    <row r="5" spans="1:21" x14ac:dyDescent="0.25">
      <c r="A5" s="64"/>
      <c r="B5" s="21" t="s">
        <v>405</v>
      </c>
      <c r="C5" s="19">
        <f>data!CD247</f>
        <v>1</v>
      </c>
      <c r="D5" s="15">
        <f t="shared" ref="D5:D21" si="8">C5/$C$22</f>
        <v>4.1753653444676412E-4</v>
      </c>
      <c r="E5" s="19">
        <f>data!AN247</f>
        <v>2519</v>
      </c>
      <c r="F5" s="40">
        <f t="shared" ref="F5:F21" si="9">E5*5</f>
        <v>12595</v>
      </c>
      <c r="G5" s="30">
        <f t="shared" si="0"/>
        <v>3.9698292973402142E-4</v>
      </c>
      <c r="H5" s="15">
        <f t="shared" si="1"/>
        <v>0.999603017070266</v>
      </c>
      <c r="I5" s="15">
        <f t="shared" si="2"/>
        <v>7.9396585946804284E-5</v>
      </c>
      <c r="J5" s="31">
        <f t="shared" ref="J5:J21" si="10">100%-I5</f>
        <v>0.9999206034140532</v>
      </c>
      <c r="K5" s="51">
        <v>0.04</v>
      </c>
      <c r="L5" s="52">
        <f t="shared" si="3"/>
        <v>409047.12</v>
      </c>
      <c r="M5" s="58">
        <f t="shared" si="4"/>
        <v>2.4447061257881487E-6</v>
      </c>
      <c r="N5" s="15">
        <f t="shared" si="5"/>
        <v>6.1582147308603466E-3</v>
      </c>
      <c r="O5" s="15">
        <f t="shared" si="6"/>
        <v>3.0791073654301733E-2</v>
      </c>
      <c r="P5" s="16">
        <f t="shared" ref="P5:P21" si="11">E5/(L5/100000)</f>
        <v>615.82147308603476</v>
      </c>
      <c r="Q5" s="16">
        <f t="shared" si="7"/>
        <v>0.24447061257881489</v>
      </c>
      <c r="R5" s="69"/>
      <c r="S5" s="16"/>
      <c r="T5" s="66"/>
      <c r="U5" s="67"/>
    </row>
    <row r="6" spans="1:21" x14ac:dyDescent="0.25">
      <c r="A6" s="70" t="s">
        <v>406</v>
      </c>
      <c r="B6" s="21" t="s">
        <v>404</v>
      </c>
      <c r="C6" s="19">
        <f>data!CJ247</f>
        <v>0</v>
      </c>
      <c r="D6" s="15">
        <f t="shared" si="8"/>
        <v>0</v>
      </c>
      <c r="E6" s="19">
        <f>data!AQ247</f>
        <v>4404</v>
      </c>
      <c r="F6" s="40">
        <f t="shared" si="9"/>
        <v>22020</v>
      </c>
      <c r="G6" s="30">
        <f t="shared" si="0"/>
        <v>0</v>
      </c>
      <c r="H6" s="15">
        <f t="shared" si="1"/>
        <v>1</v>
      </c>
      <c r="I6" s="15">
        <f t="shared" si="2"/>
        <v>0</v>
      </c>
      <c r="J6" s="31">
        <f t="shared" si="10"/>
        <v>1</v>
      </c>
      <c r="K6" s="51">
        <v>5.0999999999999997E-2</v>
      </c>
      <c r="L6" s="52">
        <f t="shared" si="3"/>
        <v>521535.07799999998</v>
      </c>
      <c r="M6" s="58">
        <f t="shared" si="4"/>
        <v>0</v>
      </c>
      <c r="N6" s="15">
        <f t="shared" si="5"/>
        <v>8.4443025709576534E-3</v>
      </c>
      <c r="O6" s="15">
        <f t="shared" si="6"/>
        <v>4.2221512854788264E-2</v>
      </c>
      <c r="P6" s="16">
        <f t="shared" si="11"/>
        <v>844.43025709576534</v>
      </c>
      <c r="Q6" s="16">
        <f t="shared" si="7"/>
        <v>0</v>
      </c>
      <c r="R6" s="69">
        <f>AVERAGE(Q6:Q7)</f>
        <v>0</v>
      </c>
      <c r="S6" s="16"/>
      <c r="T6" s="66">
        <v>0</v>
      </c>
      <c r="U6" s="67">
        <f>IF(ROUNDDOWN(R6,0)=0,ROUNDDOWN(T6,0),ROUNDDOWN(T6,0)/ROUNDDOWN(R6,0))</f>
        <v>0</v>
      </c>
    </row>
    <row r="7" spans="1:21" x14ac:dyDescent="0.25">
      <c r="A7" s="70"/>
      <c r="B7" s="21" t="s">
        <v>405</v>
      </c>
      <c r="C7" s="19">
        <f>data!CH247</f>
        <v>0</v>
      </c>
      <c r="D7" s="15">
        <f t="shared" si="8"/>
        <v>0</v>
      </c>
      <c r="E7" s="19">
        <f>data!AP247</f>
        <v>4556</v>
      </c>
      <c r="F7" s="40">
        <f t="shared" si="9"/>
        <v>22780</v>
      </c>
      <c r="G7" s="30">
        <f t="shared" si="0"/>
        <v>0</v>
      </c>
      <c r="H7" s="15">
        <f t="shared" si="1"/>
        <v>1</v>
      </c>
      <c r="I7" s="15">
        <f t="shared" si="2"/>
        <v>0</v>
      </c>
      <c r="J7" s="31">
        <f t="shared" si="10"/>
        <v>1</v>
      </c>
      <c r="K7" s="51">
        <v>4.9000000000000002E-2</v>
      </c>
      <c r="L7" s="52">
        <f t="shared" si="3"/>
        <v>501082.72200000001</v>
      </c>
      <c r="M7" s="58">
        <f t="shared" si="4"/>
        <v>0</v>
      </c>
      <c r="N7" s="15">
        <f t="shared" si="5"/>
        <v>9.0923111094618828E-3</v>
      </c>
      <c r="O7" s="15">
        <f t="shared" si="6"/>
        <v>4.5461555547309414E-2</v>
      </c>
      <c r="P7" s="16">
        <f t="shared" si="11"/>
        <v>909.23111094618821</v>
      </c>
      <c r="Q7" s="16">
        <f t="shared" si="7"/>
        <v>0</v>
      </c>
      <c r="R7" s="69"/>
      <c r="S7" s="16"/>
      <c r="T7" s="66"/>
      <c r="U7" s="67"/>
    </row>
    <row r="8" spans="1:21" x14ac:dyDescent="0.25">
      <c r="A8" s="64" t="s">
        <v>407</v>
      </c>
      <c r="B8" s="21" t="s">
        <v>404</v>
      </c>
      <c r="C8" s="19">
        <f>data!CN247</f>
        <v>2</v>
      </c>
      <c r="D8" s="15">
        <f t="shared" si="8"/>
        <v>8.3507306889352823E-4</v>
      </c>
      <c r="E8" s="19">
        <f>data!AS247</f>
        <v>10351</v>
      </c>
      <c r="F8" s="40">
        <f t="shared" si="9"/>
        <v>51755</v>
      </c>
      <c r="G8" s="30">
        <f t="shared" si="0"/>
        <v>1.9321804656554923E-4</v>
      </c>
      <c r="H8" s="15">
        <f t="shared" si="1"/>
        <v>0.99980678195343442</v>
      </c>
      <c r="I8" s="15">
        <f t="shared" si="2"/>
        <v>3.8643609313109844E-5</v>
      </c>
      <c r="J8" s="31">
        <f t="shared" si="10"/>
        <v>0.99996135639068684</v>
      </c>
      <c r="K8" s="51">
        <v>5.1999999999999998E-2</v>
      </c>
      <c r="L8" s="52">
        <f t="shared" si="3"/>
        <v>531761.25599999994</v>
      </c>
      <c r="M8" s="58">
        <f t="shared" si="4"/>
        <v>3.7610863473663833E-6</v>
      </c>
      <c r="N8" s="15">
        <f t="shared" si="5"/>
        <v>1.9465502390794715E-2</v>
      </c>
      <c r="O8" s="15">
        <f t="shared" si="6"/>
        <v>9.7327511953973586E-2</v>
      </c>
      <c r="P8" s="16">
        <f t="shared" si="11"/>
        <v>1946.5502390794716</v>
      </c>
      <c r="Q8" s="16">
        <f t="shared" si="7"/>
        <v>0.3761086347366383</v>
      </c>
      <c r="R8" s="69">
        <f>AVERAGE(Q8:Q9)</f>
        <v>0.27859898869380617</v>
      </c>
      <c r="S8" s="16"/>
      <c r="T8" s="66">
        <v>0.76630642601579668</v>
      </c>
      <c r="U8" s="67">
        <f>IF(ROUNDDOWN(R8,0)=0,ROUNDDOWN(T8,0),ROUNDDOWN(T8,0)/ROUNDDOWN(R8,0))</f>
        <v>0</v>
      </c>
    </row>
    <row r="9" spans="1:21" x14ac:dyDescent="0.25">
      <c r="A9" s="64"/>
      <c r="B9" s="21" t="s">
        <v>405</v>
      </c>
      <c r="C9" s="19">
        <f>data!CL247</f>
        <v>1</v>
      </c>
      <c r="D9" s="15">
        <f t="shared" si="8"/>
        <v>4.1753653444676412E-4</v>
      </c>
      <c r="E9" s="19">
        <f>data!AR247</f>
        <v>11035</v>
      </c>
      <c r="F9" s="40">
        <f t="shared" si="9"/>
        <v>55175</v>
      </c>
      <c r="G9" s="30">
        <f t="shared" si="0"/>
        <v>9.062075215224287E-5</v>
      </c>
      <c r="H9" s="15">
        <f t="shared" si="1"/>
        <v>0.99990937924784773</v>
      </c>
      <c r="I9" s="15">
        <f t="shared" si="2"/>
        <v>1.8124150430448573E-5</v>
      </c>
      <c r="J9" s="31">
        <f t="shared" si="10"/>
        <v>0.99998187584956955</v>
      </c>
      <c r="K9" s="51">
        <v>5.3999999999999999E-2</v>
      </c>
      <c r="L9" s="52">
        <f t="shared" si="3"/>
        <v>552213.61199999996</v>
      </c>
      <c r="M9" s="58">
        <f t="shared" si="4"/>
        <v>1.81089342650974E-6</v>
      </c>
      <c r="N9" s="15">
        <f t="shared" si="5"/>
        <v>1.9983208961534979E-2</v>
      </c>
      <c r="O9" s="15">
        <f t="shared" si="6"/>
        <v>9.9916044807674909E-2</v>
      </c>
      <c r="P9" s="16">
        <f t="shared" si="11"/>
        <v>1998.3208961534979</v>
      </c>
      <c r="Q9" s="16">
        <f t="shared" si="7"/>
        <v>0.18108934265097398</v>
      </c>
      <c r="R9" s="69"/>
      <c r="S9" s="16"/>
      <c r="T9" s="66"/>
      <c r="U9" s="67"/>
    </row>
    <row r="10" spans="1:21" x14ac:dyDescent="0.25">
      <c r="A10" s="64" t="s">
        <v>408</v>
      </c>
      <c r="B10" s="21" t="s">
        <v>404</v>
      </c>
      <c r="C10" s="19">
        <f>data!CR247</f>
        <v>2</v>
      </c>
      <c r="D10" s="15">
        <f t="shared" si="8"/>
        <v>8.3507306889352823E-4</v>
      </c>
      <c r="E10" s="19">
        <f>data!AU247</f>
        <v>9691</v>
      </c>
      <c r="F10" s="40">
        <f t="shared" si="9"/>
        <v>48455</v>
      </c>
      <c r="G10" s="30">
        <f t="shared" si="0"/>
        <v>2.0637705087194304E-4</v>
      </c>
      <c r="H10" s="15">
        <f t="shared" si="1"/>
        <v>0.9997936229491281</v>
      </c>
      <c r="I10" s="15">
        <f t="shared" si="2"/>
        <v>4.1275410174388609E-5</v>
      </c>
      <c r="J10" s="31">
        <f t="shared" si="10"/>
        <v>0.9999587245898256</v>
      </c>
      <c r="K10" s="51">
        <v>5.8999999999999997E-2</v>
      </c>
      <c r="L10" s="52">
        <f t="shared" si="3"/>
        <v>603344.50199999998</v>
      </c>
      <c r="M10" s="58">
        <f t="shared" si="4"/>
        <v>3.3148557637805408E-6</v>
      </c>
      <c r="N10" s="15">
        <f t="shared" si="5"/>
        <v>1.6062133603398612E-2</v>
      </c>
      <c r="O10" s="15">
        <f t="shared" si="6"/>
        <v>8.0310668016993048E-2</v>
      </c>
      <c r="P10" s="16">
        <f t="shared" si="11"/>
        <v>1606.2133603398611</v>
      </c>
      <c r="Q10" s="16">
        <f t="shared" si="7"/>
        <v>0.33148557637805409</v>
      </c>
      <c r="R10" s="69">
        <f>AVERAGE(Q10:Q11)</f>
        <v>0.39857194302599358</v>
      </c>
      <c r="S10" s="16"/>
      <c r="T10" s="66">
        <v>1.3185429015079477</v>
      </c>
      <c r="U10" s="67">
        <f>IF(ROUNDDOWN(R10,0)=0,ROUNDDOWN(T10,0),ROUNDDOWN(T10,0)/ROUNDDOWN(R10,0))</f>
        <v>1</v>
      </c>
    </row>
    <row r="11" spans="1:21" x14ac:dyDescent="0.25">
      <c r="A11" s="64"/>
      <c r="B11" s="21" t="s">
        <v>405</v>
      </c>
      <c r="C11" s="19">
        <f>data!CP247</f>
        <v>3</v>
      </c>
      <c r="D11" s="15">
        <f t="shared" si="8"/>
        <v>1.2526096033402922E-3</v>
      </c>
      <c r="E11" s="19">
        <f>data!AT247</f>
        <v>11050</v>
      </c>
      <c r="F11" s="40">
        <f t="shared" si="9"/>
        <v>55250</v>
      </c>
      <c r="G11" s="30">
        <f t="shared" si="0"/>
        <v>2.7149321266968328E-4</v>
      </c>
      <c r="H11" s="15">
        <f t="shared" si="1"/>
        <v>0.99972850678733027</v>
      </c>
      <c r="I11" s="15">
        <f t="shared" si="2"/>
        <v>5.4298642533936655E-5</v>
      </c>
      <c r="J11" s="31">
        <f t="shared" si="10"/>
        <v>0.99994570135746608</v>
      </c>
      <c r="K11" s="51">
        <v>6.3E-2</v>
      </c>
      <c r="L11" s="52">
        <f t="shared" si="3"/>
        <v>644249.21400000004</v>
      </c>
      <c r="M11" s="58">
        <f t="shared" si="4"/>
        <v>4.6565830967393311E-6</v>
      </c>
      <c r="N11" s="15">
        <f t="shared" si="5"/>
        <v>1.7151747739656536E-2</v>
      </c>
      <c r="O11" s="15">
        <f t="shared" si="6"/>
        <v>8.5758738698282669E-2</v>
      </c>
      <c r="P11" s="16">
        <f t="shared" si="11"/>
        <v>1715.1747739656535</v>
      </c>
      <c r="Q11" s="16">
        <f t="shared" si="7"/>
        <v>0.46565830967393307</v>
      </c>
      <c r="R11" s="69"/>
      <c r="S11" s="16"/>
      <c r="T11" s="66"/>
      <c r="U11" s="67"/>
    </row>
    <row r="12" spans="1:21" x14ac:dyDescent="0.25">
      <c r="A12" s="64" t="s">
        <v>409</v>
      </c>
      <c r="B12" s="21" t="s">
        <v>404</v>
      </c>
      <c r="C12" s="19">
        <f>data!CV247</f>
        <v>14</v>
      </c>
      <c r="D12" s="15">
        <f t="shared" si="8"/>
        <v>5.8455114822546974E-3</v>
      </c>
      <c r="E12" s="19">
        <f>data!AW247</f>
        <v>9388</v>
      </c>
      <c r="F12" s="40">
        <f t="shared" si="9"/>
        <v>46940</v>
      </c>
      <c r="G12" s="30">
        <f t="shared" si="0"/>
        <v>1.4912654452492544E-3</v>
      </c>
      <c r="H12" s="15">
        <f t="shared" si="1"/>
        <v>0.99850873455475075</v>
      </c>
      <c r="I12" s="15">
        <f t="shared" si="2"/>
        <v>2.9825308904985089E-4</v>
      </c>
      <c r="J12" s="31">
        <f t="shared" si="10"/>
        <v>0.99970174691095015</v>
      </c>
      <c r="K12" s="51">
        <v>7.4999999999999997E-2</v>
      </c>
      <c r="L12" s="52">
        <f t="shared" si="3"/>
        <v>766963.35</v>
      </c>
      <c r="M12" s="58">
        <f t="shared" si="4"/>
        <v>1.8253805739218177E-5</v>
      </c>
      <c r="N12" s="15">
        <f t="shared" si="5"/>
        <v>1.2240480591412875E-2</v>
      </c>
      <c r="O12" s="15">
        <f t="shared" si="6"/>
        <v>6.1202402957064375E-2</v>
      </c>
      <c r="P12" s="16">
        <f t="shared" si="11"/>
        <v>1224.0480591412875</v>
      </c>
      <c r="Q12" s="16">
        <f t="shared" si="7"/>
        <v>1.8253805739218179</v>
      </c>
      <c r="R12" s="69">
        <f>AVERAGE(Q12:Q13)</f>
        <v>1.5766845433478136</v>
      </c>
      <c r="S12" s="16"/>
      <c r="T12" s="66">
        <v>3.5233047032203006</v>
      </c>
      <c r="U12" s="67">
        <f>IF(ROUNDDOWN(R12,0)=0,ROUNDDOWN(T12,0),ROUNDDOWN(T12,0)/ROUNDDOWN(R12,0))</f>
        <v>3</v>
      </c>
    </row>
    <row r="13" spans="1:21" x14ac:dyDescent="0.25">
      <c r="A13" s="64"/>
      <c r="B13" s="21" t="s">
        <v>405</v>
      </c>
      <c r="C13" s="19">
        <f>data!CT247</f>
        <v>11</v>
      </c>
      <c r="D13" s="15">
        <f t="shared" si="8"/>
        <v>4.5929018789144047E-3</v>
      </c>
      <c r="E13" s="19">
        <f>data!AV247</f>
        <v>11815</v>
      </c>
      <c r="F13" s="40">
        <f t="shared" si="9"/>
        <v>59075</v>
      </c>
      <c r="G13" s="30">
        <f t="shared" si="0"/>
        <v>9.3101988997037663E-4</v>
      </c>
      <c r="H13" s="15">
        <f t="shared" si="1"/>
        <v>0.99906898011002965</v>
      </c>
      <c r="I13" s="15">
        <f t="shared" si="2"/>
        <v>1.8620397799407534E-4</v>
      </c>
      <c r="J13" s="31">
        <f t="shared" si="10"/>
        <v>0.99981379602200593</v>
      </c>
      <c r="K13" s="51">
        <v>8.1000000000000003E-2</v>
      </c>
      <c r="L13" s="52">
        <f t="shared" si="3"/>
        <v>828320.41800000006</v>
      </c>
      <c r="M13" s="58">
        <f t="shared" si="4"/>
        <v>1.3279885127738091E-5</v>
      </c>
      <c r="N13" s="15">
        <f t="shared" si="5"/>
        <v>1.4263803889475049E-2</v>
      </c>
      <c r="O13" s="15">
        <f t="shared" si="6"/>
        <v>7.1319019447375245E-2</v>
      </c>
      <c r="P13" s="16">
        <f t="shared" si="11"/>
        <v>1426.380388947505</v>
      </c>
      <c r="Q13" s="16">
        <f t="shared" si="7"/>
        <v>1.3279885127738091</v>
      </c>
      <c r="R13" s="69"/>
      <c r="S13" s="16"/>
      <c r="T13" s="66"/>
      <c r="U13" s="67"/>
    </row>
    <row r="14" spans="1:21" x14ac:dyDescent="0.25">
      <c r="A14" s="64" t="s">
        <v>410</v>
      </c>
      <c r="B14" s="21" t="s">
        <v>404</v>
      </c>
      <c r="C14" s="19">
        <f>data!CZ247</f>
        <v>49</v>
      </c>
      <c r="D14" s="15">
        <f t="shared" si="8"/>
        <v>2.045929018789144E-2</v>
      </c>
      <c r="E14" s="19">
        <f>data!AY247</f>
        <v>8123</v>
      </c>
      <c r="F14" s="40">
        <f t="shared" si="9"/>
        <v>40615</v>
      </c>
      <c r="G14" s="30">
        <f t="shared" si="0"/>
        <v>6.0322540933152773E-3</v>
      </c>
      <c r="H14" s="15">
        <f t="shared" si="1"/>
        <v>0.99396774590668469</v>
      </c>
      <c r="I14" s="15">
        <f t="shared" si="2"/>
        <v>1.2064508186630555E-3</v>
      </c>
      <c r="J14" s="31">
        <f t="shared" si="10"/>
        <v>0.99879354918133689</v>
      </c>
      <c r="K14" s="51">
        <v>6.8000000000000005E-2</v>
      </c>
      <c r="L14" s="52">
        <f t="shared" si="3"/>
        <v>695380.10400000005</v>
      </c>
      <c r="M14" s="58">
        <f t="shared" si="4"/>
        <v>7.0465058919776051E-5</v>
      </c>
      <c r="N14" s="15">
        <f t="shared" si="5"/>
        <v>1.1681381093986547E-2</v>
      </c>
      <c r="O14" s="15">
        <f t="shared" si="6"/>
        <v>5.8406905469932741E-2</v>
      </c>
      <c r="P14" s="16">
        <f t="shared" si="11"/>
        <v>1168.1381093986549</v>
      </c>
      <c r="Q14" s="16">
        <f t="shared" si="7"/>
        <v>7.0465058919776054</v>
      </c>
      <c r="R14" s="69">
        <f>AVERAGE(Q14:Q15)</f>
        <v>5.0672778675392127</v>
      </c>
      <c r="S14" s="16"/>
      <c r="T14" s="66">
        <v>12.650241135460657</v>
      </c>
      <c r="U14" s="67">
        <f>IF(ROUNDDOWN(R14,0)=0,ROUNDDOWN(T14,0),ROUNDDOWN(T14,0)/ROUNDDOWN(R14,0))</f>
        <v>2.4</v>
      </c>
    </row>
    <row r="15" spans="1:21" x14ac:dyDescent="0.25">
      <c r="A15" s="64"/>
      <c r="B15" s="21" t="s">
        <v>405</v>
      </c>
      <c r="C15" s="19">
        <f>data!CX247</f>
        <v>24</v>
      </c>
      <c r="D15" s="15">
        <f t="shared" si="8"/>
        <v>1.0020876826722338E-2</v>
      </c>
      <c r="E15" s="19">
        <f>data!AX247</f>
        <v>10453</v>
      </c>
      <c r="F15" s="40">
        <f t="shared" si="9"/>
        <v>52265</v>
      </c>
      <c r="G15" s="30">
        <f t="shared" si="0"/>
        <v>2.2959915813642018E-3</v>
      </c>
      <c r="H15" s="15">
        <f t="shared" si="1"/>
        <v>0.99770400841863582</v>
      </c>
      <c r="I15" s="15">
        <f t="shared" si="2"/>
        <v>4.5919831627284035E-4</v>
      </c>
      <c r="J15" s="31">
        <f t="shared" si="10"/>
        <v>0.99954080168372716</v>
      </c>
      <c r="K15" s="51">
        <v>7.5999999999999998E-2</v>
      </c>
      <c r="L15" s="52">
        <f t="shared" si="3"/>
        <v>777189.52799999993</v>
      </c>
      <c r="M15" s="58">
        <f t="shared" si="4"/>
        <v>3.08804984310082E-5</v>
      </c>
      <c r="N15" s="15">
        <f t="shared" si="5"/>
        <v>1.3449743754138696E-2</v>
      </c>
      <c r="O15" s="15">
        <f t="shared" si="6"/>
        <v>6.724871877069348E-2</v>
      </c>
      <c r="P15" s="16">
        <f t="shared" si="11"/>
        <v>1344.9743754138697</v>
      </c>
      <c r="Q15" s="16">
        <f t="shared" si="7"/>
        <v>3.0880498431008201</v>
      </c>
      <c r="R15" s="69"/>
      <c r="S15" s="16"/>
      <c r="T15" s="66"/>
      <c r="U15" s="67"/>
    </row>
    <row r="16" spans="1:21" x14ac:dyDescent="0.25">
      <c r="A16" s="64" t="s">
        <v>411</v>
      </c>
      <c r="B16" s="21" t="s">
        <v>404</v>
      </c>
      <c r="C16" s="19">
        <f>data!DD247</f>
        <v>146</v>
      </c>
      <c r="D16" s="15">
        <f t="shared" si="8"/>
        <v>6.0960334029227556E-2</v>
      </c>
      <c r="E16" s="19">
        <f>data!BA247</f>
        <v>5933</v>
      </c>
      <c r="F16" s="40">
        <f t="shared" si="9"/>
        <v>29665</v>
      </c>
      <c r="G16" s="30">
        <f t="shared" si="0"/>
        <v>2.4608124051913028E-2</v>
      </c>
      <c r="H16" s="15">
        <f t="shared" si="1"/>
        <v>0.97539187594808696</v>
      </c>
      <c r="I16" s="15">
        <f t="shared" si="2"/>
        <v>4.9216248103826059E-3</v>
      </c>
      <c r="J16" s="31">
        <f t="shared" si="10"/>
        <v>0.99507837518961739</v>
      </c>
      <c r="K16" s="51">
        <v>5.8000000000000003E-2</v>
      </c>
      <c r="L16" s="52">
        <f t="shared" si="3"/>
        <v>593118.32400000002</v>
      </c>
      <c r="M16" s="58">
        <f t="shared" si="4"/>
        <v>2.4615661680349633E-4</v>
      </c>
      <c r="N16" s="15">
        <f t="shared" si="5"/>
        <v>1.0003063065035232E-2</v>
      </c>
      <c r="O16" s="15">
        <f t="shared" si="6"/>
        <v>5.0015315325176161E-2</v>
      </c>
      <c r="P16" s="16">
        <f t="shared" si="11"/>
        <v>1000.3063065035232</v>
      </c>
      <c r="Q16" s="16">
        <f t="shared" si="7"/>
        <v>24.615661680349636</v>
      </c>
      <c r="R16" s="69">
        <f>AVERAGE(Q16:Q17)</f>
        <v>17.347686545645772</v>
      </c>
      <c r="S16" s="16"/>
      <c r="T16" s="66">
        <v>36.909516093460361</v>
      </c>
      <c r="U16" s="67">
        <f>IF(ROUNDDOWN(R16,0)=0,ROUNDDOWN(T16,0),ROUNDDOWN(T16,0)/ROUNDDOWN(R16,0))</f>
        <v>2.1176470588235294</v>
      </c>
    </row>
    <row r="17" spans="1:21" x14ac:dyDescent="0.25">
      <c r="A17" s="64"/>
      <c r="B17" s="21" t="s">
        <v>405</v>
      </c>
      <c r="C17" s="19">
        <f>data!DB247</f>
        <v>67</v>
      </c>
      <c r="D17" s="15">
        <f t="shared" si="8"/>
        <v>2.7974947807933193E-2</v>
      </c>
      <c r="E17" s="19">
        <f>data!AZ247</f>
        <v>6463</v>
      </c>
      <c r="F17" s="40">
        <f t="shared" si="9"/>
        <v>32315</v>
      </c>
      <c r="G17" s="32">
        <f t="shared" si="0"/>
        <v>1.0366702769611635E-2</v>
      </c>
      <c r="H17" s="17">
        <f t="shared" si="1"/>
        <v>0.9896332972303884</v>
      </c>
      <c r="I17" s="17">
        <f t="shared" si="2"/>
        <v>2.0733405539223272E-3</v>
      </c>
      <c r="J17" s="33">
        <f t="shared" si="10"/>
        <v>0.99792665944607772</v>
      </c>
      <c r="K17" s="53">
        <v>6.5000000000000002E-2</v>
      </c>
      <c r="L17" s="52">
        <f t="shared" si="3"/>
        <v>664701.57000000007</v>
      </c>
      <c r="M17" s="59">
        <f t="shared" si="4"/>
        <v>1.0079711410941905E-4</v>
      </c>
      <c r="N17" s="17">
        <f t="shared" si="5"/>
        <v>9.7231604252115723E-3</v>
      </c>
      <c r="O17" s="17">
        <f t="shared" si="6"/>
        <v>4.8615802126057858E-2</v>
      </c>
      <c r="P17" s="16">
        <f t="shared" si="11"/>
        <v>972.31604252115721</v>
      </c>
      <c r="Q17" s="18">
        <f t="shared" si="7"/>
        <v>10.079711410941904</v>
      </c>
      <c r="R17" s="69"/>
      <c r="S17" s="18"/>
      <c r="T17" s="66"/>
      <c r="U17" s="67"/>
    </row>
    <row r="18" spans="1:21" x14ac:dyDescent="0.25">
      <c r="A18" s="64" t="s">
        <v>412</v>
      </c>
      <c r="B18" s="21" t="s">
        <v>404</v>
      </c>
      <c r="C18" s="19">
        <f>data!DH247</f>
        <v>294</v>
      </c>
      <c r="D18" s="15">
        <f t="shared" si="8"/>
        <v>0.12275574112734865</v>
      </c>
      <c r="E18" s="19">
        <f>data!BC247</f>
        <v>3868</v>
      </c>
      <c r="F18" s="40">
        <f t="shared" si="9"/>
        <v>19340</v>
      </c>
      <c r="G18" s="32">
        <f t="shared" si="0"/>
        <v>7.600827300930714E-2</v>
      </c>
      <c r="H18" s="17">
        <f t="shared" si="1"/>
        <v>0.92399172699069287</v>
      </c>
      <c r="I18" s="17">
        <f t="shared" si="2"/>
        <v>1.5201654601861427E-2</v>
      </c>
      <c r="J18" s="33">
        <f t="shared" si="10"/>
        <v>0.9847983453981386</v>
      </c>
      <c r="K18" s="53">
        <v>4.2000000000000003E-2</v>
      </c>
      <c r="L18" s="52">
        <f t="shared" si="3"/>
        <v>429499.47600000002</v>
      </c>
      <c r="M18" s="59">
        <f t="shared" si="4"/>
        <v>6.8451771522068166E-4</v>
      </c>
      <c r="N18" s="17">
        <f t="shared" si="5"/>
        <v>9.0058317090938658E-3</v>
      </c>
      <c r="O18" s="17">
        <f t="shared" si="6"/>
        <v>4.5029158545469329E-2</v>
      </c>
      <c r="P18" s="16">
        <f t="shared" si="11"/>
        <v>900.58317090938669</v>
      </c>
      <c r="Q18" s="18">
        <f t="shared" si="7"/>
        <v>68.451771522068171</v>
      </c>
      <c r="R18" s="65">
        <f>AVERAGE(Q18:Q19)</f>
        <v>49.872004966078237</v>
      </c>
      <c r="S18" s="18"/>
      <c r="T18" s="66">
        <v>130.34278809528976</v>
      </c>
      <c r="U18" s="67">
        <f>IF(ROUNDDOWN(R18,0)=0,ROUNDDOWN(T18,0),ROUNDDOWN(T18,0)/ROUNDDOWN(R18,0))</f>
        <v>2.6530612244897958</v>
      </c>
    </row>
    <row r="19" spans="1:21" x14ac:dyDescent="0.25">
      <c r="A19" s="64"/>
      <c r="B19" s="21" t="s">
        <v>405</v>
      </c>
      <c r="C19" s="19">
        <f>data!DF247</f>
        <v>176</v>
      </c>
      <c r="D19" s="15">
        <f t="shared" si="8"/>
        <v>7.3486430062630476E-2</v>
      </c>
      <c r="E19" s="19">
        <f>data!BB247</f>
        <v>4296</v>
      </c>
      <c r="F19" s="40">
        <f t="shared" si="9"/>
        <v>21480</v>
      </c>
      <c r="G19" s="32">
        <f t="shared" si="0"/>
        <v>4.0968342644320296E-2</v>
      </c>
      <c r="H19" s="17">
        <f t="shared" si="1"/>
        <v>0.95903165735567975</v>
      </c>
      <c r="I19" s="17">
        <f t="shared" si="2"/>
        <v>8.1936685288640596E-3</v>
      </c>
      <c r="J19" s="33">
        <f t="shared" si="10"/>
        <v>0.99180633147113595</v>
      </c>
      <c r="K19" s="53">
        <v>5.5E-2</v>
      </c>
      <c r="L19" s="52">
        <f t="shared" si="3"/>
        <v>562439.79</v>
      </c>
      <c r="M19" s="59">
        <f t="shared" si="4"/>
        <v>3.1292238410088303E-4</v>
      </c>
      <c r="N19" s="17">
        <f t="shared" si="5"/>
        <v>7.6381509210079173E-3</v>
      </c>
      <c r="O19" s="17">
        <f t="shared" si="6"/>
        <v>3.8190754605039588E-2</v>
      </c>
      <c r="P19" s="16">
        <f t="shared" si="11"/>
        <v>763.81509210079184</v>
      </c>
      <c r="Q19" s="18">
        <f t="shared" si="7"/>
        <v>31.292238410088306</v>
      </c>
      <c r="R19" s="65"/>
      <c r="S19" s="18"/>
      <c r="T19" s="66"/>
      <c r="U19" s="67"/>
    </row>
    <row r="20" spans="1:21" x14ac:dyDescent="0.25">
      <c r="A20" s="64" t="s">
        <v>413</v>
      </c>
      <c r="B20" s="21" t="s">
        <v>404</v>
      </c>
      <c r="C20" s="19">
        <f>data!DL247</f>
        <v>717</v>
      </c>
      <c r="D20" s="15">
        <f t="shared" si="8"/>
        <v>0.29937369519832985</v>
      </c>
      <c r="E20" s="19">
        <f>data!BE247</f>
        <v>3701</v>
      </c>
      <c r="F20" s="40">
        <f t="shared" si="9"/>
        <v>18505</v>
      </c>
      <c r="G20" s="30">
        <f t="shared" si="0"/>
        <v>0.19373142393947582</v>
      </c>
      <c r="H20" s="15">
        <f t="shared" si="1"/>
        <v>0.80626857606052416</v>
      </c>
      <c r="I20" s="15">
        <f t="shared" si="2"/>
        <v>3.8746284787895165E-2</v>
      </c>
      <c r="J20" s="31">
        <f t="shared" si="10"/>
        <v>0.96125371521210479</v>
      </c>
      <c r="K20" s="51">
        <v>2.3E-2</v>
      </c>
      <c r="L20" s="52">
        <f t="shared" si="3"/>
        <v>235202.09399999998</v>
      </c>
      <c r="M20" s="58">
        <f t="shared" si="4"/>
        <v>3.0484422472871354E-3</v>
      </c>
      <c r="N20" s="15">
        <f t="shared" si="5"/>
        <v>1.5735404124420763E-2</v>
      </c>
      <c r="O20" s="15">
        <f t="shared" si="6"/>
        <v>7.8677020622103827E-2</v>
      </c>
      <c r="P20" s="16">
        <f t="shared" si="11"/>
        <v>1573.5404124420766</v>
      </c>
      <c r="Q20" s="16">
        <f t="shared" si="7"/>
        <v>304.84422472871358</v>
      </c>
      <c r="R20" s="69">
        <f>AVERAGE(Q20:Q21)</f>
        <v>253.39416072249057</v>
      </c>
      <c r="S20" s="16"/>
      <c r="T20" s="66">
        <v>755.59369170245134</v>
      </c>
      <c r="U20" s="67">
        <f>IF(ROUNDDOWN(R20,0)=0,ROUNDDOWN(T20,0),ROUNDDOWN(T20,0)/ROUNDDOWN(R20,0))</f>
        <v>2.9841897233201582</v>
      </c>
    </row>
    <row r="21" spans="1:21" ht="15.75" thickBot="1" x14ac:dyDescent="0.3">
      <c r="A21" s="68"/>
      <c r="B21" s="41" t="s">
        <v>405</v>
      </c>
      <c r="C21" s="42">
        <f>data!DJ247</f>
        <v>888</v>
      </c>
      <c r="D21" s="43">
        <f t="shared" si="8"/>
        <v>0.37077244258872649</v>
      </c>
      <c r="E21" s="42">
        <f>data!BD247</f>
        <v>7401</v>
      </c>
      <c r="F21" s="44">
        <f t="shared" si="9"/>
        <v>37005</v>
      </c>
      <c r="G21" s="30">
        <f t="shared" si="0"/>
        <v>0.11998378597486827</v>
      </c>
      <c r="H21" s="15">
        <f t="shared" si="1"/>
        <v>0.88001621402513175</v>
      </c>
      <c r="I21" s="15">
        <f t="shared" si="2"/>
        <v>2.3996757194973652E-2</v>
      </c>
      <c r="J21" s="31">
        <f t="shared" si="10"/>
        <v>0.97600324280502637</v>
      </c>
      <c r="K21" s="51">
        <v>4.2999999999999997E-2</v>
      </c>
      <c r="L21" s="52">
        <f t="shared" si="3"/>
        <v>439725.65399999998</v>
      </c>
      <c r="M21" s="58">
        <f t="shared" si="4"/>
        <v>2.0194409671626754E-3</v>
      </c>
      <c r="N21" s="15">
        <f t="shared" si="5"/>
        <v>1.6830948871588921E-2</v>
      </c>
      <c r="O21" s="15">
        <f t="shared" si="6"/>
        <v>8.4154744357944608E-2</v>
      </c>
      <c r="P21" s="16">
        <f t="shared" si="11"/>
        <v>1683.0948871588921</v>
      </c>
      <c r="Q21" s="16">
        <f t="shared" si="7"/>
        <v>201.94409671626755</v>
      </c>
      <c r="R21" s="69"/>
      <c r="S21" s="16"/>
      <c r="T21" s="66"/>
      <c r="U21" s="67"/>
    </row>
    <row r="22" spans="1:21" ht="15.75" thickBot="1" x14ac:dyDescent="0.3">
      <c r="C22" s="45">
        <f>SUM(C4:C21)</f>
        <v>2395</v>
      </c>
      <c r="D22" s="46"/>
      <c r="E22" s="47">
        <f>SUM(E4:E21)</f>
        <v>127866</v>
      </c>
      <c r="F22" s="48">
        <f>SUM(F4:F21)</f>
        <v>639330</v>
      </c>
      <c r="G22" s="34">
        <f>AVERAGE(G4:G21)</f>
        <v>2.6531993077299372E-2</v>
      </c>
      <c r="H22" s="35">
        <f>AVERAGE(H4:H21)</f>
        <v>0.97346800692270086</v>
      </c>
      <c r="I22" s="35">
        <f>AVERAGE(I4:I21)</f>
        <v>5.3063986154598753E-3</v>
      </c>
      <c r="J22" s="36">
        <f>AVERAGE(J4:J21)</f>
        <v>0.99469360138453999</v>
      </c>
      <c r="K22" s="54">
        <f>SUM(K4:K21)</f>
        <v>0.99700000000000022</v>
      </c>
      <c r="L22" s="55">
        <f>SUM(L4:L21)</f>
        <v>10195499.465999998</v>
      </c>
      <c r="M22" s="60">
        <f>AVERAGE(M4:M21)</f>
        <v>3.645080232034564E-4</v>
      </c>
      <c r="N22" s="35">
        <f>AVERAGE(N4:N21)</f>
        <v>1.2407789164704688E-2</v>
      </c>
      <c r="O22" s="35">
        <f>AVERAGE(O4:O21)</f>
        <v>6.2038945823523442E-2</v>
      </c>
      <c r="P22" s="61">
        <f t="shared" ref="P22" si="12">AVERAGE(P4:P21)</f>
        <v>1240.7789164704684</v>
      </c>
      <c r="Q22" s="62">
        <f t="shared" si="7"/>
        <v>23.490756955918226</v>
      </c>
      <c r="R22" s="63"/>
    </row>
  </sheetData>
  <mergeCells count="39">
    <mergeCell ref="U4:U5"/>
    <mergeCell ref="K1:L1"/>
    <mergeCell ref="K2:L2"/>
    <mergeCell ref="A4:A5"/>
    <mergeCell ref="R4:R5"/>
    <mergeCell ref="T4:T5"/>
    <mergeCell ref="C1:D2"/>
    <mergeCell ref="A6:A7"/>
    <mergeCell ref="R6:R7"/>
    <mergeCell ref="T6:T7"/>
    <mergeCell ref="U6:U7"/>
    <mergeCell ref="A8:A9"/>
    <mergeCell ref="R8:R9"/>
    <mergeCell ref="T8:T9"/>
    <mergeCell ref="U8:U9"/>
    <mergeCell ref="A10:A11"/>
    <mergeCell ref="R10:R11"/>
    <mergeCell ref="T10:T11"/>
    <mergeCell ref="U10:U11"/>
    <mergeCell ref="A12:A13"/>
    <mergeCell ref="R12:R13"/>
    <mergeCell ref="T12:T13"/>
    <mergeCell ref="U12:U13"/>
    <mergeCell ref="A14:A15"/>
    <mergeCell ref="R14:R15"/>
    <mergeCell ref="T14:T15"/>
    <mergeCell ref="U14:U15"/>
    <mergeCell ref="A16:A17"/>
    <mergeCell ref="R16:R17"/>
    <mergeCell ref="T16:T17"/>
    <mergeCell ref="U16:U17"/>
    <mergeCell ref="A18:A19"/>
    <mergeCell ref="R18:R19"/>
    <mergeCell ref="T18:T19"/>
    <mergeCell ref="U18:U19"/>
    <mergeCell ref="A20:A21"/>
    <mergeCell ref="R20:R21"/>
    <mergeCell ref="T20:T21"/>
    <mergeCell ref="U20:U21"/>
  </mergeCells>
  <conditionalFormatting sqref="J4:J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J2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J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2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21">
    <cfRule type="colorScale" priority="11">
      <colorScale>
        <cfvo type="min"/>
        <cfvo type="max"/>
        <color rgb="FFFFEF9C"/>
        <color rgb="FF63BE7B"/>
      </colorScale>
    </cfRule>
  </conditionalFormatting>
  <conditionalFormatting sqref="K4:K21">
    <cfRule type="colorScale" priority="10">
      <colorScale>
        <cfvo type="min"/>
        <cfvo type="max"/>
        <color rgb="FFFFEF9C"/>
        <color rgb="FF63BE7B"/>
      </colorScale>
    </cfRule>
  </conditionalFormatting>
  <conditionalFormatting sqref="F4:F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D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Q21 Q22:R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S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H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3284-9134-466D-93AF-006A500A4060}">
  <dimension ref="A3:C261"/>
  <sheetViews>
    <sheetView workbookViewId="0">
      <selection activeCell="T35" sqref="T35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25.28515625" bestFit="1" customWidth="1"/>
  </cols>
  <sheetData>
    <row r="3" spans="1:3" x14ac:dyDescent="0.25">
      <c r="A3" s="3" t="s">
        <v>87</v>
      </c>
      <c r="B3" t="s">
        <v>422</v>
      </c>
      <c r="C3" t="s">
        <v>423</v>
      </c>
    </row>
    <row r="4" spans="1:3" x14ac:dyDescent="0.25">
      <c r="A4" s="4" t="s">
        <v>361</v>
      </c>
      <c r="B4" s="6"/>
      <c r="C4" s="6"/>
    </row>
    <row r="5" spans="1:3" x14ac:dyDescent="0.25">
      <c r="A5" s="7" t="s">
        <v>360</v>
      </c>
      <c r="B5" s="6"/>
      <c r="C5" s="6"/>
    </row>
    <row r="6" spans="1:3" x14ac:dyDescent="0.25">
      <c r="A6" s="4" t="s">
        <v>89</v>
      </c>
      <c r="B6" s="6"/>
      <c r="C6" s="6"/>
    </row>
    <row r="7" spans="1:3" x14ac:dyDescent="0.25">
      <c r="A7" s="7" t="s">
        <v>90</v>
      </c>
      <c r="B7" s="6">
        <v>0</v>
      </c>
      <c r="C7" s="6">
        <v>0</v>
      </c>
    </row>
    <row r="8" spans="1:3" x14ac:dyDescent="0.25">
      <c r="A8" s="7" t="s">
        <v>91</v>
      </c>
      <c r="B8" s="6">
        <v>0</v>
      </c>
      <c r="C8" s="6">
        <v>0</v>
      </c>
    </row>
    <row r="9" spans="1:3" x14ac:dyDescent="0.25">
      <c r="A9" s="7" t="s">
        <v>92</v>
      </c>
      <c r="B9" s="6">
        <v>0</v>
      </c>
      <c r="C9" s="6">
        <v>0</v>
      </c>
    </row>
    <row r="10" spans="1:3" x14ac:dyDescent="0.25">
      <c r="A10" s="7" t="s">
        <v>93</v>
      </c>
      <c r="B10" s="6">
        <v>0</v>
      </c>
      <c r="C10" s="6">
        <v>0</v>
      </c>
    </row>
    <row r="11" spans="1:3" x14ac:dyDescent="0.25">
      <c r="A11" s="4" t="s">
        <v>94</v>
      </c>
      <c r="B11" s="6"/>
      <c r="C11" s="6"/>
    </row>
    <row r="12" spans="1:3" x14ac:dyDescent="0.25">
      <c r="A12" s="7" t="s">
        <v>95</v>
      </c>
      <c r="B12" s="6">
        <v>0</v>
      </c>
      <c r="C12" s="6">
        <v>0</v>
      </c>
    </row>
    <row r="13" spans="1:3" x14ac:dyDescent="0.25">
      <c r="A13" s="7" t="s">
        <v>96</v>
      </c>
      <c r="B13" s="6">
        <v>0</v>
      </c>
      <c r="C13" s="6">
        <v>0</v>
      </c>
    </row>
    <row r="14" spans="1:3" x14ac:dyDescent="0.25">
      <c r="A14" s="7" t="s">
        <v>97</v>
      </c>
      <c r="B14" s="6">
        <v>0</v>
      </c>
      <c r="C14" s="6">
        <v>0</v>
      </c>
    </row>
    <row r="15" spans="1:3" x14ac:dyDescent="0.25">
      <c r="A15" s="7" t="s">
        <v>98</v>
      </c>
      <c r="B15" s="6">
        <v>0</v>
      </c>
      <c r="C15" s="6">
        <v>0</v>
      </c>
    </row>
    <row r="16" spans="1:3" x14ac:dyDescent="0.25">
      <c r="A16" s="7" t="s">
        <v>99</v>
      </c>
      <c r="B16" s="6">
        <v>0</v>
      </c>
      <c r="C16" s="6">
        <v>0</v>
      </c>
    </row>
    <row r="17" spans="1:3" x14ac:dyDescent="0.25">
      <c r="A17" s="7" t="s">
        <v>100</v>
      </c>
      <c r="B17" s="6">
        <v>7.407407407407407E-2</v>
      </c>
      <c r="C17" s="6">
        <v>0</v>
      </c>
    </row>
    <row r="18" spans="1:3" x14ac:dyDescent="0.25">
      <c r="A18" s="7" t="s">
        <v>101</v>
      </c>
      <c r="B18" s="6">
        <v>0.17663817663817663</v>
      </c>
      <c r="C18" s="6">
        <v>0</v>
      </c>
    </row>
    <row r="19" spans="1:3" x14ac:dyDescent="0.25">
      <c r="A19" s="7" t="s">
        <v>102</v>
      </c>
      <c r="B19" s="6">
        <v>0.24806674806674808</v>
      </c>
      <c r="C19" s="6">
        <v>0</v>
      </c>
    </row>
    <row r="20" spans="1:3" x14ac:dyDescent="0.25">
      <c r="A20" s="7" t="s">
        <v>103</v>
      </c>
      <c r="B20" s="6">
        <v>0.29251119251119251</v>
      </c>
      <c r="C20" s="6">
        <v>0</v>
      </c>
    </row>
    <row r="21" spans="1:3" x14ac:dyDescent="0.25">
      <c r="A21" s="7" t="s">
        <v>104</v>
      </c>
      <c r="B21" s="6">
        <v>0.30128312233575388</v>
      </c>
      <c r="C21" s="6">
        <v>0</v>
      </c>
    </row>
    <row r="22" spans="1:3" x14ac:dyDescent="0.25">
      <c r="A22" s="7" t="s">
        <v>105</v>
      </c>
      <c r="B22" s="6">
        <v>0.37211645566908724</v>
      </c>
      <c r="C22" s="6">
        <v>0</v>
      </c>
    </row>
    <row r="23" spans="1:3" x14ac:dyDescent="0.25">
      <c r="A23" s="7" t="s">
        <v>106</v>
      </c>
      <c r="B23" s="6">
        <v>0.33313010089325878</v>
      </c>
      <c r="C23" s="6">
        <v>0</v>
      </c>
    </row>
    <row r="24" spans="1:3" x14ac:dyDescent="0.25">
      <c r="A24" s="7" t="s">
        <v>107</v>
      </c>
      <c r="B24" s="6">
        <v>0.32235343794268279</v>
      </c>
      <c r="C24" s="6">
        <v>0</v>
      </c>
    </row>
    <row r="25" spans="1:3" x14ac:dyDescent="0.25">
      <c r="A25" s="7" t="s">
        <v>108</v>
      </c>
      <c r="B25" s="6">
        <v>0.26182829330538859</v>
      </c>
      <c r="C25" s="6">
        <v>0</v>
      </c>
    </row>
    <row r="26" spans="1:3" x14ac:dyDescent="0.25">
      <c r="A26" s="7" t="s">
        <v>109</v>
      </c>
      <c r="B26" s="6">
        <v>0.25393355646328336</v>
      </c>
      <c r="C26" s="6">
        <v>-1.6666666666666666E-2</v>
      </c>
    </row>
    <row r="27" spans="1:3" x14ac:dyDescent="0.25">
      <c r="A27" s="7" t="s">
        <v>110</v>
      </c>
      <c r="B27" s="6">
        <v>0.24516162663872196</v>
      </c>
      <c r="C27" s="6">
        <v>0.15</v>
      </c>
    </row>
    <row r="28" spans="1:3" x14ac:dyDescent="0.25">
      <c r="A28" s="7" t="s">
        <v>111</v>
      </c>
      <c r="B28" s="6">
        <v>0.25466402472025673</v>
      </c>
      <c r="C28" s="6">
        <v>0.14074074074074075</v>
      </c>
    </row>
    <row r="29" spans="1:3" x14ac:dyDescent="0.25">
      <c r="A29" s="7" t="s">
        <v>112</v>
      </c>
      <c r="B29" s="6">
        <v>0.12491611124725384</v>
      </c>
      <c r="C29" s="6">
        <v>0.17015250544662308</v>
      </c>
    </row>
    <row r="30" spans="1:3" x14ac:dyDescent="0.25">
      <c r="A30" s="7" t="s">
        <v>113</v>
      </c>
      <c r="B30" s="6">
        <v>3.312867163372727E-2</v>
      </c>
      <c r="C30" s="6">
        <v>0.17015250544662308</v>
      </c>
    </row>
    <row r="31" spans="1:3" x14ac:dyDescent="0.25">
      <c r="A31" s="7" t="s">
        <v>114</v>
      </c>
      <c r="B31" s="6">
        <v>9.1513634355558635E-2</v>
      </c>
      <c r="C31" s="6">
        <v>0.2201525054466231</v>
      </c>
    </row>
    <row r="32" spans="1:3" x14ac:dyDescent="0.25">
      <c r="A32" s="7" t="s">
        <v>115</v>
      </c>
      <c r="B32" s="6">
        <v>9.4646466435759136E-2</v>
      </c>
      <c r="C32" s="6">
        <v>0.29451147980559744</v>
      </c>
    </row>
    <row r="33" spans="1:3" x14ac:dyDescent="0.25">
      <c r="A33" s="7" t="s">
        <v>116</v>
      </c>
      <c r="B33" s="6">
        <v>0.10853535532464803</v>
      </c>
      <c r="C33" s="6">
        <v>0.15641624171035937</v>
      </c>
    </row>
    <row r="34" spans="1:3" x14ac:dyDescent="0.25">
      <c r="A34" s="7" t="s">
        <v>117</v>
      </c>
      <c r="B34" s="6">
        <v>5.9757809314119149E-2</v>
      </c>
      <c r="C34" s="6">
        <v>0.19006574487205763</v>
      </c>
    </row>
    <row r="35" spans="1:3" x14ac:dyDescent="0.25">
      <c r="A35" s="7" t="s">
        <v>118</v>
      </c>
      <c r="B35" s="6">
        <v>0.15607637828157958</v>
      </c>
      <c r="C35" s="6">
        <v>0.16420007945695544</v>
      </c>
    </row>
    <row r="36" spans="1:3" x14ac:dyDescent="0.25">
      <c r="A36" s="7" t="s">
        <v>119</v>
      </c>
      <c r="B36" s="6">
        <v>0.2160106968365878</v>
      </c>
      <c r="C36" s="6">
        <v>0.20933896834584431</v>
      </c>
    </row>
    <row r="37" spans="1:3" x14ac:dyDescent="0.25">
      <c r="A37" s="7" t="s">
        <v>120</v>
      </c>
      <c r="B37" s="6">
        <v>9.5393804908020227E-2</v>
      </c>
      <c r="C37" s="6">
        <v>0.1593389683458443</v>
      </c>
    </row>
    <row r="38" spans="1:3" x14ac:dyDescent="0.25">
      <c r="A38" s="7" t="s">
        <v>121</v>
      </c>
      <c r="B38" s="6">
        <v>0.19794512211902335</v>
      </c>
      <c r="C38" s="6">
        <v>0.12896906502512132</v>
      </c>
    </row>
    <row r="39" spans="1:3" x14ac:dyDescent="0.25">
      <c r="A39" s="7" t="s">
        <v>122</v>
      </c>
      <c r="B39" s="6">
        <v>0.21418805997213064</v>
      </c>
      <c r="C39" s="6">
        <v>0.1426511575804533</v>
      </c>
    </row>
    <row r="40" spans="1:3" x14ac:dyDescent="0.25">
      <c r="A40" s="7" t="s">
        <v>123</v>
      </c>
      <c r="B40" s="6">
        <v>0.20974311220734485</v>
      </c>
      <c r="C40" s="6">
        <v>0.21002121330348245</v>
      </c>
    </row>
    <row r="41" spans="1:3" x14ac:dyDescent="0.25">
      <c r="A41" s="7" t="s">
        <v>124</v>
      </c>
      <c r="B41" s="6">
        <v>0.23723425730490233</v>
      </c>
      <c r="C41" s="6">
        <v>0.23787608019627718</v>
      </c>
    </row>
    <row r="42" spans="1:3" x14ac:dyDescent="0.25">
      <c r="A42" s="7" t="s">
        <v>125</v>
      </c>
      <c r="B42" s="6">
        <v>0.19364553127762321</v>
      </c>
      <c r="C42" s="6">
        <v>0.21712743520982733</v>
      </c>
    </row>
    <row r="43" spans="1:3" x14ac:dyDescent="0.25">
      <c r="A43" s="4" t="s">
        <v>126</v>
      </c>
      <c r="B43" s="6"/>
      <c r="C43" s="6"/>
    </row>
    <row r="44" spans="1:3" x14ac:dyDescent="0.25">
      <c r="A44" s="7" t="s">
        <v>127</v>
      </c>
      <c r="B44" s="6">
        <v>0.27128982316676636</v>
      </c>
      <c r="C44" s="6">
        <v>0.25436147776301882</v>
      </c>
    </row>
    <row r="45" spans="1:3" x14ac:dyDescent="0.25">
      <c r="A45" s="7" t="s">
        <v>128</v>
      </c>
      <c r="B45" s="6">
        <v>0.20159958427138711</v>
      </c>
      <c r="C45" s="6">
        <v>0.23428545020302829</v>
      </c>
    </row>
    <row r="46" spans="1:3" x14ac:dyDescent="0.25">
      <c r="A46" s="7" t="s">
        <v>129</v>
      </c>
      <c r="B46" s="6">
        <v>0.17402693859145099</v>
      </c>
      <c r="C46" s="6">
        <v>0.19550415129848997</v>
      </c>
    </row>
    <row r="47" spans="1:3" x14ac:dyDescent="0.25">
      <c r="A47" s="7" t="s">
        <v>130</v>
      </c>
      <c r="B47" s="6">
        <v>0.14959170977357369</v>
      </c>
      <c r="C47" s="6">
        <v>0.10782548432608303</v>
      </c>
    </row>
    <row r="48" spans="1:3" x14ac:dyDescent="0.25">
      <c r="A48" s="7" t="s">
        <v>131</v>
      </c>
      <c r="B48" s="6">
        <v>0.12183753872052235</v>
      </c>
      <c r="C48" s="6">
        <v>8.7048688129227947E-2</v>
      </c>
    </row>
    <row r="49" spans="1:3" x14ac:dyDescent="0.25">
      <c r="A49" s="7" t="s">
        <v>132</v>
      </c>
      <c r="B49" s="6">
        <v>0.10779821925552385</v>
      </c>
      <c r="C49" s="6">
        <v>6.4531103402818882E-2</v>
      </c>
    </row>
    <row r="50" spans="1:3" x14ac:dyDescent="0.25">
      <c r="A50" s="7" t="s">
        <v>133</v>
      </c>
      <c r="B50" s="6">
        <v>9.3766324231339182E-2</v>
      </c>
      <c r="C50" s="6">
        <v>2.7914344800244684E-2</v>
      </c>
    </row>
    <row r="51" spans="1:3" x14ac:dyDescent="0.25">
      <c r="A51" s="7" t="s">
        <v>134</v>
      </c>
      <c r="B51" s="6">
        <v>2.560123730662206E-2</v>
      </c>
      <c r="C51" s="6">
        <v>4.6778080870514644E-3</v>
      </c>
    </row>
    <row r="52" spans="1:3" x14ac:dyDescent="0.25">
      <c r="A52" s="7" t="s">
        <v>135</v>
      </c>
      <c r="B52" s="6">
        <v>1.7812218644782125E-2</v>
      </c>
      <c r="C52" s="6">
        <v>-1.5155025705449073E-3</v>
      </c>
    </row>
    <row r="53" spans="1:3" x14ac:dyDescent="0.25">
      <c r="A53" s="7" t="s">
        <v>136</v>
      </c>
      <c r="B53" s="6">
        <v>1.5986724742117091E-2</v>
      </c>
      <c r="C53" s="6">
        <v>-1.5970579207008621E-2</v>
      </c>
    </row>
    <row r="54" spans="1:3" x14ac:dyDescent="0.25">
      <c r="A54" s="7" t="s">
        <v>137</v>
      </c>
      <c r="B54" s="6">
        <v>1.402592495777745E-2</v>
      </c>
      <c r="C54" s="6">
        <v>-2.1432507305822805E-2</v>
      </c>
    </row>
    <row r="55" spans="1:3" x14ac:dyDescent="0.25">
      <c r="A55" s="7" t="s">
        <v>138</v>
      </c>
      <c r="B55" s="6">
        <v>1.2003339838309235E-2</v>
      </c>
      <c r="C55" s="6">
        <v>-2.6881704393154626E-2</v>
      </c>
    </row>
    <row r="56" spans="1:3" x14ac:dyDescent="0.25">
      <c r="A56" s="7" t="s">
        <v>139</v>
      </c>
      <c r="B56" s="6">
        <v>1.1354748422223199E-3</v>
      </c>
      <c r="C56" s="6">
        <v>-5.6738754425643252E-2</v>
      </c>
    </row>
    <row r="57" spans="1:3" x14ac:dyDescent="0.25">
      <c r="A57" s="7" t="s">
        <v>140</v>
      </c>
      <c r="B57" s="6">
        <v>2.3733436564479945E-3</v>
      </c>
      <c r="C57" s="6">
        <v>-1.4152849843193172E-2</v>
      </c>
    </row>
    <row r="58" spans="1:3" x14ac:dyDescent="0.25">
      <c r="A58" s="7" t="s">
        <v>141</v>
      </c>
      <c r="B58" s="6">
        <v>3.9356995936361038E-3</v>
      </c>
      <c r="C58" s="6">
        <v>-1.9077021346656942E-2</v>
      </c>
    </row>
    <row r="59" spans="1:3" x14ac:dyDescent="0.25">
      <c r="A59" s="7" t="s">
        <v>142</v>
      </c>
      <c r="B59" s="6">
        <v>1.7249851341291689E-2</v>
      </c>
      <c r="C59" s="6">
        <v>8.123345713668623E-3</v>
      </c>
    </row>
    <row r="60" spans="1:3" x14ac:dyDescent="0.25">
      <c r="A60" s="7" t="s">
        <v>143</v>
      </c>
      <c r="B60" s="6">
        <v>1.5511154822984237E-2</v>
      </c>
      <c r="C60" s="6">
        <v>-2.1335104391569213E-3</v>
      </c>
    </row>
    <row r="61" spans="1:3" x14ac:dyDescent="0.25">
      <c r="A61" s="7" t="s">
        <v>144</v>
      </c>
      <c r="B61" s="6">
        <v>1.1203583182940931E-2</v>
      </c>
      <c r="C61" s="6">
        <v>5.9475319766494408E-3</v>
      </c>
    </row>
    <row r="62" spans="1:3" x14ac:dyDescent="0.25">
      <c r="A62" s="7" t="s">
        <v>145</v>
      </c>
      <c r="B62" s="6">
        <v>8.4574127345828365E-3</v>
      </c>
      <c r="C62" s="6">
        <v>3.226332145033365E-2</v>
      </c>
    </row>
    <row r="63" spans="1:3" x14ac:dyDescent="0.25">
      <c r="A63" s="7" t="s">
        <v>146</v>
      </c>
      <c r="B63" s="6">
        <v>-1.8519343239124422E-3</v>
      </c>
      <c r="C63" s="6">
        <v>-1.0288518019459872E-3</v>
      </c>
    </row>
    <row r="64" spans="1:3" x14ac:dyDescent="0.25">
      <c r="A64" s="7" t="s">
        <v>147</v>
      </c>
      <c r="B64" s="6">
        <v>-3.1513400785392973E-3</v>
      </c>
      <c r="C64" s="6">
        <v>5.0660205399927086E-3</v>
      </c>
    </row>
    <row r="65" spans="1:3" x14ac:dyDescent="0.25">
      <c r="A65" s="7" t="s">
        <v>148</v>
      </c>
      <c r="B65" s="6">
        <v>-2.1015390135422123E-2</v>
      </c>
      <c r="C65" s="6">
        <v>-1.645573821768154E-2</v>
      </c>
    </row>
    <row r="66" spans="1:3" x14ac:dyDescent="0.25">
      <c r="A66" s="7" t="s">
        <v>149</v>
      </c>
      <c r="B66" s="6">
        <v>-2.6128345636825517E-2</v>
      </c>
      <c r="C66" s="6">
        <v>-1.3776582889959666E-2</v>
      </c>
    </row>
    <row r="67" spans="1:3" x14ac:dyDescent="0.25">
      <c r="A67" s="7" t="s">
        <v>150</v>
      </c>
      <c r="B67" s="6">
        <v>-2.6214050981140515E-2</v>
      </c>
      <c r="C67" s="6">
        <v>-3.1352982819300775E-2</v>
      </c>
    </row>
    <row r="68" spans="1:3" x14ac:dyDescent="0.25">
      <c r="A68" s="7" t="s">
        <v>151</v>
      </c>
      <c r="B68" s="6">
        <v>-2.9253448063598298E-2</v>
      </c>
      <c r="C68" s="6">
        <v>-3.0202055856503707E-2</v>
      </c>
    </row>
    <row r="69" spans="1:3" x14ac:dyDescent="0.25">
      <c r="A69" s="7" t="s">
        <v>152</v>
      </c>
      <c r="B69" s="6">
        <v>-3.0169475251749376E-2</v>
      </c>
      <c r="C69" s="6">
        <v>-2.7089856675756141E-2</v>
      </c>
    </row>
    <row r="70" spans="1:3" x14ac:dyDescent="0.25">
      <c r="A70" s="7" t="s">
        <v>153</v>
      </c>
      <c r="B70" s="6">
        <v>-2.6860962627233989E-2</v>
      </c>
      <c r="C70" s="6">
        <v>-3.1033974573362409E-2</v>
      </c>
    </row>
    <row r="71" spans="1:3" x14ac:dyDescent="0.25">
      <c r="A71" s="7" t="s">
        <v>154</v>
      </c>
      <c r="B71" s="6">
        <v>-3.3046326305694547E-2</v>
      </c>
      <c r="C71" s="6">
        <v>-3.0127017680490028E-2</v>
      </c>
    </row>
    <row r="72" spans="1:3" x14ac:dyDescent="0.25">
      <c r="A72" s="7" t="s">
        <v>155</v>
      </c>
      <c r="B72" s="6">
        <v>-1.7794465504095528E-2</v>
      </c>
      <c r="C72" s="6">
        <v>-3.0618535487478005E-2</v>
      </c>
    </row>
    <row r="73" spans="1:3" x14ac:dyDescent="0.25">
      <c r="A73" s="7" t="s">
        <v>156</v>
      </c>
      <c r="B73" s="6">
        <v>-1.572569278953025E-2</v>
      </c>
      <c r="C73" s="6">
        <v>-1.4588060180984597E-2</v>
      </c>
    </row>
    <row r="74" spans="1:3" x14ac:dyDescent="0.25">
      <c r="A74" s="4" t="s">
        <v>157</v>
      </c>
      <c r="B74" s="6"/>
      <c r="C74" s="6"/>
    </row>
    <row r="75" spans="1:3" x14ac:dyDescent="0.25">
      <c r="A75" s="7" t="s">
        <v>158</v>
      </c>
      <c r="B75" s="6">
        <v>-2.444155416116282E-2</v>
      </c>
      <c r="C75" s="6">
        <v>-3.0256871000710811E-2</v>
      </c>
    </row>
    <row r="76" spans="1:3" x14ac:dyDescent="0.25">
      <c r="A76" s="7" t="s">
        <v>159</v>
      </c>
      <c r="B76" s="6">
        <v>-2.5745883240155573E-2</v>
      </c>
      <c r="C76" s="6">
        <v>-3.1001645939034136E-2</v>
      </c>
    </row>
    <row r="77" spans="1:3" x14ac:dyDescent="0.25">
      <c r="A77" s="7" t="s">
        <v>160</v>
      </c>
      <c r="B77" s="6">
        <v>-2.3892576673573283E-2</v>
      </c>
      <c r="C77" s="6">
        <v>-3.2173807111195309E-2</v>
      </c>
    </row>
    <row r="78" spans="1:3" x14ac:dyDescent="0.25">
      <c r="A78" s="7" t="s">
        <v>161</v>
      </c>
      <c r="B78" s="6">
        <v>-2.2382103748198743E-2</v>
      </c>
      <c r="C78" s="6">
        <v>-2.9543335730723926E-2</v>
      </c>
    </row>
    <row r="79" spans="1:3" x14ac:dyDescent="0.25">
      <c r="A79" s="7" t="s">
        <v>162</v>
      </c>
      <c r="B79" s="6">
        <v>-2.9191851332854079E-2</v>
      </c>
      <c r="C79" s="6">
        <v>-3.7125869476048373E-2</v>
      </c>
    </row>
    <row r="80" spans="1:3" x14ac:dyDescent="0.25">
      <c r="A80" s="7" t="s">
        <v>163</v>
      </c>
      <c r="B80" s="6">
        <v>-2.3076055381221591E-2</v>
      </c>
      <c r="C80" s="6">
        <v>-3.759688716865045E-2</v>
      </c>
    </row>
    <row r="81" spans="1:3" x14ac:dyDescent="0.25">
      <c r="A81" s="7" t="s">
        <v>164</v>
      </c>
      <c r="B81" s="6">
        <v>-2.8307513975795741E-3</v>
      </c>
      <c r="C81" s="6">
        <v>-2.1380516899612595E-2</v>
      </c>
    </row>
    <row r="82" spans="1:3" x14ac:dyDescent="0.25">
      <c r="A82" s="7" t="s">
        <v>165</v>
      </c>
      <c r="B82" s="6">
        <v>-2.0196600114812599E-3</v>
      </c>
      <c r="C82" s="6">
        <v>-2.6928055780484812E-2</v>
      </c>
    </row>
    <row r="83" spans="1:3" x14ac:dyDescent="0.25">
      <c r="A83" s="7" t="s">
        <v>166</v>
      </c>
      <c r="B83" s="6">
        <v>-7.5590098376169352E-3</v>
      </c>
      <c r="C83" s="6">
        <v>-2.9447740819854892E-2</v>
      </c>
    </row>
    <row r="84" spans="1:3" x14ac:dyDescent="0.25">
      <c r="A84" s="7" t="s">
        <v>167</v>
      </c>
      <c r="B84" s="6">
        <v>-2.8677172894067782E-3</v>
      </c>
      <c r="C84" s="6">
        <v>-3.9401444523558593E-2</v>
      </c>
    </row>
    <row r="85" spans="1:3" x14ac:dyDescent="0.25">
      <c r="A85" s="7" t="s">
        <v>168</v>
      </c>
      <c r="B85" s="6">
        <v>-2.2197873471211569E-3</v>
      </c>
      <c r="C85" s="6">
        <v>-2.8911934034048108E-2</v>
      </c>
    </row>
    <row r="86" spans="1:3" x14ac:dyDescent="0.25">
      <c r="A86" s="7" t="s">
        <v>169</v>
      </c>
      <c r="B86" s="6">
        <v>-2.6170543369738564E-2</v>
      </c>
      <c r="C86" s="6">
        <v>-2.9911400985007594E-2</v>
      </c>
    </row>
    <row r="87" spans="1:3" x14ac:dyDescent="0.25">
      <c r="A87" s="7" t="s">
        <v>170</v>
      </c>
      <c r="B87" s="6">
        <v>-3.7326686738383318E-2</v>
      </c>
      <c r="C87" s="6">
        <v>-4.3435173325802323E-2</v>
      </c>
    </row>
    <row r="88" spans="1:3" x14ac:dyDescent="0.25">
      <c r="A88" s="7" t="s">
        <v>171</v>
      </c>
      <c r="B88" s="6">
        <v>-3.4114648096919137E-2</v>
      </c>
      <c r="C88" s="6">
        <v>-2.5468015229194382E-2</v>
      </c>
    </row>
    <row r="89" spans="1:3" x14ac:dyDescent="0.25">
      <c r="A89" s="7" t="s">
        <v>172</v>
      </c>
      <c r="B89" s="6">
        <v>-3.0485916319172409E-2</v>
      </c>
      <c r="C89" s="6">
        <v>-1.0108824016984796E-2</v>
      </c>
    </row>
    <row r="90" spans="1:3" x14ac:dyDescent="0.25">
      <c r="A90" s="7" t="s">
        <v>173</v>
      </c>
      <c r="B90" s="6">
        <v>-3.0767292326854032E-2</v>
      </c>
      <c r="C90" s="6">
        <v>5.4665728084120251E-3</v>
      </c>
    </row>
    <row r="91" spans="1:3" x14ac:dyDescent="0.25">
      <c r="A91" s="7" t="s">
        <v>174</v>
      </c>
      <c r="B91" s="6">
        <v>-3.4469659206203089E-2</v>
      </c>
      <c r="C91" s="6">
        <v>-4.6783547278198591E-3</v>
      </c>
    </row>
    <row r="92" spans="1:3" x14ac:dyDescent="0.25">
      <c r="A92" s="7" t="s">
        <v>175</v>
      </c>
      <c r="B92" s="6">
        <v>-1.9986794981260752E-2</v>
      </c>
      <c r="C92" s="6">
        <v>-1.0796079595544725E-2</v>
      </c>
    </row>
    <row r="93" spans="1:3" x14ac:dyDescent="0.25">
      <c r="A93" s="7" t="s">
        <v>176</v>
      </c>
      <c r="B93" s="6">
        <v>-1.5725163365905851E-2</v>
      </c>
      <c r="C93" s="6">
        <v>-2.3960234078779174E-3</v>
      </c>
    </row>
    <row r="94" spans="1:3" x14ac:dyDescent="0.25">
      <c r="A94" s="7" t="s">
        <v>177</v>
      </c>
      <c r="B94" s="6">
        <v>-1.8134407019624176E-2</v>
      </c>
      <c r="C94" s="6">
        <v>-2.3687958426622514E-2</v>
      </c>
    </row>
    <row r="95" spans="1:3" x14ac:dyDescent="0.25">
      <c r="A95" s="7" t="s">
        <v>178</v>
      </c>
      <c r="B95" s="6">
        <v>-1.6692393432580162E-2</v>
      </c>
      <c r="C95" s="6">
        <v>-3.1652912628135854E-2</v>
      </c>
    </row>
    <row r="96" spans="1:3" x14ac:dyDescent="0.25">
      <c r="A96" s="7" t="s">
        <v>179</v>
      </c>
      <c r="B96" s="6">
        <v>-2.1501965654367915E-2</v>
      </c>
      <c r="C96" s="6">
        <v>-5.0609951965609967E-2</v>
      </c>
    </row>
    <row r="97" spans="1:3" x14ac:dyDescent="0.25">
      <c r="A97" s="7" t="s">
        <v>180</v>
      </c>
      <c r="B97" s="6">
        <v>-2.6995687115555129E-2</v>
      </c>
      <c r="C97" s="6">
        <v>-4.840153236588602E-2</v>
      </c>
    </row>
    <row r="98" spans="1:3" x14ac:dyDescent="0.25">
      <c r="A98" s="7" t="s">
        <v>181</v>
      </c>
      <c r="B98" s="6">
        <v>-2.5845199185406179E-2</v>
      </c>
      <c r="C98" s="6">
        <v>-4.793856940292307E-2</v>
      </c>
    </row>
    <row r="99" spans="1:3" x14ac:dyDescent="0.25">
      <c r="A99" s="7" t="s">
        <v>182</v>
      </c>
      <c r="B99" s="6">
        <v>-2.7665318334881731E-2</v>
      </c>
      <c r="C99" s="6">
        <v>-5.4409875874229539E-2</v>
      </c>
    </row>
    <row r="100" spans="1:3" x14ac:dyDescent="0.25">
      <c r="A100" s="7" t="s">
        <v>183</v>
      </c>
      <c r="B100" s="6">
        <v>-2.8015618784883081E-2</v>
      </c>
      <c r="C100" s="6">
        <v>-4.3523370557031142E-2</v>
      </c>
    </row>
    <row r="101" spans="1:3" x14ac:dyDescent="0.25">
      <c r="A101" s="7" t="s">
        <v>184</v>
      </c>
      <c r="B101" s="6">
        <v>-2.8716604966813001E-2</v>
      </c>
      <c r="C101" s="6">
        <v>-5.3468345063568574E-2</v>
      </c>
    </row>
    <row r="102" spans="1:3" x14ac:dyDescent="0.25">
      <c r="A102" s="7" t="s">
        <v>185</v>
      </c>
      <c r="B102" s="6">
        <v>-1.929108037100977E-2</v>
      </c>
      <c r="C102" s="6">
        <v>-4.1500843965632694E-2</v>
      </c>
    </row>
    <row r="103" spans="1:3" x14ac:dyDescent="0.25">
      <c r="A103" s="7" t="s">
        <v>186</v>
      </c>
      <c r="B103" s="6">
        <v>-6.2340780561949529E-3</v>
      </c>
      <c r="C103" s="6">
        <v>-3.1000233465022193E-2</v>
      </c>
    </row>
    <row r="104" spans="1:3" x14ac:dyDescent="0.25">
      <c r="A104" s="7" t="s">
        <v>187</v>
      </c>
      <c r="B104" s="6">
        <v>-6.7175517343756276E-3</v>
      </c>
      <c r="C104" s="6">
        <v>-3.4409324374113114E-2</v>
      </c>
    </row>
    <row r="105" spans="1:3" x14ac:dyDescent="0.25">
      <c r="A105" s="7" t="s">
        <v>188</v>
      </c>
      <c r="B105" s="6">
        <v>-1.8132993978408382E-2</v>
      </c>
      <c r="C105" s="6">
        <v>-1.8943308908097641E-2</v>
      </c>
    </row>
    <row r="106" spans="1:3" x14ac:dyDescent="0.25">
      <c r="A106" s="4" t="s">
        <v>189</v>
      </c>
      <c r="B106" s="6"/>
      <c r="C106" s="6"/>
    </row>
    <row r="107" spans="1:3" x14ac:dyDescent="0.25">
      <c r="A107" s="7" t="s">
        <v>190</v>
      </c>
      <c r="B107" s="6">
        <v>-1.3538128784959197E-2</v>
      </c>
      <c r="C107" s="6">
        <v>-1.6628494093282827E-2</v>
      </c>
    </row>
    <row r="108" spans="1:3" x14ac:dyDescent="0.25">
      <c r="A108" s="7" t="s">
        <v>191</v>
      </c>
      <c r="B108" s="6">
        <v>-2.6363894544013593E-2</v>
      </c>
      <c r="C108" s="6">
        <v>-2.0516404891404893E-2</v>
      </c>
    </row>
    <row r="109" spans="1:3" x14ac:dyDescent="0.25">
      <c r="A109" s="7" t="s">
        <v>192</v>
      </c>
      <c r="B109" s="6">
        <v>-2.8560699191798627E-2</v>
      </c>
      <c r="C109" s="6">
        <v>-2.3738278802933974E-2</v>
      </c>
    </row>
    <row r="110" spans="1:3" x14ac:dyDescent="0.25">
      <c r="A110" s="7" t="s">
        <v>193</v>
      </c>
      <c r="B110" s="6">
        <v>-2.7474615663761245E-2</v>
      </c>
      <c r="C110" s="6">
        <v>-2.0350000414655588E-2</v>
      </c>
    </row>
    <row r="111" spans="1:3" x14ac:dyDescent="0.25">
      <c r="A111" s="7" t="s">
        <v>194</v>
      </c>
      <c r="B111" s="6">
        <v>-3.1737481788100153E-2</v>
      </c>
      <c r="C111" s="6">
        <v>-1.2774242838898012E-2</v>
      </c>
    </row>
    <row r="112" spans="1:3" x14ac:dyDescent="0.25">
      <c r="A112" s="7" t="s">
        <v>195</v>
      </c>
      <c r="B112" s="6">
        <v>-2.1538492906707878E-2</v>
      </c>
      <c r="C112" s="6">
        <v>-1.8293308702791462E-2</v>
      </c>
    </row>
    <row r="113" spans="1:3" x14ac:dyDescent="0.25">
      <c r="A113" s="7" t="s">
        <v>196</v>
      </c>
      <c r="B113" s="6">
        <v>-2.6924864418560953E-2</v>
      </c>
      <c r="C113" s="6">
        <v>-1.5369332094604329E-2</v>
      </c>
    </row>
    <row r="114" spans="1:3" x14ac:dyDescent="0.25">
      <c r="A114" s="7" t="s">
        <v>197</v>
      </c>
      <c r="B114" s="6">
        <v>-2.6524774798486056E-2</v>
      </c>
      <c r="C114" s="6">
        <v>-8.365021749776741E-3</v>
      </c>
    </row>
    <row r="115" spans="1:3" x14ac:dyDescent="0.25">
      <c r="A115" s="7" t="s">
        <v>198</v>
      </c>
      <c r="B115" s="6">
        <v>-1.2231109548536651E-2</v>
      </c>
      <c r="C115" s="6">
        <v>2.7685134990035176E-2</v>
      </c>
    </row>
    <row r="116" spans="1:3" x14ac:dyDescent="0.25">
      <c r="A116" s="7" t="s">
        <v>199</v>
      </c>
      <c r="B116" s="6">
        <v>-9.1217748236129513E-3</v>
      </c>
      <c r="C116" s="6">
        <v>3.4553266858167044E-2</v>
      </c>
    </row>
    <row r="117" spans="1:3" x14ac:dyDescent="0.25">
      <c r="A117" s="7" t="s">
        <v>200</v>
      </c>
      <c r="B117" s="6">
        <v>-9.3237129025985595E-4</v>
      </c>
      <c r="C117" s="6">
        <v>3.4553266858167044E-2</v>
      </c>
    </row>
    <row r="118" spans="1:3" x14ac:dyDescent="0.25">
      <c r="A118" s="7" t="s">
        <v>201</v>
      </c>
      <c r="B118" s="6">
        <v>1.1878969083110107E-2</v>
      </c>
      <c r="C118" s="6">
        <v>4.456968721941499E-2</v>
      </c>
    </row>
    <row r="119" spans="1:3" x14ac:dyDescent="0.25">
      <c r="A119" s="7" t="s">
        <v>202</v>
      </c>
      <c r="B119" s="6">
        <v>1.3774738370183741E-2</v>
      </c>
      <c r="C119" s="6">
        <v>5.0778130702552056E-2</v>
      </c>
    </row>
    <row r="120" spans="1:3" x14ac:dyDescent="0.25">
      <c r="A120" s="7" t="s">
        <v>203</v>
      </c>
      <c r="B120" s="6">
        <v>2.367040048136269E-2</v>
      </c>
      <c r="C120" s="6">
        <v>5.074081169971581E-2</v>
      </c>
    </row>
    <row r="121" spans="1:3" x14ac:dyDescent="0.25">
      <c r="A121" s="7" t="s">
        <v>204</v>
      </c>
      <c r="B121" s="6">
        <v>1.5693214797693967E-2</v>
      </c>
      <c r="C121" s="6">
        <v>2.0437781396685509E-2</v>
      </c>
    </row>
    <row r="122" spans="1:3" x14ac:dyDescent="0.25">
      <c r="A122" s="7" t="s">
        <v>205</v>
      </c>
      <c r="B122" s="6">
        <v>2.8703615582673001E-3</v>
      </c>
      <c r="C122" s="6">
        <v>3.0510585305105844E-3</v>
      </c>
    </row>
    <row r="123" spans="1:3" x14ac:dyDescent="0.25">
      <c r="A123" s="7" t="s">
        <v>206</v>
      </c>
      <c r="B123" s="6">
        <v>8.3978544575648833E-3</v>
      </c>
      <c r="C123" s="6">
        <v>-1.6437771502405892E-3</v>
      </c>
    </row>
    <row r="124" spans="1:3" x14ac:dyDescent="0.25">
      <c r="A124" s="7" t="s">
        <v>207</v>
      </c>
      <c r="B124" s="6">
        <v>-8.9219996715954372E-3</v>
      </c>
      <c r="C124" s="6">
        <v>-1.3617552167493869E-2</v>
      </c>
    </row>
    <row r="125" spans="1:3" x14ac:dyDescent="0.25">
      <c r="A125" s="7" t="s">
        <v>208</v>
      </c>
      <c r="B125" s="6">
        <v>-1.9726989722947366E-3</v>
      </c>
      <c r="C125" s="6">
        <v>-2.2749972258818068E-2</v>
      </c>
    </row>
    <row r="126" spans="1:3" x14ac:dyDescent="0.25">
      <c r="A126" s="7" t="s">
        <v>209</v>
      </c>
      <c r="B126" s="6">
        <v>1.5319739249015241E-3</v>
      </c>
      <c r="C126" s="6">
        <v>-6.6292770336452318E-3</v>
      </c>
    </row>
    <row r="127" spans="1:3" x14ac:dyDescent="0.25">
      <c r="A127" s="7" t="s">
        <v>210</v>
      </c>
      <c r="B127" s="6">
        <v>-9.1654663809496908E-3</v>
      </c>
      <c r="C127" s="6">
        <v>-9.010229414597613E-3</v>
      </c>
    </row>
    <row r="128" spans="1:3" x14ac:dyDescent="0.25">
      <c r="A128" s="7" t="s">
        <v>211</v>
      </c>
      <c r="B128" s="6">
        <v>8.8962140035618814E-4</v>
      </c>
      <c r="C128" s="6">
        <v>2.8023574426586915E-3</v>
      </c>
    </row>
    <row r="129" spans="1:3" x14ac:dyDescent="0.25">
      <c r="A129" s="7" t="s">
        <v>212</v>
      </c>
      <c r="B129" s="6">
        <v>2.8438789497562504E-3</v>
      </c>
      <c r="C129" s="6">
        <v>7.4971931234098649E-3</v>
      </c>
    </row>
    <row r="130" spans="1:3" x14ac:dyDescent="0.25">
      <c r="A130" s="7" t="s">
        <v>213</v>
      </c>
      <c r="B130" s="6">
        <v>5.5884250440560402E-3</v>
      </c>
      <c r="C130" s="6">
        <v>1.4642925812620814E-2</v>
      </c>
    </row>
    <row r="131" spans="1:3" x14ac:dyDescent="0.25">
      <c r="A131" s="7" t="s">
        <v>214</v>
      </c>
      <c r="B131" s="6">
        <v>5.9040816097126053E-3</v>
      </c>
      <c r="C131" s="6">
        <v>9.4429567563451367E-4</v>
      </c>
    </row>
    <row r="132" spans="1:3" x14ac:dyDescent="0.25">
      <c r="A132" s="7" t="s">
        <v>215</v>
      </c>
      <c r="B132" s="6">
        <v>1.3931604545492422E-2</v>
      </c>
      <c r="C132" s="6">
        <v>-6.5183908915296641E-3</v>
      </c>
    </row>
    <row r="133" spans="1:3" x14ac:dyDescent="0.25">
      <c r="A133" s="7" t="s">
        <v>216</v>
      </c>
      <c r="B133" s="6">
        <v>1.4385315643006607E-2</v>
      </c>
      <c r="C133" s="6">
        <v>3.3252480565868956E-3</v>
      </c>
    </row>
    <row r="134" spans="1:3" x14ac:dyDescent="0.25">
      <c r="A134" s="7" t="s">
        <v>217</v>
      </c>
      <c r="B134" s="6">
        <v>1.3456991185270384E-2</v>
      </c>
      <c r="C134" s="6">
        <v>7.983633149754598E-3</v>
      </c>
    </row>
    <row r="135" spans="1:3" x14ac:dyDescent="0.25">
      <c r="A135" s="7" t="s">
        <v>218</v>
      </c>
      <c r="B135" s="6">
        <v>1.8055532834771907E-2</v>
      </c>
      <c r="C135" s="6">
        <v>-9.0525573913429142E-4</v>
      </c>
    </row>
    <row r="136" spans="1:3" x14ac:dyDescent="0.25">
      <c r="A136" s="7" t="s">
        <v>219</v>
      </c>
      <c r="B136" s="6">
        <v>2.3272343485412534E-2</v>
      </c>
      <c r="C136" s="6">
        <v>1.4747651268020665E-3</v>
      </c>
    </row>
    <row r="137" spans="1:3" x14ac:dyDescent="0.25">
      <c r="A137" s="4" t="s">
        <v>220</v>
      </c>
      <c r="B137" s="6"/>
      <c r="C137" s="6"/>
    </row>
    <row r="138" spans="1:3" x14ac:dyDescent="0.25">
      <c r="A138" s="7" t="s">
        <v>221</v>
      </c>
      <c r="B138" s="6">
        <v>2.4626160521510631E-2</v>
      </c>
      <c r="C138" s="6">
        <v>2.8872025400774669E-2</v>
      </c>
    </row>
    <row r="139" spans="1:3" x14ac:dyDescent="0.25">
      <c r="A139" s="7" t="s">
        <v>222</v>
      </c>
      <c r="B139" s="6">
        <v>1.8918054418070106E-2</v>
      </c>
      <c r="C139" s="6">
        <v>2.4652616118074247E-2</v>
      </c>
    </row>
    <row r="140" spans="1:3" x14ac:dyDescent="0.25">
      <c r="A140" s="7" t="s">
        <v>223</v>
      </c>
      <c r="B140" s="6">
        <v>1.9486553152355941E-2</v>
      </c>
      <c r="C140" s="6">
        <v>6.3674187283992434E-3</v>
      </c>
    </row>
    <row r="141" spans="1:3" x14ac:dyDescent="0.25">
      <c r="A141" s="7" t="s">
        <v>224</v>
      </c>
      <c r="B141" s="6">
        <v>1.1433168628383186E-2</v>
      </c>
      <c r="C141" s="6">
        <v>-3.2225283615478439E-3</v>
      </c>
    </row>
    <row r="142" spans="1:3" x14ac:dyDescent="0.25">
      <c r="A142" s="7" t="s">
        <v>225</v>
      </c>
      <c r="B142" s="6">
        <v>5.2647114794025533E-3</v>
      </c>
      <c r="C142" s="6">
        <v>5.6663605273410472E-3</v>
      </c>
    </row>
    <row r="143" spans="1:3" x14ac:dyDescent="0.25">
      <c r="A143" s="7" t="s">
        <v>226</v>
      </c>
      <c r="B143" s="6">
        <v>7.5592386972426545E-3</v>
      </c>
      <c r="C143" s="6">
        <v>3.2546298694209226E-3</v>
      </c>
    </row>
    <row r="144" spans="1:3" x14ac:dyDescent="0.25">
      <c r="A144" s="7" t="s">
        <v>227</v>
      </c>
      <c r="B144" s="6">
        <v>2.8361463620446992E-3</v>
      </c>
      <c r="C144" s="6">
        <v>-5.9394957630608718E-3</v>
      </c>
    </row>
    <row r="145" spans="1:3" x14ac:dyDescent="0.25">
      <c r="A145" s="7" t="s">
        <v>228</v>
      </c>
      <c r="B145" s="6">
        <v>8.4288739010983675E-4</v>
      </c>
      <c r="C145" s="6">
        <v>-6.1060513926411535E-3</v>
      </c>
    </row>
    <row r="146" spans="1:3" x14ac:dyDescent="0.25">
      <c r="A146" s="7" t="s">
        <v>229</v>
      </c>
      <c r="B146" s="6">
        <v>-2.3931726589097708E-3</v>
      </c>
      <c r="C146" s="6">
        <v>2.4642071776174155E-3</v>
      </c>
    </row>
    <row r="147" spans="1:3" x14ac:dyDescent="0.25">
      <c r="A147" s="7" t="s">
        <v>230</v>
      </c>
      <c r="B147" s="6">
        <v>-5.8486722129719544E-3</v>
      </c>
      <c r="C147" s="6">
        <v>-1.5832342797014749E-2</v>
      </c>
    </row>
    <row r="148" spans="1:3" x14ac:dyDescent="0.25">
      <c r="A148" s="7" t="s">
        <v>231</v>
      </c>
      <c r="B148" s="6">
        <v>-1.5207431151661335E-2</v>
      </c>
      <c r="C148" s="6">
        <v>-1.0781837746509699E-2</v>
      </c>
    </row>
    <row r="149" spans="1:3" x14ac:dyDescent="0.25">
      <c r="A149" s="7" t="s">
        <v>232</v>
      </c>
      <c r="B149" s="6">
        <v>-1.7094297009115429E-2</v>
      </c>
      <c r="C149" s="6">
        <v>-2.2868864337968198E-2</v>
      </c>
    </row>
    <row r="150" spans="1:3" x14ac:dyDescent="0.25">
      <c r="A150" s="7" t="s">
        <v>233</v>
      </c>
      <c r="B150" s="6">
        <v>-1.4640772625766485E-2</v>
      </c>
      <c r="C150" s="6">
        <v>-2.9977535509139369E-2</v>
      </c>
    </row>
    <row r="151" spans="1:3" x14ac:dyDescent="0.25">
      <c r="A151" s="7" t="s">
        <v>234</v>
      </c>
      <c r="B151" s="6">
        <v>-1.3182490800232307E-2</v>
      </c>
      <c r="C151" s="6">
        <v>-9.7185547238428007E-3</v>
      </c>
    </row>
    <row r="152" spans="1:3" x14ac:dyDescent="0.25">
      <c r="A152" s="7" t="s">
        <v>235</v>
      </c>
      <c r="B152" s="6">
        <v>-2.925825899102362E-3</v>
      </c>
      <c r="C152" s="6">
        <v>-9.8817614087886117E-3</v>
      </c>
    </row>
    <row r="153" spans="1:3" x14ac:dyDescent="0.25">
      <c r="A153" s="7" t="s">
        <v>236</v>
      </c>
      <c r="B153" s="6">
        <v>1.8525256054268344E-3</v>
      </c>
      <c r="C153" s="6">
        <v>1.5903895319656188E-2</v>
      </c>
    </row>
    <row r="154" spans="1:3" x14ac:dyDescent="0.25">
      <c r="A154" s="7" t="s">
        <v>237</v>
      </c>
      <c r="B154" s="6">
        <v>-4.055251518161454E-3</v>
      </c>
      <c r="C154" s="6">
        <v>-7.2068380492293588E-4</v>
      </c>
    </row>
    <row r="155" spans="1:3" x14ac:dyDescent="0.25">
      <c r="A155" s="7" t="s">
        <v>238</v>
      </c>
      <c r="B155" s="6">
        <v>-3.2802957491275173E-3</v>
      </c>
      <c r="C155" s="6">
        <v>4.108113385595062E-3</v>
      </c>
    </row>
    <row r="156" spans="1:3" x14ac:dyDescent="0.25">
      <c r="A156" s="7" t="s">
        <v>239</v>
      </c>
      <c r="B156" s="6">
        <v>-9.8775578773630957E-3</v>
      </c>
      <c r="C156" s="6">
        <v>-3.5441302041485287E-3</v>
      </c>
    </row>
    <row r="157" spans="1:3" x14ac:dyDescent="0.25">
      <c r="A157" s="7" t="s">
        <v>240</v>
      </c>
      <c r="B157" s="6">
        <v>-5.9672367432561527E-3</v>
      </c>
      <c r="C157" s="6">
        <v>-1.94171460771644E-2</v>
      </c>
    </row>
    <row r="158" spans="1:3" x14ac:dyDescent="0.25">
      <c r="A158" s="7" t="s">
        <v>241</v>
      </c>
      <c r="B158" s="6">
        <v>-1.3592488740568183E-2</v>
      </c>
      <c r="C158" s="6">
        <v>-1.4269446702807864E-2</v>
      </c>
    </row>
    <row r="159" spans="1:3" x14ac:dyDescent="0.25">
      <c r="A159" s="7" t="s">
        <v>242</v>
      </c>
      <c r="B159" s="6">
        <v>-1.2895138670833174E-2</v>
      </c>
      <c r="C159" s="6">
        <v>-3.2137884400467574E-2</v>
      </c>
    </row>
    <row r="160" spans="1:3" x14ac:dyDescent="0.25">
      <c r="A160" s="7" t="s">
        <v>243</v>
      </c>
      <c r="B160" s="6">
        <v>-5.7782828168742792E-3</v>
      </c>
      <c r="C160" s="6">
        <v>-2.0563810326393497E-2</v>
      </c>
    </row>
    <row r="161" spans="1:3" x14ac:dyDescent="0.25">
      <c r="A161" s="7" t="s">
        <v>244</v>
      </c>
      <c r="B161" s="6">
        <v>-1.1896236831868112E-2</v>
      </c>
      <c r="C161" s="6">
        <v>-3.5362697247719073E-2</v>
      </c>
    </row>
    <row r="162" spans="1:3" x14ac:dyDescent="0.25">
      <c r="A162" s="7" t="s">
        <v>245</v>
      </c>
      <c r="B162" s="6">
        <v>-1.1070980475638302E-2</v>
      </c>
      <c r="C162" s="6">
        <v>-3.1516543401565227E-2</v>
      </c>
    </row>
    <row r="163" spans="1:3" x14ac:dyDescent="0.25">
      <c r="A163" s="7" t="s">
        <v>246</v>
      </c>
      <c r="B163" s="6">
        <v>-1.9611269750968417E-2</v>
      </c>
      <c r="C163" s="6">
        <v>-3.8183210068231895E-2</v>
      </c>
    </row>
    <row r="164" spans="1:3" x14ac:dyDescent="0.25">
      <c r="A164" s="7" t="s">
        <v>247</v>
      </c>
      <c r="B164" s="6">
        <v>-9.5554475948194141E-3</v>
      </c>
      <c r="C164" s="6">
        <v>-5.1332117172057025E-2</v>
      </c>
    </row>
    <row r="165" spans="1:3" x14ac:dyDescent="0.25">
      <c r="A165" s="7" t="s">
        <v>248</v>
      </c>
      <c r="B165" s="6">
        <v>-1.4386365469215548E-2</v>
      </c>
      <c r="C165" s="6">
        <v>-5.8082415857839596E-2</v>
      </c>
    </row>
    <row r="166" spans="1:3" x14ac:dyDescent="0.25">
      <c r="A166" s="7" t="s">
        <v>249</v>
      </c>
      <c r="B166" s="6">
        <v>-1.0934566000348797E-2</v>
      </c>
      <c r="C166" s="6">
        <v>-4.9952334557026586E-2</v>
      </c>
    </row>
    <row r="167" spans="1:3" x14ac:dyDescent="0.25">
      <c r="A167" s="7" t="s">
        <v>250</v>
      </c>
      <c r="B167" s="6">
        <v>-6.6808923731252858E-3</v>
      </c>
      <c r="C167" s="6">
        <v>-3.4054292249839614E-2</v>
      </c>
    </row>
    <row r="168" spans="1:3" x14ac:dyDescent="0.25">
      <c r="A168" s="7" t="s">
        <v>251</v>
      </c>
      <c r="B168" s="6">
        <v>-1.1811066858138481E-2</v>
      </c>
      <c r="C168" s="6">
        <v>-3.1612289807837167E-2</v>
      </c>
    </row>
    <row r="169" spans="1:3" x14ac:dyDescent="0.25">
      <c r="A169" s="4" t="s">
        <v>252</v>
      </c>
      <c r="B169" s="6"/>
      <c r="C169" s="6"/>
    </row>
    <row r="170" spans="1:3" x14ac:dyDescent="0.25">
      <c r="A170" s="7" t="s">
        <v>253</v>
      </c>
      <c r="B170" s="6">
        <v>-1.159021031886443E-2</v>
      </c>
      <c r="C170" s="6">
        <v>-2.9010663791577008E-2</v>
      </c>
    </row>
    <row r="171" spans="1:3" x14ac:dyDescent="0.25">
      <c r="A171" s="7" t="s">
        <v>254</v>
      </c>
      <c r="B171" s="6">
        <v>-1.4806091212164677E-2</v>
      </c>
      <c r="C171" s="6">
        <v>-1.4427330458243676E-2</v>
      </c>
    </row>
    <row r="172" spans="1:3" x14ac:dyDescent="0.25">
      <c r="A172" s="7" t="s">
        <v>255</v>
      </c>
      <c r="B172" s="6">
        <v>-4.6841680467632494E-3</v>
      </c>
      <c r="C172" s="6">
        <v>4.4525250069776456E-3</v>
      </c>
    </row>
    <row r="173" spans="1:3" x14ac:dyDescent="0.25">
      <c r="A173" s="7" t="s">
        <v>256</v>
      </c>
      <c r="B173" s="6">
        <v>-3.979070440843369E-4</v>
      </c>
      <c r="C173" s="6">
        <v>4.2589516426725718E-3</v>
      </c>
    </row>
    <row r="174" spans="1:3" x14ac:dyDescent="0.25">
      <c r="A174" s="7" t="s">
        <v>257</v>
      </c>
      <c r="B174" s="6">
        <v>-7.4635762045165907E-3</v>
      </c>
      <c r="C174" s="6">
        <v>-3.228715728715728E-3</v>
      </c>
    </row>
    <row r="175" spans="1:3" x14ac:dyDescent="0.25">
      <c r="A175" s="7" t="s">
        <v>258</v>
      </c>
      <c r="B175" s="6">
        <v>-4.875564417916093E-3</v>
      </c>
      <c r="C175" s="6">
        <v>4.8045788899447432E-3</v>
      </c>
    </row>
    <row r="176" spans="1:3" x14ac:dyDescent="0.25">
      <c r="A176" s="7" t="s">
        <v>259</v>
      </c>
      <c r="B176" s="6">
        <v>-8.1226178858261004E-3</v>
      </c>
      <c r="C176" s="6">
        <v>-1.4939904269172558E-2</v>
      </c>
    </row>
    <row r="177" spans="1:3" x14ac:dyDescent="0.25">
      <c r="A177" s="7" t="s">
        <v>260</v>
      </c>
      <c r="B177" s="6">
        <v>-8.9877864251519442E-3</v>
      </c>
      <c r="C177" s="6">
        <v>-3.2995459824728117E-2</v>
      </c>
    </row>
    <row r="178" spans="1:3" x14ac:dyDescent="0.25">
      <c r="A178" s="7" t="s">
        <v>261</v>
      </c>
      <c r="B178" s="6">
        <v>-1.0077111043888327E-2</v>
      </c>
      <c r="C178" s="6">
        <v>-3.7060500475134622E-2</v>
      </c>
    </row>
    <row r="179" spans="1:3" x14ac:dyDescent="0.25">
      <c r="A179" s="7" t="s">
        <v>262</v>
      </c>
      <c r="B179" s="6">
        <v>-1.11349784951984E-2</v>
      </c>
      <c r="C179" s="6">
        <v>-6.5199028613662766E-2</v>
      </c>
    </row>
    <row r="180" spans="1:3" x14ac:dyDescent="0.25">
      <c r="A180" s="7" t="s">
        <v>263</v>
      </c>
      <c r="B180" s="6">
        <v>-8.0800045219319213E-3</v>
      </c>
      <c r="C180" s="6">
        <v>-1.9352633629336743E-2</v>
      </c>
    </row>
    <row r="181" spans="1:3" x14ac:dyDescent="0.25">
      <c r="A181" s="7" t="s">
        <v>264</v>
      </c>
      <c r="B181" s="6">
        <v>-6.5634584613283569E-4</v>
      </c>
      <c r="C181" s="6">
        <v>3.9184952978056631E-4</v>
      </c>
    </row>
    <row r="182" spans="1:3" x14ac:dyDescent="0.25">
      <c r="A182" s="7" t="s">
        <v>265</v>
      </c>
      <c r="B182" s="6">
        <v>1.1281860772972055E-3</v>
      </c>
      <c r="C182" s="6">
        <v>2.0034706672637709E-2</v>
      </c>
    </row>
    <row r="183" spans="1:3" x14ac:dyDescent="0.25">
      <c r="A183" s="7" t="s">
        <v>266</v>
      </c>
      <c r="B183" s="6">
        <v>-3.9954721990194085E-3</v>
      </c>
      <c r="C183" s="6">
        <v>4.2470604108535141E-2</v>
      </c>
    </row>
    <row r="184" spans="1:3" x14ac:dyDescent="0.25">
      <c r="A184" s="7" t="s">
        <v>267</v>
      </c>
      <c r="B184" s="6">
        <v>-2.1607114557112072E-2</v>
      </c>
      <c r="C184" s="6">
        <v>2.6210441506909123E-2</v>
      </c>
    </row>
    <row r="185" spans="1:3" x14ac:dyDescent="0.25">
      <c r="A185" s="7" t="s">
        <v>268</v>
      </c>
      <c r="B185" s="6">
        <v>-2.2645935139990036E-2</v>
      </c>
      <c r="C185" s="6">
        <v>5.5421470717938327E-2</v>
      </c>
    </row>
    <row r="186" spans="1:3" x14ac:dyDescent="0.25">
      <c r="A186" s="7" t="s">
        <v>269</v>
      </c>
      <c r="B186" s="6">
        <v>-1.2994214311798617E-2</v>
      </c>
      <c r="C186" s="6">
        <v>2.0938712097248683E-2</v>
      </c>
    </row>
    <row r="187" spans="1:3" x14ac:dyDescent="0.25">
      <c r="A187" s="7" t="s">
        <v>270</v>
      </c>
      <c r="B187" s="6">
        <v>-1.3907456320931037E-2</v>
      </c>
      <c r="C187" s="6">
        <v>-7.1443159857794017E-3</v>
      </c>
    </row>
    <row r="188" spans="1:3" x14ac:dyDescent="0.25">
      <c r="A188" s="7" t="s">
        <v>271</v>
      </c>
      <c r="B188" s="6">
        <v>-1.3292485082662793E-2</v>
      </c>
      <c r="C188" s="6">
        <v>-1.613554405595484E-2</v>
      </c>
    </row>
    <row r="189" spans="1:3" x14ac:dyDescent="0.25">
      <c r="A189" s="7" t="s">
        <v>272</v>
      </c>
      <c r="B189" s="6">
        <v>-6.1040635355107094E-3</v>
      </c>
      <c r="C189" s="6">
        <v>-5.6349335553443373E-3</v>
      </c>
    </row>
    <row r="190" spans="1:3" x14ac:dyDescent="0.25">
      <c r="A190" s="7" t="s">
        <v>273</v>
      </c>
      <c r="B190" s="6">
        <v>8.1887220220925108E-4</v>
      </c>
      <c r="C190" s="6">
        <v>1.9172237593290224E-2</v>
      </c>
    </row>
    <row r="191" spans="1:3" x14ac:dyDescent="0.25">
      <c r="A191" s="7" t="s">
        <v>274</v>
      </c>
      <c r="B191" s="6">
        <v>-4.3813484623805724E-3</v>
      </c>
      <c r="C191" s="6">
        <v>1.4228269234687721E-2</v>
      </c>
    </row>
    <row r="192" spans="1:3" x14ac:dyDescent="0.25">
      <c r="A192" s="7" t="s">
        <v>275</v>
      </c>
      <c r="B192" s="6">
        <v>-9.4949479430686597E-3</v>
      </c>
      <c r="C192" s="6">
        <v>3.4069539075957563E-2</v>
      </c>
    </row>
    <row r="193" spans="1:3" x14ac:dyDescent="0.25">
      <c r="A193" s="7" t="s">
        <v>276</v>
      </c>
      <c r="B193" s="6">
        <v>-7.3918985214072516E-3</v>
      </c>
      <c r="C193" s="6">
        <v>2.7704745477121411E-2</v>
      </c>
    </row>
    <row r="194" spans="1:3" x14ac:dyDescent="0.25">
      <c r="A194" s="7" t="s">
        <v>277</v>
      </c>
      <c r="B194" s="6">
        <v>-1.8428331008465036E-3</v>
      </c>
      <c r="C194" s="6">
        <v>2.9499003850327155E-2</v>
      </c>
    </row>
    <row r="195" spans="1:3" x14ac:dyDescent="0.25">
      <c r="A195" s="7" t="s">
        <v>278</v>
      </c>
      <c r="B195" s="6">
        <v>-1.1555248345176641E-2</v>
      </c>
      <c r="C195" s="6">
        <v>-1.7437371485114091E-3</v>
      </c>
    </row>
    <row r="196" spans="1:3" x14ac:dyDescent="0.25">
      <c r="A196" s="7" t="s">
        <v>279</v>
      </c>
      <c r="B196" s="6">
        <v>-1.8527883134715623E-3</v>
      </c>
      <c r="C196" s="6">
        <v>-2.3448640432362059E-2</v>
      </c>
    </row>
    <row r="197" spans="1:3" x14ac:dyDescent="0.25">
      <c r="A197" s="7" t="s">
        <v>280</v>
      </c>
      <c r="B197" s="6">
        <v>9.6812257265125826E-3</v>
      </c>
      <c r="C197" s="6">
        <v>-1.3227966797054277E-2</v>
      </c>
    </row>
    <row r="198" spans="1:3" x14ac:dyDescent="0.25">
      <c r="A198" s="7" t="s">
        <v>281</v>
      </c>
      <c r="B198" s="6">
        <v>4.1637796060951899E-3</v>
      </c>
      <c r="C198" s="6">
        <v>-2.4297306813762718E-2</v>
      </c>
    </row>
    <row r="199" spans="1:3" x14ac:dyDescent="0.25">
      <c r="A199" s="7" t="s">
        <v>282</v>
      </c>
      <c r="B199" s="6">
        <v>1.080558615151197E-2</v>
      </c>
      <c r="C199" s="6">
        <v>-9.4923422747556253E-3</v>
      </c>
    </row>
    <row r="200" spans="1:3" x14ac:dyDescent="0.25">
      <c r="A200" s="7" t="s">
        <v>283</v>
      </c>
      <c r="B200" s="6">
        <v>1.2638811379370903E-2</v>
      </c>
      <c r="C200" s="6">
        <v>1.8712940888807421E-3</v>
      </c>
    </row>
    <row r="201" spans="1:3" x14ac:dyDescent="0.25">
      <c r="A201" s="4" t="s">
        <v>284</v>
      </c>
      <c r="B201" s="6"/>
      <c r="C201" s="6"/>
    </row>
    <row r="202" spans="1:3" x14ac:dyDescent="0.25">
      <c r="A202" s="7" t="s">
        <v>285</v>
      </c>
      <c r="B202" s="6">
        <v>2.0295853477673747E-2</v>
      </c>
      <c r="C202" s="6">
        <v>2.626153799131976E-2</v>
      </c>
    </row>
    <row r="203" spans="1:3" x14ac:dyDescent="0.25">
      <c r="A203" s="7" t="s">
        <v>286</v>
      </c>
      <c r="B203" s="6">
        <v>1.0889943203596269E-2</v>
      </c>
      <c r="C203" s="6">
        <v>2.8055796364525504E-2</v>
      </c>
    </row>
    <row r="204" spans="1:3" x14ac:dyDescent="0.25">
      <c r="A204" s="7" t="s">
        <v>287</v>
      </c>
      <c r="B204" s="6">
        <v>4.6830363631272825E-4</v>
      </c>
      <c r="C204" s="6">
        <v>2.596520403003073E-2</v>
      </c>
    </row>
    <row r="205" spans="1:3" x14ac:dyDescent="0.25">
      <c r="A205" s="7" t="s">
        <v>288</v>
      </c>
      <c r="B205" s="6">
        <v>7.9533335764324867E-3</v>
      </c>
      <c r="C205" s="6">
        <v>2.0417590539541764E-3</v>
      </c>
    </row>
    <row r="206" spans="1:3" x14ac:dyDescent="0.25">
      <c r="A206" s="7" t="s">
        <v>289</v>
      </c>
      <c r="B206" s="6">
        <v>2.1583301167289307E-3</v>
      </c>
      <c r="C206" s="6">
        <v>2.0417590539541751E-3</v>
      </c>
    </row>
    <row r="207" spans="1:3" x14ac:dyDescent="0.25">
      <c r="A207" s="7" t="s">
        <v>290</v>
      </c>
      <c r="B207" s="6">
        <v>2.5960877774879941E-3</v>
      </c>
      <c r="C207" s="6">
        <v>1.0171840354767184E-2</v>
      </c>
    </row>
    <row r="208" spans="1:3" x14ac:dyDescent="0.25">
      <c r="A208" s="7" t="s">
        <v>291</v>
      </c>
      <c r="B208" s="6">
        <v>1.4830397265451991E-2</v>
      </c>
      <c r="C208" s="6">
        <v>2.1232532357036041E-2</v>
      </c>
    </row>
    <row r="209" spans="1:3" x14ac:dyDescent="0.25">
      <c r="A209" s="7" t="s">
        <v>292</v>
      </c>
      <c r="B209" s="6">
        <v>2.6707662607284261E-2</v>
      </c>
      <c r="C209" s="6">
        <v>3.5997529264890089E-2</v>
      </c>
    </row>
    <row r="210" spans="1:3" x14ac:dyDescent="0.25">
      <c r="A210" s="7" t="s">
        <v>293</v>
      </c>
      <c r="B210" s="6">
        <v>2.6922306599511895E-2</v>
      </c>
      <c r="C210" s="6">
        <v>3.0469073980337252E-2</v>
      </c>
    </row>
    <row r="211" spans="1:3" x14ac:dyDescent="0.25">
      <c r="A211" s="7" t="s">
        <v>294</v>
      </c>
      <c r="B211" s="6">
        <v>3.0821158512055094E-2</v>
      </c>
      <c r="C211" s="6">
        <v>6.1646230157493424E-2</v>
      </c>
    </row>
    <row r="212" spans="1:3" x14ac:dyDescent="0.25">
      <c r="A212" s="7" t="s">
        <v>295</v>
      </c>
      <c r="B212" s="6">
        <v>2.7050287942283088E-2</v>
      </c>
      <c r="C212" s="6">
        <v>4.8707633666265356E-2</v>
      </c>
    </row>
    <row r="213" spans="1:3" x14ac:dyDescent="0.25">
      <c r="A213" s="7" t="s">
        <v>296</v>
      </c>
      <c r="B213" s="6">
        <v>3.6728864495590596E-2</v>
      </c>
      <c r="C213" s="6">
        <v>5.6009651130884443E-2</v>
      </c>
    </row>
    <row r="214" spans="1:3" x14ac:dyDescent="0.25">
      <c r="A214" s="7" t="s">
        <v>297</v>
      </c>
      <c r="B214" s="6">
        <v>2.9344245142083381E-2</v>
      </c>
      <c r="C214" s="6">
        <v>2.7104119663271781E-2</v>
      </c>
    </row>
    <row r="215" spans="1:3" x14ac:dyDescent="0.25">
      <c r="A215" s="7" t="s">
        <v>298</v>
      </c>
      <c r="B215" s="6">
        <v>3.2875745076273021E-2</v>
      </c>
      <c r="C215" s="6">
        <v>3.5398665551802634E-2</v>
      </c>
    </row>
    <row r="216" spans="1:3" x14ac:dyDescent="0.25">
      <c r="A216" s="7" t="s">
        <v>299</v>
      </c>
      <c r="B216" s="6">
        <v>3.449418661905132E-2</v>
      </c>
      <c r="C216" s="6">
        <v>2.3267518010819027E-2</v>
      </c>
    </row>
    <row r="217" spans="1:3" x14ac:dyDescent="0.25">
      <c r="A217" s="7" t="s">
        <v>300</v>
      </c>
      <c r="B217" s="6">
        <v>2.9495024865938208E-2</v>
      </c>
      <c r="C217" s="6">
        <v>1.2891594499302293E-2</v>
      </c>
    </row>
    <row r="218" spans="1:3" x14ac:dyDescent="0.25">
      <c r="A218" s="7" t="s">
        <v>301</v>
      </c>
      <c r="B218" s="6">
        <v>2.9624479996108746E-2</v>
      </c>
      <c r="C218" s="6">
        <v>1.6199043449546754E-2</v>
      </c>
    </row>
    <row r="219" spans="1:3" x14ac:dyDescent="0.25">
      <c r="A219" s="7" t="s">
        <v>302</v>
      </c>
      <c r="B219" s="6">
        <v>1.0389744022511388E-2</v>
      </c>
      <c r="C219" s="6">
        <v>-4.882772830009637E-3</v>
      </c>
    </row>
    <row r="220" spans="1:3" x14ac:dyDescent="0.25">
      <c r="A220" s="7" t="s">
        <v>303</v>
      </c>
      <c r="B220" s="6">
        <v>1.6532033019418153E-2</v>
      </c>
      <c r="C220" s="6">
        <v>2.1234780941424596E-2</v>
      </c>
    </row>
    <row r="221" spans="1:3" x14ac:dyDescent="0.25">
      <c r="A221" s="7" t="s">
        <v>304</v>
      </c>
      <c r="B221" s="6">
        <v>1.2008579614623602E-2</v>
      </c>
      <c r="C221" s="6">
        <v>6.9347078420093937E-3</v>
      </c>
    </row>
    <row r="222" spans="1:3" x14ac:dyDescent="0.25">
      <c r="A222" s="7" t="s">
        <v>305</v>
      </c>
      <c r="B222" s="6">
        <v>1.3942278627671284E-2</v>
      </c>
      <c r="C222" s="6">
        <v>7.108183425321042E-3</v>
      </c>
    </row>
    <row r="223" spans="1:3" x14ac:dyDescent="0.25">
      <c r="A223" s="7" t="s">
        <v>306</v>
      </c>
      <c r="B223" s="6">
        <v>2.1556587497210278E-2</v>
      </c>
      <c r="C223" s="6">
        <v>2.6048629845622978E-2</v>
      </c>
    </row>
    <row r="224" spans="1:3" x14ac:dyDescent="0.25">
      <c r="A224" s="7" t="s">
        <v>308</v>
      </c>
      <c r="B224" s="6">
        <v>2.9879408060694741E-2</v>
      </c>
      <c r="C224" s="6">
        <v>4.8179777386606587E-2</v>
      </c>
    </row>
    <row r="225" spans="1:3" x14ac:dyDescent="0.25">
      <c r="A225" s="7" t="s">
        <v>315</v>
      </c>
      <c r="B225" s="6">
        <v>4.0049796268517276E-2</v>
      </c>
      <c r="C225" s="6">
        <v>7.1145512216748197E-2</v>
      </c>
    </row>
    <row r="226" spans="1:3" x14ac:dyDescent="0.25">
      <c r="A226" s="7" t="s">
        <v>318</v>
      </c>
      <c r="B226" s="6">
        <v>3.8784343850991131E-2</v>
      </c>
      <c r="C226" s="6">
        <v>5.2638460273163747E-2</v>
      </c>
    </row>
    <row r="227" spans="1:3" x14ac:dyDescent="0.25">
      <c r="A227" s="7" t="s">
        <v>319</v>
      </c>
      <c r="B227" s="6">
        <v>3.1685662016393799E-2</v>
      </c>
      <c r="C227" s="6">
        <v>5.3304642443706383E-2</v>
      </c>
    </row>
    <row r="228" spans="1:3" x14ac:dyDescent="0.25">
      <c r="A228" s="7" t="s">
        <v>320</v>
      </c>
      <c r="B228" s="6">
        <v>3.4822611194104756E-2</v>
      </c>
      <c r="C228" s="6">
        <v>6.6438784989613628E-2</v>
      </c>
    </row>
    <row r="229" spans="1:3" x14ac:dyDescent="0.25">
      <c r="A229" s="7" t="s">
        <v>321</v>
      </c>
      <c r="B229" s="6">
        <v>3.2112814783520939E-2</v>
      </c>
      <c r="C229" s="6">
        <v>5.8702553639457068E-2</v>
      </c>
    </row>
    <row r="230" spans="1:3" x14ac:dyDescent="0.25">
      <c r="A230" s="7" t="s">
        <v>322</v>
      </c>
      <c r="B230" s="6">
        <v>2.4987374046547578E-2</v>
      </c>
      <c r="C230" s="6">
        <v>4.3736567244899244E-2</v>
      </c>
    </row>
    <row r="231" spans="1:3" x14ac:dyDescent="0.25">
      <c r="A231" s="7" t="s">
        <v>323</v>
      </c>
      <c r="B231" s="6">
        <v>2.1286035258795643E-2</v>
      </c>
      <c r="C231" s="6">
        <v>3.6521560029892028E-2</v>
      </c>
    </row>
    <row r="232" spans="1:3" x14ac:dyDescent="0.25">
      <c r="A232" s="4" t="s">
        <v>324</v>
      </c>
      <c r="B232" s="6"/>
      <c r="C232" s="6"/>
    </row>
    <row r="233" spans="1:3" x14ac:dyDescent="0.25">
      <c r="A233" s="7" t="s">
        <v>325</v>
      </c>
      <c r="B233" s="6">
        <v>1.508595763014659E-2</v>
      </c>
      <c r="C233" s="6">
        <v>3.7735378890769715E-2</v>
      </c>
    </row>
    <row r="234" spans="1:3" x14ac:dyDescent="0.25">
      <c r="A234" s="7" t="s">
        <v>326</v>
      </c>
      <c r="B234" s="6">
        <v>1.7489803783992744E-2</v>
      </c>
      <c r="C234" s="6">
        <v>3.9673363386893749E-2</v>
      </c>
    </row>
    <row r="235" spans="1:3" x14ac:dyDescent="0.25">
      <c r="A235" s="7" t="s">
        <v>327</v>
      </c>
      <c r="B235" s="6">
        <v>8.6484397105279619E-3</v>
      </c>
      <c r="C235" s="6">
        <v>3.0272593733237884E-2</v>
      </c>
    </row>
    <row r="236" spans="1:3" x14ac:dyDescent="0.25">
      <c r="A236" s="7" t="s">
        <v>328</v>
      </c>
      <c r="B236" s="6">
        <v>5.8422410841586529E-3</v>
      </c>
      <c r="C236" s="6">
        <v>1.1846334104943068E-2</v>
      </c>
    </row>
    <row r="237" spans="1:3" x14ac:dyDescent="0.25">
      <c r="A237" s="7" t="s">
        <v>329</v>
      </c>
      <c r="B237" s="6">
        <v>9.9796304459838642E-3</v>
      </c>
      <c r="C237" s="6">
        <v>1.1732955420135813E-2</v>
      </c>
    </row>
    <row r="238" spans="1:3" x14ac:dyDescent="0.25">
      <c r="A238" s="7" t="s">
        <v>348</v>
      </c>
      <c r="B238" s="6">
        <v>1.6089337564191914E-2</v>
      </c>
      <c r="C238" s="6">
        <v>-1.5127087689246032E-3</v>
      </c>
    </row>
    <row r="239" spans="1:3" x14ac:dyDescent="0.25">
      <c r="A239" s="7" t="s">
        <v>349</v>
      </c>
      <c r="B239" s="6">
        <v>1.937130805927716E-2</v>
      </c>
      <c r="C239" s="6">
        <v>-4.687311943527778E-3</v>
      </c>
    </row>
    <row r="240" spans="1:3" x14ac:dyDescent="0.25">
      <c r="A240" s="7" t="s">
        <v>350</v>
      </c>
      <c r="B240" s="6">
        <v>2.7442861287898454E-2</v>
      </c>
      <c r="C240" s="6">
        <v>1.294089318467735E-2</v>
      </c>
    </row>
    <row r="241" spans="1:3" x14ac:dyDescent="0.25">
      <c r="A241" s="7" t="s">
        <v>353</v>
      </c>
      <c r="B241" s="6">
        <v>3.2944903578632299E-2</v>
      </c>
      <c r="C241" s="6">
        <v>2.8991279206619647E-2</v>
      </c>
    </row>
    <row r="242" spans="1:3" x14ac:dyDescent="0.25">
      <c r="A242" s="7" t="s">
        <v>354</v>
      </c>
      <c r="B242" s="6">
        <v>3.3562041682203211E-2</v>
      </c>
      <c r="C242" s="6">
        <v>2.6563606250644804E-2</v>
      </c>
    </row>
    <row r="243" spans="1:3" x14ac:dyDescent="0.25">
      <c r="A243" s="7" t="s">
        <v>355</v>
      </c>
      <c r="B243" s="6">
        <v>3.132557429492646E-2</v>
      </c>
      <c r="C243" s="6">
        <v>2.7708545100501691E-2</v>
      </c>
    </row>
    <row r="244" spans="1:3" x14ac:dyDescent="0.25">
      <c r="A244" s="7" t="s">
        <v>356</v>
      </c>
      <c r="B244" s="6">
        <v>3.067717560559997E-2</v>
      </c>
      <c r="C244" s="6">
        <v>3.6229543274573513E-2</v>
      </c>
    </row>
    <row r="245" spans="1:3" x14ac:dyDescent="0.25">
      <c r="A245" s="7" t="s">
        <v>357</v>
      </c>
      <c r="B245" s="6">
        <v>3.0802831665233631E-2</v>
      </c>
      <c r="C245" s="6">
        <v>4.1437876607906841E-2</v>
      </c>
    </row>
    <row r="246" spans="1:3" x14ac:dyDescent="0.25">
      <c r="A246" s="7" t="s">
        <v>362</v>
      </c>
      <c r="B246" s="6">
        <v>3.0191249324530822E-2</v>
      </c>
      <c r="C246" s="6">
        <v>2.7597550267580508E-2</v>
      </c>
    </row>
    <row r="247" spans="1:3" x14ac:dyDescent="0.25">
      <c r="A247" s="7" t="s">
        <v>363</v>
      </c>
      <c r="B247" s="6">
        <v>3.4380109383208783E-2</v>
      </c>
      <c r="C247" s="6">
        <v>1.8043068249330368E-2</v>
      </c>
    </row>
    <row r="248" spans="1:3" x14ac:dyDescent="0.25">
      <c r="A248" s="7" t="s">
        <v>364</v>
      </c>
      <c r="B248" s="6">
        <v>3.3962471574114382E-2</v>
      </c>
      <c r="C248" s="6">
        <v>2.8038272086260824E-2</v>
      </c>
    </row>
    <row r="249" spans="1:3" x14ac:dyDescent="0.25">
      <c r="A249" s="7" t="s">
        <v>369</v>
      </c>
      <c r="B249" s="6">
        <v>3.1063121867843223E-2</v>
      </c>
      <c r="C249" s="6">
        <v>2.9935661278731984E-2</v>
      </c>
    </row>
    <row r="250" spans="1:3" x14ac:dyDescent="0.25">
      <c r="A250" s="7" t="s">
        <v>376</v>
      </c>
      <c r="B250" s="6">
        <v>3.6528185626269201E-2</v>
      </c>
      <c r="C250" s="6">
        <v>3.2442200075593362E-2</v>
      </c>
    </row>
    <row r="251" spans="1:3" x14ac:dyDescent="0.25">
      <c r="A251" s="7" t="s">
        <v>377</v>
      </c>
      <c r="B251" s="6">
        <v>4.2621772992653711E-2</v>
      </c>
      <c r="C251" s="6">
        <v>3.7986554914303035E-2</v>
      </c>
    </row>
    <row r="252" spans="1:3" x14ac:dyDescent="0.25">
      <c r="A252" s="7" t="s">
        <v>378</v>
      </c>
      <c r="B252" s="6">
        <v>4.4105584046813584E-2</v>
      </c>
      <c r="C252" s="6">
        <v>4.5309787237535364E-2</v>
      </c>
    </row>
    <row r="253" spans="1:3" x14ac:dyDescent="0.25">
      <c r="A253" s="7" t="s">
        <v>381</v>
      </c>
      <c r="B253" s="6">
        <v>4.2551701621523698E-2</v>
      </c>
      <c r="C253" s="6">
        <v>5.0788182299263761E-2</v>
      </c>
    </row>
    <row r="254" spans="1:3" x14ac:dyDescent="0.25">
      <c r="A254" s="7" t="s">
        <v>382</v>
      </c>
      <c r="B254" s="6">
        <v>5.1044721946186276E-2</v>
      </c>
      <c r="C254" s="6">
        <v>5.6379431225256654E-2</v>
      </c>
    </row>
    <row r="255" spans="1:3" x14ac:dyDescent="0.25">
      <c r="A255" s="7" t="s">
        <v>383</v>
      </c>
      <c r="B255" s="6">
        <v>5.800863925493116E-2</v>
      </c>
      <c r="C255" s="6">
        <v>5.0083134928960354E-2</v>
      </c>
    </row>
    <row r="256" spans="1:3" x14ac:dyDescent="0.25">
      <c r="A256" s="7" t="s">
        <v>384</v>
      </c>
      <c r="B256" s="6">
        <v>5.0170399123810688E-2</v>
      </c>
      <c r="C256" s="6">
        <v>6.1560521406346824E-2</v>
      </c>
    </row>
    <row r="257" spans="1:3" x14ac:dyDescent="0.25">
      <c r="A257" s="7" t="s">
        <v>385</v>
      </c>
      <c r="B257" s="6">
        <v>5.0296338128829249E-2</v>
      </c>
      <c r="C257" s="6">
        <v>5.7595163551045908E-2</v>
      </c>
    </row>
    <row r="258" spans="1:3" x14ac:dyDescent="0.25">
      <c r="A258" s="7" t="s">
        <v>414</v>
      </c>
      <c r="B258" s="6">
        <v>5.1729515102464568E-2</v>
      </c>
      <c r="C258" s="6">
        <v>5.3730429251529009E-2</v>
      </c>
    </row>
    <row r="259" spans="1:3" x14ac:dyDescent="0.25">
      <c r="A259" s="7" t="s">
        <v>424</v>
      </c>
      <c r="B259" s="6">
        <v>5.4489881606289349E-2</v>
      </c>
      <c r="C259" s="6">
        <v>5.2341540362640104E-2</v>
      </c>
    </row>
    <row r="260" spans="1:3" x14ac:dyDescent="0.25">
      <c r="A260" s="7" t="s">
        <v>432</v>
      </c>
      <c r="B260" s="6">
        <v>4.6788224137780894E-2</v>
      </c>
      <c r="C260" s="6">
        <v>4.668394135465747E-2</v>
      </c>
    </row>
    <row r="261" spans="1:3" x14ac:dyDescent="0.25">
      <c r="A261" s="4" t="s">
        <v>88</v>
      </c>
      <c r="B261" s="6">
        <v>6.8103263751563645</v>
      </c>
      <c r="C261" s="6">
        <v>4.1941309118933194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7CF8-A694-48C3-A041-D863458C7C6C}">
  <dimension ref="A1:D5"/>
  <sheetViews>
    <sheetView workbookViewId="0">
      <selection activeCell="J3" sqref="J3"/>
    </sheetView>
  </sheetViews>
  <sheetFormatPr defaultRowHeight="15" x14ac:dyDescent="0.25"/>
  <cols>
    <col min="1" max="1" width="24.42578125" bestFit="1" customWidth="1"/>
    <col min="2" max="2" width="20.7109375" bestFit="1" customWidth="1"/>
    <col min="3" max="3" width="21" bestFit="1" customWidth="1"/>
    <col min="4" max="4" width="17.42578125" bestFit="1" customWidth="1"/>
  </cols>
  <sheetData>
    <row r="1" spans="1:4" x14ac:dyDescent="0.25">
      <c r="A1" s="3" t="s">
        <v>0</v>
      </c>
      <c r="B1" t="s">
        <v>425</v>
      </c>
    </row>
    <row r="2" spans="1:4" x14ac:dyDescent="0.25">
      <c r="A2" s="3" t="s">
        <v>426</v>
      </c>
      <c r="B2" t="s">
        <v>427</v>
      </c>
    </row>
    <row r="4" spans="1:4" x14ac:dyDescent="0.25">
      <c r="A4" t="s">
        <v>428</v>
      </c>
      <c r="B4" t="s">
        <v>429</v>
      </c>
      <c r="C4" t="s">
        <v>430</v>
      </c>
      <c r="D4" t="s">
        <v>431</v>
      </c>
    </row>
    <row r="5" spans="1:4" x14ac:dyDescent="0.25">
      <c r="A5" s="6">
        <v>704</v>
      </c>
      <c r="B5" s="6">
        <v>3660</v>
      </c>
      <c r="C5" s="6">
        <v>271</v>
      </c>
      <c r="D5" s="6">
        <v>1794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2AC5B-C6C1-4C09-BD02-1C0F44716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data amostras</vt:lpstr>
      <vt:lpstr>dashboard</vt:lpstr>
      <vt:lpstr>novos internados vs acc</vt:lpstr>
      <vt:lpstr>conf vs rec</vt:lpstr>
      <vt:lpstr>testes</vt:lpstr>
      <vt:lpstr>novos_dia</vt:lpstr>
      <vt:lpstr>óbitos dia</vt:lpstr>
      <vt:lpstr>CFR_IFR</vt:lpstr>
      <vt:lpstr>variação inter_uci</vt:lpstr>
      <vt:lpstr>total_max internados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n_boavida</dc:creator>
  <cp:lastModifiedBy>n_boavida</cp:lastModifiedBy>
  <cp:lastPrinted>2020-09-24T16:19:38Z</cp:lastPrinted>
  <dcterms:created xsi:type="dcterms:W3CDTF">2020-09-23T14:11:10Z</dcterms:created>
  <dcterms:modified xsi:type="dcterms:W3CDTF">2020-10-28T22:02:29Z</dcterms:modified>
</cp:coreProperties>
</file>