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4915" windowHeight="95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0" i="1" l="1"/>
  <c r="N5" i="1"/>
  <c r="M5" i="1"/>
  <c r="R4" i="1" l="1"/>
  <c r="N4" i="1"/>
  <c r="M4" i="1"/>
  <c r="Q4" i="1" s="1"/>
  <c r="F4" i="1"/>
  <c r="G4" i="1" s="1"/>
  <c r="L4" i="1" s="1"/>
  <c r="K4" i="1" s="1"/>
  <c r="G28" i="1"/>
  <c r="E28" i="1"/>
  <c r="K28" i="1"/>
  <c r="I28" i="1"/>
  <c r="F6" i="1"/>
  <c r="G6" i="1" s="1"/>
  <c r="L6" i="1" s="1"/>
  <c r="F5" i="1"/>
  <c r="F3" i="1"/>
  <c r="R6" i="1"/>
  <c r="R5" i="1"/>
  <c r="R3" i="1"/>
  <c r="N6" i="1"/>
  <c r="M6" i="1"/>
  <c r="Q6" i="1" s="1"/>
  <c r="K6" i="1" l="1"/>
  <c r="N3" i="1"/>
  <c r="M3" i="1" l="1"/>
  <c r="Q3" i="1" s="1"/>
  <c r="G3" i="1"/>
  <c r="L3" i="1" s="1"/>
  <c r="K3" i="1" s="1"/>
  <c r="G5" i="1" l="1"/>
  <c r="L5" i="1" s="1"/>
  <c r="Q5" i="1" l="1"/>
  <c r="K5" i="1"/>
</calcChain>
</file>

<file path=xl/sharedStrings.xml><?xml version="1.0" encoding="utf-8"?>
<sst xmlns="http://schemas.openxmlformats.org/spreadsheetml/2006/main" count="113" uniqueCount="75">
  <si>
    <t>(20AH)</t>
  </si>
  <si>
    <t>(secs)</t>
  </si>
  <si>
    <t>Time to Max Spd</t>
  </si>
  <si>
    <t>(mm)</t>
  </si>
  <si>
    <t>Wheel Dia</t>
  </si>
  <si>
    <t>(km/h)</t>
  </si>
  <si>
    <t>(kg)</t>
  </si>
  <si>
    <t>(Watts)</t>
  </si>
  <si>
    <t>(NM)</t>
  </si>
  <si>
    <t>(driven)</t>
  </si>
  <si>
    <t>Power/Wheel</t>
  </si>
  <si>
    <t># of Wheels</t>
  </si>
  <si>
    <t>Max Speed</t>
  </si>
  <si>
    <t>Torque/Wheel</t>
  </si>
  <si>
    <t>Losses</t>
  </si>
  <si>
    <t>(%)</t>
  </si>
  <si>
    <t>Motor Speed</t>
  </si>
  <si>
    <t>(RPM)</t>
  </si>
  <si>
    <t>Wheel Speed</t>
  </si>
  <si>
    <t>Battery Weight</t>
  </si>
  <si>
    <t>Gear Ratio</t>
  </si>
  <si>
    <t>Child Weight (10 year old)</t>
  </si>
  <si>
    <t>Total Weight</t>
  </si>
  <si>
    <t>Kart 
Weight</t>
  </si>
  <si>
    <t>Motor
Sprocket</t>
  </si>
  <si>
    <t xml:space="preserve"> </t>
  </si>
  <si>
    <t>Wheel
Sprocket</t>
  </si>
  <si>
    <t>(Teeth)</t>
  </si>
  <si>
    <t>Motor Weight</t>
  </si>
  <si>
    <t>Ground clearance</t>
  </si>
  <si>
    <t>mm</t>
  </si>
  <si>
    <t>Seat Size</t>
  </si>
  <si>
    <t>Fixed Specifications</t>
  </si>
  <si>
    <t>Other Specifications</t>
  </si>
  <si>
    <t>Maximum Width</t>
  </si>
  <si>
    <t>Specifications of purchased motor</t>
  </si>
  <si>
    <t>(as a check mobilty scooters are typically 300 - 600 watts)</t>
  </si>
  <si>
    <t xml:space="preserve">Torque </t>
  </si>
  <si>
    <t>NM</t>
  </si>
  <si>
    <t>Voltage</t>
  </si>
  <si>
    <t>VDC</t>
  </si>
  <si>
    <t>Power</t>
  </si>
  <si>
    <t>Watts</t>
  </si>
  <si>
    <t xml:space="preserve">rpm </t>
  </si>
  <si>
    <t>Loaded
rpm range</t>
  </si>
  <si>
    <t>Weight</t>
  </si>
  <si>
    <t>Kgs</t>
  </si>
  <si>
    <t>A</t>
  </si>
  <si>
    <t>Rated Current</t>
  </si>
  <si>
    <t>Sprocket</t>
  </si>
  <si>
    <t>Tooth #25</t>
  </si>
  <si>
    <t>Specifications of Sprocket</t>
  </si>
  <si>
    <t>Supplier</t>
  </si>
  <si>
    <t>Motion Dynamics</t>
  </si>
  <si>
    <t>My6812 12V DC 150W Motor (Chain)</t>
  </si>
  <si>
    <t>inches</t>
  </si>
  <si>
    <t>Outside Dia</t>
  </si>
  <si>
    <t>Wheel Specifications</t>
  </si>
  <si>
    <t>Part No</t>
  </si>
  <si>
    <t>Teeth</t>
  </si>
  <si>
    <t>for wheel</t>
  </si>
  <si>
    <t>Sprocket to ground clear.</t>
  </si>
  <si>
    <t>Electric scooter parts</t>
  </si>
  <si>
    <t>Diameter</t>
  </si>
  <si>
    <t>Width</t>
  </si>
  <si>
    <t xml:space="preserve">Axle </t>
  </si>
  <si>
    <t>Bolt Pattern</t>
  </si>
  <si>
    <t>Diagnoal</t>
  </si>
  <si>
    <t>Bolt to Bolt</t>
  </si>
  <si>
    <t>Solid</t>
  </si>
  <si>
    <t>Showground markets</t>
  </si>
  <si>
    <t>350 * 250</t>
  </si>
  <si>
    <t>Max Spro. Dia</t>
  </si>
  <si>
    <t>Max Speed based on motor speed working range and gear ratio for 250mm dia wheel</t>
  </si>
  <si>
    <t>Average 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</si>
</sst>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wrapText="1"/>
    </xf>
    <xf numFmtId="9" fontId="0" fillId="0" borderId="1" xfId="0" applyNumberFormat="1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0" fontId="0" fillId="0" borderId="3" xfId="0" applyBorder="1"/>
    <xf numFmtId="9" fontId="0" fillId="0" borderId="3" xfId="0" applyNumberFormat="1" applyBorder="1"/>
    <xf numFmtId="3" fontId="0" fillId="0" borderId="3" xfId="0" applyNumberFormat="1" applyBorder="1" applyAlignment="1">
      <alignment wrapText="1"/>
    </xf>
    <xf numFmtId="164" fontId="0" fillId="0" borderId="3" xfId="0" applyNumberFormat="1" applyBorder="1"/>
    <xf numFmtId="3" fontId="0" fillId="0" borderId="3" xfId="0" applyNumberFormat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3" xfId="0" applyFill="1" applyBorder="1"/>
    <xf numFmtId="9" fontId="0" fillId="0" borderId="3" xfId="0" applyNumberFormat="1" applyFill="1" applyBorder="1"/>
    <xf numFmtId="3" fontId="0" fillId="0" borderId="3" xfId="0" applyNumberFormat="1" applyFill="1" applyBorder="1" applyAlignment="1">
      <alignment wrapText="1"/>
    </xf>
    <xf numFmtId="164" fontId="0" fillId="0" borderId="3" xfId="0" applyNumberFormat="1" applyFill="1" applyBorder="1"/>
    <xf numFmtId="3" fontId="0" fillId="0" borderId="3" xfId="0" applyNumberFormat="1" applyFill="1" applyBorder="1"/>
    <xf numFmtId="0" fontId="0" fillId="0" borderId="0" xfId="0" applyAlignment="1">
      <alignment wrapText="1"/>
    </xf>
    <xf numFmtId="1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tabSelected="1" workbookViewId="0">
      <selection activeCell="O6" sqref="O6"/>
    </sheetView>
  </sheetViews>
  <sheetFormatPr defaultRowHeight="15" x14ac:dyDescent="0.25"/>
  <cols>
    <col min="1" max="1" width="7" customWidth="1"/>
    <col min="2" max="2" width="10.5703125" customWidth="1"/>
    <col min="3" max="3" width="12.42578125" customWidth="1"/>
    <col min="4" max="4" width="7.28515625" customWidth="1"/>
    <col min="5" max="6" width="7.140625" customWidth="1"/>
    <col min="7" max="7" width="7" customWidth="1"/>
    <col min="8" max="8" width="8.7109375" customWidth="1"/>
    <col min="9" max="9" width="7.7109375" customWidth="1"/>
    <col min="10" max="10" width="6.140625" style="4" customWidth="1"/>
    <col min="11" max="11" width="7.5703125" style="5" customWidth="1"/>
    <col min="12" max="12" width="8.42578125" style="3" customWidth="1"/>
    <col min="13" max="13" width="7.5703125" style="2" customWidth="1"/>
    <col min="14" max="14" width="8.7109375" style="2" customWidth="1"/>
    <col min="15" max="15" width="6.42578125" customWidth="1"/>
    <col min="16" max="16" width="8.28515625" style="2" customWidth="1"/>
    <col min="17" max="17" width="7.42578125" style="2" customWidth="1"/>
    <col min="18" max="18" width="8.5703125" customWidth="1"/>
  </cols>
  <sheetData>
    <row r="1" spans="1:18" ht="33" customHeight="1" x14ac:dyDescent="0.25">
      <c r="A1" s="19" t="s">
        <v>4</v>
      </c>
      <c r="B1" s="19" t="s">
        <v>12</v>
      </c>
      <c r="C1" s="19" t="s">
        <v>21</v>
      </c>
      <c r="D1" s="19" t="s">
        <v>19</v>
      </c>
      <c r="E1" s="19" t="s">
        <v>23</v>
      </c>
      <c r="F1" s="19" t="s">
        <v>28</v>
      </c>
      <c r="G1" s="19" t="s">
        <v>22</v>
      </c>
      <c r="H1" s="19" t="s">
        <v>2</v>
      </c>
      <c r="I1" s="19" t="s">
        <v>11</v>
      </c>
      <c r="J1" s="6" t="s">
        <v>14</v>
      </c>
      <c r="K1" s="7" t="s">
        <v>10</v>
      </c>
      <c r="L1" s="8" t="s">
        <v>13</v>
      </c>
      <c r="M1" s="7" t="s">
        <v>18</v>
      </c>
      <c r="N1" s="7" t="s">
        <v>26</v>
      </c>
      <c r="O1" s="19" t="s">
        <v>20</v>
      </c>
      <c r="P1" s="7" t="s">
        <v>24</v>
      </c>
      <c r="Q1" s="7" t="s">
        <v>16</v>
      </c>
      <c r="R1" s="7" t="s">
        <v>72</v>
      </c>
    </row>
    <row r="2" spans="1:18" s="1" customFormat="1" ht="15.75" thickBot="1" x14ac:dyDescent="0.3">
      <c r="A2" s="14" t="s">
        <v>3</v>
      </c>
      <c r="B2" s="14" t="s">
        <v>5</v>
      </c>
      <c r="C2" s="14" t="s">
        <v>6</v>
      </c>
      <c r="D2" s="14" t="s">
        <v>0</v>
      </c>
      <c r="E2" s="14" t="s">
        <v>6</v>
      </c>
      <c r="F2" s="14" t="s">
        <v>6</v>
      </c>
      <c r="G2" s="14" t="s">
        <v>6</v>
      </c>
      <c r="H2" s="14" t="s">
        <v>1</v>
      </c>
      <c r="I2" s="14" t="s">
        <v>9</v>
      </c>
      <c r="J2" s="15" t="s">
        <v>15</v>
      </c>
      <c r="K2" s="16" t="s">
        <v>7</v>
      </c>
      <c r="L2" s="17" t="s">
        <v>8</v>
      </c>
      <c r="M2" s="14" t="s">
        <v>17</v>
      </c>
      <c r="N2" s="14" t="s">
        <v>27</v>
      </c>
      <c r="O2" s="14"/>
      <c r="P2" s="14" t="s">
        <v>27</v>
      </c>
      <c r="Q2" s="18" t="s">
        <v>17</v>
      </c>
      <c r="R2" s="18" t="s">
        <v>30</v>
      </c>
    </row>
    <row r="3" spans="1:18" ht="15.75" thickTop="1" x14ac:dyDescent="0.25">
      <c r="A3" s="9">
        <v>150</v>
      </c>
      <c r="B3" s="9">
        <v>15</v>
      </c>
      <c r="C3" s="9">
        <v>20</v>
      </c>
      <c r="D3" s="9">
        <v>6</v>
      </c>
      <c r="E3" s="9">
        <v>15</v>
      </c>
      <c r="F3" s="9">
        <f>I3*1.4</f>
        <v>2.8</v>
      </c>
      <c r="G3" s="9">
        <f>SUM(C3:F3)</f>
        <v>43.8</v>
      </c>
      <c r="H3" s="9">
        <v>5</v>
      </c>
      <c r="I3" s="9">
        <v>2</v>
      </c>
      <c r="J3" s="10">
        <v>0.25</v>
      </c>
      <c r="K3" s="11">
        <f>L3*M3/9.55</f>
        <v>101.43284312090796</v>
      </c>
      <c r="L3" s="12">
        <f t="shared" ref="L3" si="0">((G3*((B3*1000/3600)/H3)*((A3/2)/1000))/(1-J3))/I3</f>
        <v>1.825</v>
      </c>
      <c r="M3" s="13">
        <f>(B3*1000/3600)*60/(3.14*A3/1000)</f>
        <v>530.7855626326965</v>
      </c>
      <c r="N3" s="13">
        <f>P3*O3</f>
        <v>49.5</v>
      </c>
      <c r="O3" s="9">
        <v>5.5</v>
      </c>
      <c r="P3" s="13">
        <v>9</v>
      </c>
      <c r="Q3" s="13">
        <f>M3*O3</f>
        <v>2919.3205944798306</v>
      </c>
      <c r="R3" s="13">
        <f>A3-2*$D$8</f>
        <v>50</v>
      </c>
    </row>
    <row r="4" spans="1:18" x14ac:dyDescent="0.25">
      <c r="A4" s="20">
        <v>200</v>
      </c>
      <c r="B4" s="20">
        <v>15</v>
      </c>
      <c r="C4" s="20">
        <v>20</v>
      </c>
      <c r="D4" s="20">
        <v>6</v>
      </c>
      <c r="E4" s="20">
        <v>15</v>
      </c>
      <c r="F4" s="9">
        <f t="shared" ref="F4" si="1">I4*1.4</f>
        <v>2.8</v>
      </c>
      <c r="G4" s="20">
        <f>SUM(C4:F4)</f>
        <v>43.8</v>
      </c>
      <c r="H4" s="20">
        <v>5</v>
      </c>
      <c r="I4" s="20">
        <v>2</v>
      </c>
      <c r="J4" s="21">
        <v>0.25</v>
      </c>
      <c r="K4" s="22">
        <f>L4*M4/9.55</f>
        <v>101.43284312090798</v>
      </c>
      <c r="L4" s="23">
        <f t="shared" ref="L4" si="2">((G4*((B4*1000/3600)/H4)*((A4/2)/1000))/(1-J4))/I4</f>
        <v>2.4333333333333336</v>
      </c>
      <c r="M4" s="24">
        <f>(B4*1000/3600)*60/(3.14*A4/1000)</f>
        <v>398.08917197452234</v>
      </c>
      <c r="N4" s="24">
        <f>P4*O4</f>
        <v>63</v>
      </c>
      <c r="O4" s="20">
        <v>7</v>
      </c>
      <c r="P4" s="24">
        <v>9</v>
      </c>
      <c r="Q4" s="24">
        <f>M4*O4</f>
        <v>2786.6242038216565</v>
      </c>
      <c r="R4" s="13">
        <f t="shared" ref="R4" si="3">A4-2*$D$8</f>
        <v>100</v>
      </c>
    </row>
    <row r="5" spans="1:18" x14ac:dyDescent="0.25">
      <c r="A5" s="20">
        <v>250</v>
      </c>
      <c r="B5" s="20">
        <v>15</v>
      </c>
      <c r="C5" s="20">
        <v>20</v>
      </c>
      <c r="D5" s="20">
        <v>6</v>
      </c>
      <c r="E5" s="20">
        <v>15</v>
      </c>
      <c r="F5" s="9">
        <f t="shared" ref="F5:F6" si="4">I5*1.4</f>
        <v>2.8</v>
      </c>
      <c r="G5" s="20">
        <f>SUM(C5:F5)</f>
        <v>43.8</v>
      </c>
      <c r="H5" s="20">
        <v>5</v>
      </c>
      <c r="I5" s="20">
        <v>2</v>
      </c>
      <c r="J5" s="21">
        <v>0.25</v>
      </c>
      <c r="K5" s="22">
        <f>L5*M5/9.55</f>
        <v>101.43284312090795</v>
      </c>
      <c r="L5" s="23">
        <f t="shared" ref="L5" si="5">((G5*((B5*1000/3600)/H5)*((A5/2)/1000))/(1-J5))/I5</f>
        <v>3.0416666666666665</v>
      </c>
      <c r="M5" s="24">
        <f>(B5*1000/3600)*60/(3.14*A5/1000)</f>
        <v>318.47133757961785</v>
      </c>
      <c r="N5" s="24">
        <f t="shared" ref="N5" si="6">P5*O5</f>
        <v>67.5</v>
      </c>
      <c r="O5" s="20">
        <v>7.5</v>
      </c>
      <c r="P5" s="24">
        <v>9</v>
      </c>
      <c r="Q5" s="24">
        <f>M5*O5</f>
        <v>2388.5350318471337</v>
      </c>
      <c r="R5" s="13">
        <f>A5-2*$D$8</f>
        <v>150</v>
      </c>
    </row>
    <row r="6" spans="1:18" x14ac:dyDescent="0.25">
      <c r="A6" s="20">
        <v>300</v>
      </c>
      <c r="B6" s="20">
        <v>15</v>
      </c>
      <c r="C6" s="20">
        <v>20</v>
      </c>
      <c r="D6" s="20">
        <v>6</v>
      </c>
      <c r="E6" s="20">
        <v>15</v>
      </c>
      <c r="F6" s="9">
        <f t="shared" si="4"/>
        <v>2.8</v>
      </c>
      <c r="G6" s="20">
        <f>SUM(C6:F6)</f>
        <v>43.8</v>
      </c>
      <c r="H6" s="20">
        <v>5</v>
      </c>
      <c r="I6" s="20">
        <v>2</v>
      </c>
      <c r="J6" s="21">
        <v>0.25</v>
      </c>
      <c r="K6" s="22">
        <f>L6*M6/9.55</f>
        <v>101.43284312090796</v>
      </c>
      <c r="L6" s="23">
        <f t="shared" ref="L6" si="7">((G6*((B6*1000/3600)/H6)*((A6/2)/1000))/(1-J6))/I6</f>
        <v>3.65</v>
      </c>
      <c r="M6" s="24">
        <f>(B6*1000/3600)*60/(3.14*A6/1000)</f>
        <v>265.39278131634825</v>
      </c>
      <c r="N6" s="24">
        <f t="shared" ref="N6" si="8">P6*O6</f>
        <v>90</v>
      </c>
      <c r="O6" s="20">
        <v>10</v>
      </c>
      <c r="P6" s="24">
        <v>9</v>
      </c>
      <c r="Q6" s="24">
        <f>M6*O6</f>
        <v>2653.9278131634824</v>
      </c>
      <c r="R6" s="13">
        <f>A6-2*$D$8</f>
        <v>200</v>
      </c>
    </row>
    <row r="7" spans="1:18" x14ac:dyDescent="0.25">
      <c r="A7" s="27" t="s">
        <v>32</v>
      </c>
    </row>
    <row r="8" spans="1:18" x14ac:dyDescent="0.25">
      <c r="B8" t="s">
        <v>29</v>
      </c>
      <c r="D8">
        <v>50</v>
      </c>
      <c r="E8" t="s">
        <v>30</v>
      </c>
      <c r="L8" s="2"/>
      <c r="O8" s="2"/>
    </row>
    <row r="9" spans="1:18" x14ac:dyDescent="0.25">
      <c r="B9" t="s">
        <v>31</v>
      </c>
      <c r="D9" t="s">
        <v>71</v>
      </c>
      <c r="E9" t="s">
        <v>30</v>
      </c>
      <c r="K9" s="2" t="s">
        <v>73</v>
      </c>
      <c r="L9" s="2"/>
      <c r="O9" s="2"/>
    </row>
    <row r="10" spans="1:18" x14ac:dyDescent="0.25">
      <c r="B10" t="s">
        <v>34</v>
      </c>
      <c r="D10">
        <v>400</v>
      </c>
      <c r="E10" t="s">
        <v>30</v>
      </c>
      <c r="K10" s="5">
        <f>(G17/O5)*(3.414*250/1000)/1000*60</f>
        <v>19.118399999999998</v>
      </c>
      <c r="L10" s="2"/>
      <c r="O10" s="2"/>
    </row>
    <row r="11" spans="1:18" x14ac:dyDescent="0.25">
      <c r="A11" s="27" t="s">
        <v>33</v>
      </c>
      <c r="B11" s="27"/>
      <c r="L11" s="2"/>
      <c r="O11" s="2"/>
    </row>
    <row r="12" spans="1:18" x14ac:dyDescent="0.25">
      <c r="A12" t="s">
        <v>35</v>
      </c>
    </row>
    <row r="13" spans="1:18" x14ac:dyDescent="0.25">
      <c r="B13" t="s">
        <v>52</v>
      </c>
      <c r="C13" t="s">
        <v>53</v>
      </c>
    </row>
    <row r="14" spans="1:18" x14ac:dyDescent="0.25">
      <c r="B14" t="s">
        <v>58</v>
      </c>
      <c r="C14" t="s">
        <v>54</v>
      </c>
    </row>
    <row r="15" spans="1:18" x14ac:dyDescent="0.25">
      <c r="B15" t="s">
        <v>41</v>
      </c>
      <c r="C15">
        <v>150</v>
      </c>
      <c r="D15" t="s">
        <v>42</v>
      </c>
      <c r="E15" t="s">
        <v>36</v>
      </c>
    </row>
    <row r="16" spans="1:18" x14ac:dyDescent="0.25">
      <c r="B16" t="s">
        <v>39</v>
      </c>
      <c r="C16">
        <v>12</v>
      </c>
      <c r="D16" t="s">
        <v>40</v>
      </c>
    </row>
    <row r="17" spans="1:12" ht="30.75" customHeight="1" x14ac:dyDescent="0.25">
      <c r="B17" s="25" t="s">
        <v>44</v>
      </c>
      <c r="C17">
        <v>2600</v>
      </c>
      <c r="D17">
        <v>3000</v>
      </c>
      <c r="E17" t="s">
        <v>43</v>
      </c>
      <c r="F17" t="s">
        <v>74</v>
      </c>
      <c r="G17">
        <v>2800</v>
      </c>
    </row>
    <row r="18" spans="1:12" x14ac:dyDescent="0.25">
      <c r="B18" t="s">
        <v>37</v>
      </c>
      <c r="C18">
        <v>0.56000000000000005</v>
      </c>
      <c r="D18" t="s">
        <v>38</v>
      </c>
    </row>
    <row r="19" spans="1:12" x14ac:dyDescent="0.25">
      <c r="B19" t="s">
        <v>45</v>
      </c>
      <c r="C19">
        <v>1.4</v>
      </c>
      <c r="D19" t="s">
        <v>46</v>
      </c>
    </row>
    <row r="20" spans="1:12" x14ac:dyDescent="0.25">
      <c r="B20" t="s">
        <v>48</v>
      </c>
      <c r="C20">
        <v>14.3</v>
      </c>
      <c r="D20" t="s">
        <v>47</v>
      </c>
    </row>
    <row r="21" spans="1:12" x14ac:dyDescent="0.25">
      <c r="B21" t="s">
        <v>49</v>
      </c>
      <c r="C21">
        <v>9</v>
      </c>
      <c r="D21" t="s">
        <v>50</v>
      </c>
    </row>
    <row r="22" spans="1:12" x14ac:dyDescent="0.25">
      <c r="A22" s="27" t="s">
        <v>51</v>
      </c>
    </row>
    <row r="23" spans="1:12" x14ac:dyDescent="0.25">
      <c r="B23" t="s">
        <v>52</v>
      </c>
      <c r="C23" t="s">
        <v>62</v>
      </c>
    </row>
    <row r="24" spans="1:12" x14ac:dyDescent="0.25">
      <c r="B24" t="s">
        <v>60</v>
      </c>
      <c r="C24">
        <v>300</v>
      </c>
      <c r="D24" t="s">
        <v>30</v>
      </c>
      <c r="E24">
        <v>250</v>
      </c>
      <c r="F24" t="s">
        <v>30</v>
      </c>
      <c r="G24">
        <v>200</v>
      </c>
      <c r="H24" t="s">
        <v>30</v>
      </c>
      <c r="I24">
        <v>200</v>
      </c>
      <c r="J24" t="s">
        <v>30</v>
      </c>
      <c r="K24">
        <v>150</v>
      </c>
      <c r="L24" t="s">
        <v>30</v>
      </c>
    </row>
    <row r="25" spans="1:12" x14ac:dyDescent="0.25">
      <c r="B25" t="s">
        <v>56</v>
      </c>
      <c r="C25" s="26" t="s">
        <v>25</v>
      </c>
      <c r="D25" t="s">
        <v>55</v>
      </c>
      <c r="E25" s="26">
        <v>5.75</v>
      </c>
      <c r="F25" t="s">
        <v>55</v>
      </c>
      <c r="G25" s="26">
        <v>5.375</v>
      </c>
      <c r="H25" t="s">
        <v>55</v>
      </c>
      <c r="I25" s="26">
        <v>4.5</v>
      </c>
      <c r="J25" t="s">
        <v>55</v>
      </c>
      <c r="K25" s="26">
        <v>3.875</v>
      </c>
      <c r="L25" t="s">
        <v>55</v>
      </c>
    </row>
    <row r="26" spans="1:12" x14ac:dyDescent="0.25">
      <c r="B26" t="s">
        <v>56</v>
      </c>
      <c r="C26" t="s">
        <v>25</v>
      </c>
      <c r="D26" t="s">
        <v>30</v>
      </c>
      <c r="E26">
        <v>146</v>
      </c>
      <c r="F26" t="s">
        <v>30</v>
      </c>
      <c r="G26">
        <v>134</v>
      </c>
      <c r="H26" t="s">
        <v>30</v>
      </c>
      <c r="I26">
        <v>114</v>
      </c>
      <c r="J26" t="s">
        <v>30</v>
      </c>
      <c r="K26">
        <v>98.4</v>
      </c>
      <c r="L26" t="s">
        <v>30</v>
      </c>
    </row>
    <row r="27" spans="1:12" x14ac:dyDescent="0.25">
      <c r="B27" t="s">
        <v>59</v>
      </c>
      <c r="C27" t="s">
        <v>25</v>
      </c>
      <c r="E27">
        <v>72</v>
      </c>
      <c r="G27">
        <v>68</v>
      </c>
      <c r="I27">
        <v>55</v>
      </c>
      <c r="J27"/>
      <c r="K27">
        <v>47</v>
      </c>
      <c r="L27"/>
    </row>
    <row r="28" spans="1:12" ht="29.25" customHeight="1" x14ac:dyDescent="0.25">
      <c r="B28" s="25" t="s">
        <v>61</v>
      </c>
      <c r="C28" t="s">
        <v>25</v>
      </c>
      <c r="D28" t="s">
        <v>30</v>
      </c>
      <c r="E28">
        <f>(E24-E26)/2</f>
        <v>52</v>
      </c>
      <c r="F28" t="s">
        <v>30</v>
      </c>
      <c r="G28">
        <f>(G24-G26)/2</f>
        <v>33</v>
      </c>
      <c r="H28" t="s">
        <v>30</v>
      </c>
      <c r="I28">
        <f>(I24-I26)/2</f>
        <v>43</v>
      </c>
      <c r="J28" t="s">
        <v>30</v>
      </c>
      <c r="K28">
        <f>(K24-K26)/2</f>
        <v>25.799999999999997</v>
      </c>
      <c r="L28" t="s">
        <v>30</v>
      </c>
    </row>
    <row r="29" spans="1:12" x14ac:dyDescent="0.25">
      <c r="A29" s="27" t="s">
        <v>57</v>
      </c>
    </row>
    <row r="30" spans="1:12" x14ac:dyDescent="0.25">
      <c r="B30" t="s">
        <v>52</v>
      </c>
      <c r="C30" t="s">
        <v>70</v>
      </c>
    </row>
    <row r="31" spans="1:12" x14ac:dyDescent="0.25">
      <c r="B31" t="s">
        <v>63</v>
      </c>
      <c r="C31">
        <v>250</v>
      </c>
      <c r="D31" t="s">
        <v>30</v>
      </c>
    </row>
    <row r="32" spans="1:12" x14ac:dyDescent="0.25">
      <c r="B32" t="s">
        <v>65</v>
      </c>
      <c r="C32">
        <v>24.5</v>
      </c>
      <c r="D32" t="s">
        <v>30</v>
      </c>
    </row>
    <row r="33" spans="2:5" x14ac:dyDescent="0.25">
      <c r="B33" t="s">
        <v>64</v>
      </c>
      <c r="C33">
        <v>80</v>
      </c>
      <c r="D33" t="s">
        <v>30</v>
      </c>
    </row>
    <row r="34" spans="2:5" x14ac:dyDescent="0.25">
      <c r="B34" t="s">
        <v>66</v>
      </c>
      <c r="C34">
        <v>70</v>
      </c>
      <c r="D34" t="s">
        <v>30</v>
      </c>
      <c r="E34" t="s">
        <v>67</v>
      </c>
    </row>
    <row r="35" spans="2:5" x14ac:dyDescent="0.25">
      <c r="B35" t="s">
        <v>68</v>
      </c>
      <c r="C35">
        <v>50</v>
      </c>
      <c r="D35" t="s">
        <v>30</v>
      </c>
    </row>
    <row r="36" spans="2:5" x14ac:dyDescent="0.25">
      <c r="B36" t="s">
        <v>69</v>
      </c>
    </row>
  </sheetData>
  <pageMargins left="3.937007874015748E-2" right="3.937007874015748E-2" top="3.937007874015748E-2" bottom="3.937007874015748E-2" header="0" footer="0"/>
  <pageSetup paperSize="9" scale="9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2016-08-30T10:41:04Z</cp:lastPrinted>
  <dcterms:created xsi:type="dcterms:W3CDTF">2015-12-01T22:17:25Z</dcterms:created>
  <dcterms:modified xsi:type="dcterms:W3CDTF">2016-08-30T11:18:26Z</dcterms:modified>
</cp:coreProperties>
</file>