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55" tabRatio="359" activeTab="1"/>
  </bookViews>
  <sheets>
    <sheet name="dataSurvey" sheetId="2" r:id="rId1"/>
    <sheet name="dataAdaptation" sheetId="3" r:id="rId2"/>
    <sheet name="sailAwayFleet" sheetId="4" r:id="rId3"/>
  </sheets>
  <calcPr calcId="125725"/>
</workbook>
</file>

<file path=xl/calcChain.xml><?xml version="1.0" encoding="utf-8"?>
<calcChain xmlns="http://schemas.openxmlformats.org/spreadsheetml/2006/main">
  <c r="J14" i="3"/>
  <c r="J12"/>
  <c r="J6"/>
  <c r="J4"/>
  <c r="J9"/>
  <c r="J10"/>
  <c r="J11"/>
  <c r="J8"/>
  <c r="J5"/>
  <c r="J3"/>
  <c r="H13"/>
  <c r="I13" s="1"/>
  <c r="I42"/>
  <c r="V7"/>
  <c r="V8"/>
  <c r="V9"/>
  <c r="V10"/>
  <c r="V11"/>
  <c r="V12"/>
  <c r="V3"/>
  <c r="T4"/>
  <c r="T5"/>
  <c r="T6"/>
  <c r="T7"/>
  <c r="T8"/>
  <c r="T9"/>
  <c r="T10"/>
  <c r="T11"/>
  <c r="T12"/>
  <c r="T3"/>
  <c r="R7"/>
  <c r="R8"/>
  <c r="R10"/>
  <c r="P5"/>
  <c r="P7"/>
  <c r="P8"/>
  <c r="P9"/>
  <c r="P10"/>
  <c r="P11"/>
  <c r="I15"/>
  <c r="V15" s="1"/>
  <c r="I16"/>
  <c r="K16" s="1"/>
  <c r="I14"/>
  <c r="V14" s="1"/>
  <c r="H12"/>
  <c r="P12" s="1"/>
  <c r="H6"/>
  <c r="P6" s="1"/>
  <c r="H4"/>
  <c r="P4" s="1"/>
  <c r="P3"/>
  <c r="K11"/>
  <c r="R11" s="1"/>
  <c r="K9"/>
  <c r="R9" s="1"/>
  <c r="K12"/>
  <c r="R12" s="1"/>
  <c r="K4"/>
  <c r="N4" s="1"/>
  <c r="V4" s="1"/>
  <c r="K5"/>
  <c r="N5" s="1"/>
  <c r="V5" s="1"/>
  <c r="K6"/>
  <c r="N6" s="1"/>
  <c r="V6" s="1"/>
  <c r="K3"/>
  <c r="R3" s="1"/>
  <c r="K15" l="1"/>
  <c r="L15" s="1"/>
  <c r="T15" s="1"/>
  <c r="J13"/>
  <c r="X7"/>
  <c r="J15"/>
  <c r="J16"/>
  <c r="X12"/>
  <c r="P15"/>
  <c r="T13"/>
  <c r="K13"/>
  <c r="R13" s="1"/>
  <c r="P13"/>
  <c r="X9"/>
  <c r="X8"/>
  <c r="X3"/>
  <c r="X10"/>
  <c r="X11"/>
  <c r="R16"/>
  <c r="L16"/>
  <c r="T16" s="1"/>
  <c r="V16"/>
  <c r="P14"/>
  <c r="R4"/>
  <c r="X4" s="1"/>
  <c r="R6"/>
  <c r="X6" s="1"/>
  <c r="P16"/>
  <c r="R5"/>
  <c r="X5" s="1"/>
  <c r="K14"/>
  <c r="R15" l="1"/>
  <c r="X15" s="1"/>
  <c r="N13"/>
  <c r="V13" s="1"/>
  <c r="X13" s="1"/>
  <c r="L14"/>
  <c r="T14" s="1"/>
  <c r="R14"/>
  <c r="X16"/>
  <c r="X14" l="1"/>
</calcChain>
</file>

<file path=xl/sharedStrings.xml><?xml version="1.0" encoding="utf-8"?>
<sst xmlns="http://schemas.openxmlformats.org/spreadsheetml/2006/main" count="281" uniqueCount="117">
  <si>
    <t>mmsi</t>
  </si>
  <si>
    <t>flag</t>
  </si>
  <si>
    <t>name</t>
  </si>
  <si>
    <t>type</t>
  </si>
  <si>
    <t>length</t>
  </si>
  <si>
    <t>width</t>
  </si>
  <si>
    <t>lightshipWeight</t>
  </si>
  <si>
    <t>ballast</t>
  </si>
  <si>
    <t>fuel</t>
  </si>
  <si>
    <t>payload</t>
  </si>
  <si>
    <t>TR</t>
  </si>
  <si>
    <t>MILITARY</t>
  </si>
  <si>
    <t>GR</t>
  </si>
  <si>
    <t>PASSENGER</t>
  </si>
  <si>
    <t>PA</t>
  </si>
  <si>
    <t>TANKER</t>
  </si>
  <si>
    <t>LAWENFORCEMENT</t>
  </si>
  <si>
    <t>HIGHSPEED</t>
  </si>
  <si>
    <t>US</t>
  </si>
  <si>
    <t>CARGO</t>
  </si>
  <si>
    <t>KY</t>
  </si>
  <si>
    <t>PLEASURE</t>
  </si>
  <si>
    <t>MMSI</t>
  </si>
  <si>
    <t>AIS Vessel Type</t>
  </si>
  <si>
    <t>Name</t>
  </si>
  <si>
    <t>Flag</t>
  </si>
  <si>
    <t>Maximum speed (kts)</t>
  </si>
  <si>
    <t>Length (m)</t>
  </si>
  <si>
    <t>Width (m)</t>
  </si>
  <si>
    <t>lightshipWeight (t)</t>
  </si>
  <si>
    <t>Ballast (t)</t>
  </si>
  <si>
    <t>C. PRIMACY</t>
  </si>
  <si>
    <t>Displacement (t)</t>
  </si>
  <si>
    <t>Deadweight (t)</t>
  </si>
  <si>
    <t>MAERSK MONTANA</t>
  </si>
  <si>
    <t>BLUE STAR 2</t>
  </si>
  <si>
    <t>BLUE STAR DELOS</t>
  </si>
  <si>
    <t>BLUE STAR NAXOS</t>
  </si>
  <si>
    <t>BLUE STAR PATMOS</t>
  </si>
  <si>
    <t>FESTOS PALACE</t>
  </si>
  <si>
    <t>KNOSSOS PALACE</t>
  </si>
  <si>
    <t>SANTORINI PALACE</t>
  </si>
  <si>
    <t>MARYAH</t>
  </si>
  <si>
    <t>t</t>
  </si>
  <si>
    <t>Fuel</t>
  </si>
  <si>
    <t>SANTORINI PALACE (prev. HIGHSPEED 7)</t>
  </si>
  <si>
    <t>Source</t>
  </si>
  <si>
    <t>HYDRA</t>
  </si>
  <si>
    <t>BARBAROS</t>
  </si>
  <si>
    <t>GAVDOS</t>
  </si>
  <si>
    <t>UMUT</t>
  </si>
  <si>
    <t>Subscription service "Vessel Particulars", marinetraffic.com</t>
  </si>
  <si>
    <t>Vessel Information</t>
  </si>
  <si>
    <t>CARGO - HAZARD A (MAJOR)</t>
  </si>
  <si>
    <t>Vessel Type</t>
  </si>
  <si>
    <t>CRUDE OIL TANKER</t>
  </si>
  <si>
    <t>CONTAINER SHIP</t>
  </si>
  <si>
    <t>YACHT</t>
  </si>
  <si>
    <t>RO-RO / PASSENGER SHIP</t>
  </si>
  <si>
    <t>HIGH SPEED CRAFT</t>
  </si>
  <si>
    <r>
      <t>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</si>
  <si>
    <t>PATROL VESSEL</t>
  </si>
  <si>
    <t>LAW ENFORCE</t>
  </si>
  <si>
    <t>SAR</t>
  </si>
  <si>
    <t>-</t>
  </si>
  <si>
    <t>FRIGATE</t>
  </si>
  <si>
    <t>http://www.shipspotting.com/gallery/photo.php?lid=1760932</t>
  </si>
  <si>
    <t>https://products.damen.com/-/media/Products/Images/Clusters-groups/High-Speed-Crafts/Stan-Patrol-Vessel/Stan-Patrol-5509/Documents/Product_Sheet_Damen_Stan_Patrol_5509_11_2017.pdf</t>
  </si>
  <si>
    <t>http://www.hellenicnavy.gr/el/o-stolos-mas/fregates/typou-meko/meko-xaraktiristika.html</t>
  </si>
  <si>
    <t>http://www.rmkmarine.com/083-tcsg-umut-_sg-703_.html</t>
  </si>
  <si>
    <t>Ballast (kg)</t>
  </si>
  <si>
    <t>Fuel (kg)</t>
  </si>
  <si>
    <t>lightshipWeight (kg)</t>
  </si>
  <si>
    <t>Deadweight (kg)</t>
  </si>
  <si>
    <t>Maximum speed (m/s)</t>
  </si>
  <si>
    <t>Payload (kg)</t>
  </si>
  <si>
    <t>rounded to</t>
  </si>
  <si>
    <t>sailAway AIS Vessel Type</t>
  </si>
  <si>
    <t>Displacement (kg)</t>
  </si>
  <si>
    <t>Ballast / 
Deadweight</t>
  </si>
  <si>
    <t>Fuel / 
Deadweight</t>
  </si>
  <si>
    <t>Payload / 
Deadweight</t>
  </si>
  <si>
    <t>Deadweight / 
Displacement</t>
  </si>
  <si>
    <t>maximumSpeed</t>
  </si>
  <si>
    <t>minimumSpeed</t>
  </si>
  <si>
    <t>acceleration</t>
  </si>
  <si>
    <t>deceleration</t>
  </si>
  <si>
    <t>initialSpeed</t>
  </si>
  <si>
    <t>Warships are given mock MMSIs.</t>
  </si>
  <si>
    <t>Unit conversion: metric tons to kilograms, for all weights.</t>
  </si>
  <si>
    <t>Deadweight = (Fuel + Ballast + Payload)</t>
  </si>
  <si>
    <t>Displacement = (Lightship + Deadweight)</t>
  </si>
  <si>
    <t>Displacement</t>
  </si>
  <si>
    <t>To avoid decimal places in vessels with derived displacement, those are rounded as:</t>
  </si>
  <si>
    <t>(Ballast + Fuel + Payload) / Deadweight</t>
  </si>
  <si>
    <t>GAVDOS length / UMUT length</t>
  </si>
  <si>
    <t>NOTES:</t>
  </si>
  <si>
    <r>
      <rPr>
        <sz val="11"/>
        <color theme="1"/>
        <rFont val="Calibri"/>
        <family val="2"/>
        <charset val="161"/>
      </rPr>
      <t xml:space="preserve">→ </t>
    </r>
    <r>
      <rPr>
        <sz val="11"/>
        <color theme="1"/>
        <rFont val="Calibri"/>
        <family val="2"/>
        <scheme val="minor"/>
      </rPr>
      <t>round to 65%</t>
    </r>
  </si>
  <si>
    <t>Ballast is approx. 50% of Deadweight for passenger ships.</t>
  </si>
  <si>
    <t>Passenger ships seem to have a Deadweight/Displacement ratio of around 35%.</t>
  </si>
  <si>
    <t>For ships of similar size and type:</t>
  </si>
  <si>
    <t>Ballast and Fuel across ships consitute comparable percentages of their Deadweight.</t>
  </si>
  <si>
    <t>1| ADAPTATION / CONVERSION STEPS:</t>
  </si>
  <si>
    <t>(Deadweight / Displacement) ratio exhibits low variability.</t>
  </si>
  <si>
    <t>Unit conversion: knots to meters per second, rounded to next integer (up).</t>
  </si>
  <si>
    <t>3| DATA ESTIMATION ASSUMPTIONS:</t>
  </si>
  <si>
    <t>a| GENERAL:</t>
  </si>
  <si>
    <t>b| SPECIFIC:</t>
  </si>
  <si>
    <t>Values in cells with red background denote derived or estimated data.</t>
  </si>
  <si>
    <t>2| DATA DERIVATION FORMULAE:</t>
  </si>
  <si>
    <t>Vessel Type resolution according to the closest fits in the java enum VesselType.</t>
  </si>
  <si>
    <t>Conversion from volume(m^3) to weight (kg): At 15,5 degrees Celcius, a cubic meter of diesel fuel weighs approx. 850,8 kilograms.</t>
  </si>
  <si>
    <t>...and probably cargo ships are a bit in between of tankers and passenger ships in respect of said percentage, say 40%.</t>
  </si>
  <si>
    <t>For warships, Deadweight/Displacement is (0,25) since, other than rockets and ammunition, they don't carry much else.</t>
  </si>
  <si>
    <t>For Gavdos, the warship approach is used, but since there are no weights available, the vessel shall be considered a scaled-down version of Umut (same vessel type), based on their relative lengths.</t>
  </si>
  <si>
    <t>The rest of Deadweight (other than ballast) seems to be approx. evenly split between Payload and Fuel, for many ships.</t>
  </si>
  <si>
    <t>...and perhaps less for catamarans (like Santorini Palace): 35%.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</si>
</sst>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vertAlign val="superscript"/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charset val="161"/>
    </font>
    <font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2" borderId="0" xfId="1"/>
    <xf numFmtId="0" fontId="2" fillId="0" borderId="0" xfId="0" applyFont="1" applyAlignment="1">
      <alignment horizontal="center" vertical="center"/>
    </xf>
    <xf numFmtId="0" fontId="4" fillId="0" borderId="0" xfId="2" applyAlignment="1" applyProtection="1"/>
    <xf numFmtId="0" fontId="2" fillId="0" borderId="0" xfId="0" applyFont="1" applyAlignment="1">
      <alignment vertical="center"/>
    </xf>
    <xf numFmtId="0" fontId="6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textRotation="180" wrapText="1"/>
    </xf>
    <xf numFmtId="0" fontId="2" fillId="0" borderId="0" xfId="0" applyFont="1" applyAlignment="1">
      <alignment horizontal="center" vertical="center" wrapText="1"/>
    </xf>
    <xf numFmtId="0" fontId="1" fillId="2" borderId="0" xfId="1" applyAlignment="1">
      <alignment horizontal="center"/>
    </xf>
  </cellXfs>
  <cellStyles count="3">
    <cellStyle name="Κακό" xfId="1" builtinId="27"/>
    <cellStyle name="Κανονικό" xfId="0" builtinId="0"/>
    <cellStyle name="Υπερ-σύνδεση" xfId="2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s.damen.com/-/media/Products/Images/Clusters-groups/High-Speed-Crafts/Stan-Patrol-Vessel/Stan-Patrol-5509/Documents/Product_Sheet_Damen_Stan_Patrol_5509_11_2017.pdf" TargetMode="External"/><Relationship Id="rId2" Type="http://schemas.openxmlformats.org/officeDocument/2006/relationships/hyperlink" Target="http://www.shipspotting.com/gallery/photo.php?lid=1760932" TargetMode="External"/><Relationship Id="rId1" Type="http://schemas.openxmlformats.org/officeDocument/2006/relationships/hyperlink" Target="http://www.hellenicnavy.gr/el/o-stolos-mas/fregates/typou-meko/meko-xaraktiristika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rmkmarine.com/083-tcsg-umut-_sg-703_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7"/>
  <sheetViews>
    <sheetView zoomScaleNormal="100" workbookViewId="0">
      <selection activeCell="P30" sqref="P30"/>
    </sheetView>
  </sheetViews>
  <sheetFormatPr defaultRowHeight="15"/>
  <cols>
    <col min="1" max="1" width="37" bestFit="1" customWidth="1"/>
    <col min="2" max="2" width="12.28515625" bestFit="1" customWidth="1"/>
    <col min="3" max="3" width="4.5703125" bestFit="1" customWidth="1"/>
    <col min="4" max="4" width="23.7109375" bestFit="1" customWidth="1"/>
    <col min="5" max="5" width="26.5703125" bestFit="1" customWidth="1"/>
    <col min="6" max="6" width="10.7109375" bestFit="1" customWidth="1"/>
    <col min="7" max="7" width="10.28515625" bestFit="1" customWidth="1"/>
    <col min="8" max="8" width="20.7109375" bestFit="1" customWidth="1"/>
    <col min="9" max="9" width="16" bestFit="1" customWidth="1"/>
    <col min="10" max="10" width="14.5703125" bestFit="1" customWidth="1"/>
    <col min="11" max="11" width="18.28515625" bestFit="1" customWidth="1"/>
    <col min="12" max="12" width="9.5703125" bestFit="1" customWidth="1"/>
    <col min="13" max="14" width="6.28515625" bestFit="1" customWidth="1"/>
    <col min="15" max="15" width="15.7109375" customWidth="1"/>
  </cols>
  <sheetData>
    <row r="1" spans="1:15">
      <c r="A1" s="6" t="s">
        <v>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7" t="s">
        <v>46</v>
      </c>
    </row>
    <row r="2" spans="1:15">
      <c r="A2" s="7" t="s">
        <v>24</v>
      </c>
      <c r="B2" s="7" t="s">
        <v>22</v>
      </c>
      <c r="C2" s="7" t="s">
        <v>25</v>
      </c>
      <c r="D2" s="7" t="s">
        <v>54</v>
      </c>
      <c r="E2" s="7" t="s">
        <v>23</v>
      </c>
      <c r="F2" s="7" t="s">
        <v>27</v>
      </c>
      <c r="G2" s="7" t="s">
        <v>28</v>
      </c>
      <c r="H2" s="7" t="s">
        <v>26</v>
      </c>
      <c r="I2" s="7" t="s">
        <v>32</v>
      </c>
      <c r="J2" s="7" t="s">
        <v>33</v>
      </c>
      <c r="K2" s="7" t="s">
        <v>29</v>
      </c>
      <c r="L2" s="7" t="s">
        <v>30</v>
      </c>
      <c r="M2" s="7" t="s">
        <v>44</v>
      </c>
      <c r="N2" s="7"/>
      <c r="O2" s="7"/>
    </row>
    <row r="3" spans="1:15" ht="17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2" t="s">
        <v>43</v>
      </c>
      <c r="N3" s="2" t="s">
        <v>60</v>
      </c>
      <c r="O3" s="7"/>
    </row>
    <row r="4" spans="1:15" ht="15" customHeight="1">
      <c r="A4" t="s">
        <v>35</v>
      </c>
      <c r="B4">
        <v>239737000</v>
      </c>
      <c r="C4" t="s">
        <v>12</v>
      </c>
      <c r="D4" t="s">
        <v>58</v>
      </c>
      <c r="E4" t="s">
        <v>13</v>
      </c>
      <c r="F4">
        <v>171.4</v>
      </c>
      <c r="G4">
        <v>26.2</v>
      </c>
      <c r="H4">
        <v>27</v>
      </c>
      <c r="I4">
        <v>15443</v>
      </c>
      <c r="J4">
        <v>5075</v>
      </c>
      <c r="K4" t="s">
        <v>64</v>
      </c>
      <c r="L4" t="s">
        <v>64</v>
      </c>
      <c r="M4" t="s">
        <v>64</v>
      </c>
      <c r="N4" t="s">
        <v>64</v>
      </c>
      <c r="O4" s="8" t="s">
        <v>51</v>
      </c>
    </row>
    <row r="5" spans="1:15">
      <c r="A5" t="s">
        <v>36</v>
      </c>
      <c r="B5">
        <v>241087000</v>
      </c>
      <c r="C5" t="s">
        <v>12</v>
      </c>
      <c r="D5" t="s">
        <v>58</v>
      </c>
      <c r="E5" t="s">
        <v>13</v>
      </c>
      <c r="F5">
        <v>145</v>
      </c>
      <c r="G5">
        <v>22</v>
      </c>
      <c r="H5">
        <v>25.5</v>
      </c>
      <c r="I5" t="s">
        <v>64</v>
      </c>
      <c r="J5">
        <v>2767</v>
      </c>
      <c r="K5" t="s">
        <v>64</v>
      </c>
      <c r="L5" t="s">
        <v>64</v>
      </c>
      <c r="M5" t="s">
        <v>64</v>
      </c>
      <c r="N5">
        <v>567</v>
      </c>
      <c r="O5" s="8"/>
    </row>
    <row r="6" spans="1:15">
      <c r="A6" t="s">
        <v>37</v>
      </c>
      <c r="B6">
        <v>239923000</v>
      </c>
      <c r="C6" t="s">
        <v>12</v>
      </c>
      <c r="D6" t="s">
        <v>58</v>
      </c>
      <c r="E6" t="s">
        <v>13</v>
      </c>
      <c r="F6">
        <v>124</v>
      </c>
      <c r="G6">
        <v>18.899999999999999</v>
      </c>
      <c r="H6">
        <v>25</v>
      </c>
      <c r="I6">
        <v>6584</v>
      </c>
      <c r="J6">
        <v>1896</v>
      </c>
      <c r="K6" t="s">
        <v>64</v>
      </c>
      <c r="L6" t="s">
        <v>64</v>
      </c>
      <c r="M6">
        <v>402</v>
      </c>
      <c r="N6" t="s">
        <v>64</v>
      </c>
      <c r="O6" s="8"/>
    </row>
    <row r="7" spans="1:15">
      <c r="A7" t="s">
        <v>38</v>
      </c>
      <c r="B7">
        <v>241159000</v>
      </c>
      <c r="C7" t="s">
        <v>12</v>
      </c>
      <c r="D7" t="s">
        <v>58</v>
      </c>
      <c r="E7" t="s">
        <v>13</v>
      </c>
      <c r="F7">
        <v>145.9</v>
      </c>
      <c r="G7">
        <v>23.2</v>
      </c>
      <c r="H7">
        <v>25.5</v>
      </c>
      <c r="I7" t="s">
        <v>64</v>
      </c>
      <c r="J7">
        <v>2775</v>
      </c>
      <c r="K7" t="s">
        <v>64</v>
      </c>
      <c r="L7" t="s">
        <v>64</v>
      </c>
      <c r="M7" t="s">
        <v>64</v>
      </c>
      <c r="N7">
        <v>567</v>
      </c>
      <c r="O7" s="8"/>
    </row>
    <row r="8" spans="1:15">
      <c r="A8" t="s">
        <v>31</v>
      </c>
      <c r="B8">
        <v>351168000</v>
      </c>
      <c r="C8" t="s">
        <v>14</v>
      </c>
      <c r="D8" t="s">
        <v>55</v>
      </c>
      <c r="E8" t="s">
        <v>15</v>
      </c>
      <c r="F8">
        <v>336.17</v>
      </c>
      <c r="G8">
        <v>60</v>
      </c>
      <c r="H8">
        <v>16</v>
      </c>
      <c r="I8">
        <v>347054</v>
      </c>
      <c r="J8">
        <v>316427</v>
      </c>
      <c r="K8">
        <v>30627</v>
      </c>
      <c r="L8">
        <v>101085</v>
      </c>
      <c r="M8" t="s">
        <v>64</v>
      </c>
      <c r="N8">
        <v>8073</v>
      </c>
      <c r="O8" s="8"/>
    </row>
    <row r="9" spans="1:15">
      <c r="A9" t="s">
        <v>39</v>
      </c>
      <c r="B9">
        <v>237611000</v>
      </c>
      <c r="C9" t="s">
        <v>12</v>
      </c>
      <c r="D9" t="s">
        <v>58</v>
      </c>
      <c r="E9" t="s">
        <v>13</v>
      </c>
      <c r="F9">
        <v>214</v>
      </c>
      <c r="G9">
        <v>26.4</v>
      </c>
      <c r="H9">
        <v>32</v>
      </c>
      <c r="I9">
        <v>22430</v>
      </c>
      <c r="J9">
        <v>5493</v>
      </c>
      <c r="K9" t="s">
        <v>64</v>
      </c>
      <c r="L9">
        <v>3263</v>
      </c>
      <c r="M9">
        <v>1071</v>
      </c>
      <c r="N9" t="s">
        <v>64</v>
      </c>
      <c r="O9" s="8"/>
    </row>
    <row r="10" spans="1:15">
      <c r="A10" t="s">
        <v>45</v>
      </c>
      <c r="B10">
        <v>240348000</v>
      </c>
      <c r="C10" t="s">
        <v>12</v>
      </c>
      <c r="D10" t="s">
        <v>59</v>
      </c>
      <c r="E10" t="s">
        <v>59</v>
      </c>
      <c r="F10">
        <v>85</v>
      </c>
      <c r="G10">
        <v>21.2</v>
      </c>
      <c r="H10">
        <v>41</v>
      </c>
      <c r="I10">
        <v>1408</v>
      </c>
      <c r="J10">
        <v>470</v>
      </c>
      <c r="K10" t="s">
        <v>64</v>
      </c>
      <c r="L10" t="s">
        <v>64</v>
      </c>
      <c r="M10" t="s">
        <v>64</v>
      </c>
      <c r="N10" t="s">
        <v>64</v>
      </c>
      <c r="O10" s="8"/>
    </row>
    <row r="11" spans="1:15">
      <c r="A11" t="s">
        <v>40</v>
      </c>
      <c r="B11">
        <v>237641000</v>
      </c>
      <c r="C11" t="s">
        <v>12</v>
      </c>
      <c r="D11" t="s">
        <v>58</v>
      </c>
      <c r="E11" t="s">
        <v>13</v>
      </c>
      <c r="F11">
        <v>214</v>
      </c>
      <c r="G11">
        <v>26.4</v>
      </c>
      <c r="H11">
        <v>32</v>
      </c>
      <c r="I11">
        <v>22430</v>
      </c>
      <c r="J11">
        <v>7440</v>
      </c>
      <c r="K11" t="s">
        <v>64</v>
      </c>
      <c r="L11">
        <v>3263</v>
      </c>
      <c r="M11">
        <v>1071</v>
      </c>
      <c r="N11" t="s">
        <v>64</v>
      </c>
      <c r="O11" s="8"/>
    </row>
    <row r="12" spans="1:15">
      <c r="A12" t="s">
        <v>34</v>
      </c>
      <c r="B12">
        <v>367759000</v>
      </c>
      <c r="C12" t="s">
        <v>18</v>
      </c>
      <c r="D12" t="s">
        <v>56</v>
      </c>
      <c r="E12" t="s">
        <v>53</v>
      </c>
      <c r="F12">
        <v>292.08</v>
      </c>
      <c r="G12">
        <v>32.35</v>
      </c>
      <c r="H12">
        <v>24.4</v>
      </c>
      <c r="I12">
        <v>82287</v>
      </c>
      <c r="J12">
        <v>61499</v>
      </c>
      <c r="K12" t="s">
        <v>64</v>
      </c>
      <c r="L12" t="s">
        <v>64</v>
      </c>
      <c r="M12" t="s">
        <v>64</v>
      </c>
      <c r="N12" t="s">
        <v>64</v>
      </c>
      <c r="O12" s="8"/>
    </row>
    <row r="13" spans="1:15">
      <c r="A13" t="s">
        <v>42</v>
      </c>
      <c r="B13">
        <v>319068600</v>
      </c>
      <c r="C13" t="s">
        <v>20</v>
      </c>
      <c r="D13" t="s">
        <v>57</v>
      </c>
      <c r="E13" t="s">
        <v>13</v>
      </c>
      <c r="F13">
        <v>128</v>
      </c>
      <c r="G13">
        <v>17</v>
      </c>
      <c r="H13">
        <v>18</v>
      </c>
      <c r="I13" t="s">
        <v>64</v>
      </c>
      <c r="J13">
        <v>2200</v>
      </c>
      <c r="K13" t="s">
        <v>64</v>
      </c>
      <c r="L13" t="s">
        <v>64</v>
      </c>
      <c r="M13" t="s">
        <v>64</v>
      </c>
      <c r="N13" t="s">
        <v>64</v>
      </c>
      <c r="O13" s="8"/>
    </row>
    <row r="14" spans="1:15">
      <c r="A14" t="s">
        <v>49</v>
      </c>
      <c r="B14">
        <v>240082000</v>
      </c>
      <c r="C14" t="s">
        <v>12</v>
      </c>
      <c r="D14" t="s">
        <v>61</v>
      </c>
      <c r="E14" t="s">
        <v>62</v>
      </c>
      <c r="F14">
        <v>57.4</v>
      </c>
      <c r="G14">
        <v>9.4</v>
      </c>
      <c r="H14">
        <v>29</v>
      </c>
      <c r="I14" t="s">
        <v>64</v>
      </c>
      <c r="J14" t="s">
        <v>64</v>
      </c>
      <c r="K14" t="s">
        <v>64</v>
      </c>
      <c r="L14" t="s">
        <v>64</v>
      </c>
      <c r="M14" t="s">
        <v>64</v>
      </c>
      <c r="N14">
        <v>85.9</v>
      </c>
      <c r="O14" s="3" t="s">
        <v>67</v>
      </c>
    </row>
    <row r="15" spans="1:15">
      <c r="A15" t="s">
        <v>50</v>
      </c>
      <c r="B15">
        <v>271030139</v>
      </c>
      <c r="C15" t="s">
        <v>10</v>
      </c>
      <c r="D15" t="s">
        <v>63</v>
      </c>
      <c r="E15" t="s">
        <v>63</v>
      </c>
      <c r="F15">
        <v>88</v>
      </c>
      <c r="G15">
        <v>12.2</v>
      </c>
      <c r="H15">
        <v>22</v>
      </c>
      <c r="I15">
        <v>1700</v>
      </c>
      <c r="J15" t="s">
        <v>64</v>
      </c>
      <c r="K15" t="s">
        <v>64</v>
      </c>
      <c r="L15" t="s">
        <v>64</v>
      </c>
      <c r="M15" t="s">
        <v>64</v>
      </c>
      <c r="N15" t="s">
        <v>64</v>
      </c>
      <c r="O15" s="3" t="s">
        <v>69</v>
      </c>
    </row>
    <row r="16" spans="1:15">
      <c r="A16" t="s">
        <v>47</v>
      </c>
      <c r="B16" t="s">
        <v>64</v>
      </c>
      <c r="C16" t="s">
        <v>12</v>
      </c>
      <c r="D16" t="s">
        <v>65</v>
      </c>
      <c r="E16" t="s">
        <v>64</v>
      </c>
      <c r="F16">
        <v>117</v>
      </c>
      <c r="G16">
        <v>14.8</v>
      </c>
      <c r="H16">
        <v>30</v>
      </c>
      <c r="I16">
        <v>3400</v>
      </c>
      <c r="J16" t="s">
        <v>64</v>
      </c>
      <c r="K16" t="s">
        <v>64</v>
      </c>
      <c r="L16" t="s">
        <v>64</v>
      </c>
      <c r="M16" t="s">
        <v>64</v>
      </c>
      <c r="N16" t="s">
        <v>64</v>
      </c>
      <c r="O16" s="3" t="s">
        <v>68</v>
      </c>
    </row>
    <row r="17" spans="1:15">
      <c r="A17" t="s">
        <v>48</v>
      </c>
      <c r="B17" t="s">
        <v>64</v>
      </c>
      <c r="C17" t="s">
        <v>10</v>
      </c>
      <c r="D17" t="s">
        <v>65</v>
      </c>
      <c r="E17" t="s">
        <v>64</v>
      </c>
      <c r="F17">
        <v>116.7</v>
      </c>
      <c r="G17">
        <v>14.8</v>
      </c>
      <c r="H17">
        <v>32</v>
      </c>
      <c r="I17">
        <v>3380</v>
      </c>
      <c r="J17" t="s">
        <v>64</v>
      </c>
      <c r="K17" t="s">
        <v>64</v>
      </c>
      <c r="L17" t="s">
        <v>64</v>
      </c>
      <c r="M17" t="s">
        <v>64</v>
      </c>
      <c r="N17" t="s">
        <v>64</v>
      </c>
      <c r="O17" s="3" t="s">
        <v>66</v>
      </c>
    </row>
  </sheetData>
  <mergeCells count="16">
    <mergeCell ref="A1:N1"/>
    <mergeCell ref="O1:O3"/>
    <mergeCell ref="O4:O13"/>
    <mergeCell ref="D2:D3"/>
    <mergeCell ref="G2:G3"/>
    <mergeCell ref="F2:F3"/>
    <mergeCell ref="E2:E3"/>
    <mergeCell ref="A2:A3"/>
    <mergeCell ref="C2:C3"/>
    <mergeCell ref="B2:B3"/>
    <mergeCell ref="M2:N2"/>
    <mergeCell ref="L2:L3"/>
    <mergeCell ref="K2:K3"/>
    <mergeCell ref="J2:J3"/>
    <mergeCell ref="I2:I3"/>
    <mergeCell ref="H2:H3"/>
  </mergeCells>
  <hyperlinks>
    <hyperlink ref="O16" r:id="rId1"/>
    <hyperlink ref="O17" r:id="rId2"/>
    <hyperlink ref="O14" r:id="rId3"/>
    <hyperlink ref="O15" r:id="rId4"/>
  </hyperlinks>
  <pageMargins left="0.70866141732283472" right="0.70866141732283472" top="0.74803149606299213" bottom="0.74803149606299213" header="0.31496062992125984" footer="0.31496062992125984"/>
  <pageSetup paperSize="9" scale="34" orientation="landscape" horizontalDpi="4294967293" verticalDpi="0" r:id="rId5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X47"/>
  <sheetViews>
    <sheetView tabSelected="1" workbookViewId="0">
      <pane xSplit="1" topLeftCell="B1" activePane="topRight" state="frozen"/>
      <selection pane="topRight" activeCell="C18" sqref="C18"/>
    </sheetView>
  </sheetViews>
  <sheetFormatPr defaultRowHeight="15"/>
  <cols>
    <col min="1" max="1" width="18.5703125" bestFit="1" customWidth="1"/>
    <col min="2" max="2" width="10" bestFit="1" customWidth="1"/>
    <col min="3" max="3" width="4.5703125" bestFit="1" customWidth="1"/>
    <col min="4" max="4" width="25.42578125" customWidth="1"/>
    <col min="5" max="5" width="15.140625" customWidth="1"/>
    <col min="6" max="6" width="10.140625" bestFit="1" customWidth="1"/>
    <col min="7" max="7" width="20.5703125" bestFit="1" customWidth="1"/>
    <col min="8" max="8" width="17.28515625" bestFit="1" customWidth="1"/>
    <col min="9" max="9" width="15.7109375" bestFit="1" customWidth="1"/>
    <col min="10" max="10" width="19.42578125" bestFit="1" customWidth="1"/>
    <col min="11" max="11" width="10.7109375" bestFit="1" customWidth="1"/>
    <col min="12" max="12" width="9" bestFit="1" customWidth="1"/>
    <col min="13" max="13" width="5.7109375" customWidth="1"/>
    <col min="14" max="14" width="11.85546875" bestFit="1" customWidth="1"/>
    <col min="15" max="15" width="14.5703125" customWidth="1"/>
    <col min="16" max="16" width="14.7109375" customWidth="1"/>
    <col min="17" max="17" width="8.7109375" customWidth="1"/>
    <col min="18" max="18" width="14.7109375" customWidth="1"/>
    <col min="19" max="19" width="1.7109375" customWidth="1"/>
    <col min="20" max="20" width="14.7109375" customWidth="1"/>
    <col min="21" max="21" width="1.7109375" customWidth="1"/>
    <col min="22" max="22" width="14.7109375" customWidth="1"/>
    <col min="23" max="23" width="1.7109375" customWidth="1"/>
    <col min="24" max="24" width="27.85546875" customWidth="1"/>
  </cols>
  <sheetData>
    <row r="1" spans="1:24">
      <c r="A1" s="7" t="s">
        <v>24</v>
      </c>
      <c r="B1" s="7" t="s">
        <v>22</v>
      </c>
      <c r="C1" s="7" t="s">
        <v>25</v>
      </c>
      <c r="D1" s="7" t="s">
        <v>77</v>
      </c>
      <c r="E1" s="7" t="s">
        <v>27</v>
      </c>
      <c r="F1" s="7" t="s">
        <v>28</v>
      </c>
      <c r="G1" s="7" t="s">
        <v>74</v>
      </c>
      <c r="H1" s="7" t="s">
        <v>78</v>
      </c>
      <c r="I1" s="7" t="s">
        <v>73</v>
      </c>
      <c r="J1" s="7" t="s">
        <v>72</v>
      </c>
      <c r="K1" s="7" t="s">
        <v>70</v>
      </c>
      <c r="L1" s="7" t="s">
        <v>71</v>
      </c>
      <c r="M1" s="4"/>
      <c r="N1" s="7" t="s">
        <v>75</v>
      </c>
      <c r="P1" s="9" t="s">
        <v>82</v>
      </c>
      <c r="R1" s="9" t="s">
        <v>79</v>
      </c>
      <c r="T1" s="9" t="s">
        <v>80</v>
      </c>
      <c r="V1" s="9" t="s">
        <v>81</v>
      </c>
      <c r="X1" s="9" t="s">
        <v>94</v>
      </c>
    </row>
    <row r="2" spans="1:2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2"/>
      <c r="N2" s="7"/>
      <c r="P2" s="9"/>
      <c r="R2" s="9"/>
      <c r="T2" s="9"/>
      <c r="V2" s="9"/>
      <c r="X2" s="9"/>
    </row>
    <row r="3" spans="1:24">
      <c r="A3" t="s">
        <v>35</v>
      </c>
      <c r="B3">
        <v>239737000</v>
      </c>
      <c r="C3" t="s">
        <v>12</v>
      </c>
      <c r="D3" t="s">
        <v>13</v>
      </c>
      <c r="E3">
        <v>171.4</v>
      </c>
      <c r="F3">
        <v>26.2</v>
      </c>
      <c r="G3">
        <v>14</v>
      </c>
      <c r="H3">
        <v>15443000</v>
      </c>
      <c r="I3">
        <v>5075000</v>
      </c>
      <c r="J3">
        <f>H3-I3</f>
        <v>10368000</v>
      </c>
      <c r="K3" s="1">
        <f>I3*0.5</f>
        <v>2537500</v>
      </c>
      <c r="L3" s="1">
        <v>1268750</v>
      </c>
      <c r="N3" s="1">
        <v>1268750</v>
      </c>
      <c r="P3">
        <f t="shared" ref="P3:P16" si="0">I3/H3</f>
        <v>0.32862785728161625</v>
      </c>
      <c r="R3">
        <f t="shared" ref="R3:R16" si="1">K3/I3</f>
        <v>0.5</v>
      </c>
      <c r="T3">
        <f t="shared" ref="T3:T16" si="2">L3/I3</f>
        <v>0.25</v>
      </c>
      <c r="V3">
        <f t="shared" ref="V3:V16" si="3">N3/I3</f>
        <v>0.25</v>
      </c>
      <c r="X3">
        <f>R3+T3+V3</f>
        <v>1</v>
      </c>
    </row>
    <row r="4" spans="1:24">
      <c r="A4" t="s">
        <v>36</v>
      </c>
      <c r="B4">
        <v>241087000</v>
      </c>
      <c r="C4" t="s">
        <v>12</v>
      </c>
      <c r="D4" t="s">
        <v>13</v>
      </c>
      <c r="E4">
        <v>145</v>
      </c>
      <c r="F4">
        <v>22</v>
      </c>
      <c r="G4">
        <v>14</v>
      </c>
      <c r="H4" s="1">
        <f>I4/0.35</f>
        <v>7905714.2857142864</v>
      </c>
      <c r="I4">
        <v>2767000</v>
      </c>
      <c r="J4" s="1">
        <f>G45-I4</f>
        <v>5138714</v>
      </c>
      <c r="K4" s="1">
        <f t="shared" ref="K4:K6" si="4">I4*0.5</f>
        <v>1383500</v>
      </c>
      <c r="L4">
        <v>482404</v>
      </c>
      <c r="N4" s="1">
        <f>I4-K4-L4</f>
        <v>901096</v>
      </c>
      <c r="P4">
        <f t="shared" si="0"/>
        <v>0.35</v>
      </c>
      <c r="R4">
        <f t="shared" si="1"/>
        <v>0.5</v>
      </c>
      <c r="T4">
        <f t="shared" si="2"/>
        <v>0.17434188651969643</v>
      </c>
      <c r="V4">
        <f t="shared" si="3"/>
        <v>0.3256581134803036</v>
      </c>
      <c r="X4">
        <f t="shared" ref="X4:X16" si="5">R4+T4+V4</f>
        <v>1</v>
      </c>
    </row>
    <row r="5" spans="1:24">
      <c r="A5" t="s">
        <v>37</v>
      </c>
      <c r="B5">
        <v>239923000</v>
      </c>
      <c r="C5" t="s">
        <v>12</v>
      </c>
      <c r="D5" t="s">
        <v>13</v>
      </c>
      <c r="E5">
        <v>124</v>
      </c>
      <c r="F5">
        <v>18.899999999999999</v>
      </c>
      <c r="G5">
        <v>13</v>
      </c>
      <c r="H5">
        <v>6584000</v>
      </c>
      <c r="I5">
        <v>1896000</v>
      </c>
      <c r="J5">
        <f>H5-I5</f>
        <v>4688000</v>
      </c>
      <c r="K5" s="1">
        <f t="shared" si="4"/>
        <v>948000</v>
      </c>
      <c r="L5">
        <v>402000</v>
      </c>
      <c r="N5" s="1">
        <f t="shared" ref="N5:N6" si="6">I5-K5-L5</f>
        <v>546000</v>
      </c>
      <c r="P5">
        <f t="shared" si="0"/>
        <v>0.28797083839611176</v>
      </c>
      <c r="R5">
        <f t="shared" si="1"/>
        <v>0.5</v>
      </c>
      <c r="T5">
        <f t="shared" si="2"/>
        <v>0.21202531645569619</v>
      </c>
      <c r="V5">
        <f t="shared" si="3"/>
        <v>0.28797468354430378</v>
      </c>
      <c r="X5">
        <f t="shared" si="5"/>
        <v>1</v>
      </c>
    </row>
    <row r="6" spans="1:24">
      <c r="A6" t="s">
        <v>38</v>
      </c>
      <c r="B6">
        <v>241159000</v>
      </c>
      <c r="C6" t="s">
        <v>12</v>
      </c>
      <c r="D6" t="s">
        <v>13</v>
      </c>
      <c r="E6">
        <v>145.9</v>
      </c>
      <c r="F6">
        <v>23.2</v>
      </c>
      <c r="G6">
        <v>14</v>
      </c>
      <c r="H6" s="1">
        <f>I6/0.35</f>
        <v>7928571.4285714291</v>
      </c>
      <c r="I6">
        <v>2775000</v>
      </c>
      <c r="J6" s="1">
        <f>G46-I6</f>
        <v>5153571</v>
      </c>
      <c r="K6" s="1">
        <f t="shared" si="4"/>
        <v>1387500</v>
      </c>
      <c r="L6">
        <v>482404</v>
      </c>
      <c r="N6" s="1">
        <f t="shared" si="6"/>
        <v>905096</v>
      </c>
      <c r="P6">
        <f t="shared" si="0"/>
        <v>0.35</v>
      </c>
      <c r="R6">
        <f t="shared" si="1"/>
        <v>0.5</v>
      </c>
      <c r="T6">
        <f t="shared" si="2"/>
        <v>0.17383927927927928</v>
      </c>
      <c r="V6">
        <f t="shared" si="3"/>
        <v>0.32616072072072072</v>
      </c>
      <c r="X6">
        <f t="shared" si="5"/>
        <v>1</v>
      </c>
    </row>
    <row r="7" spans="1:24">
      <c r="A7" t="s">
        <v>31</v>
      </c>
      <c r="B7">
        <v>351168000</v>
      </c>
      <c r="C7" t="s">
        <v>14</v>
      </c>
      <c r="D7" t="s">
        <v>15</v>
      </c>
      <c r="E7">
        <v>336.17</v>
      </c>
      <c r="F7">
        <v>60</v>
      </c>
      <c r="G7">
        <v>9</v>
      </c>
      <c r="H7">
        <v>347054000</v>
      </c>
      <c r="I7">
        <v>316427000</v>
      </c>
      <c r="J7">
        <v>30627000</v>
      </c>
      <c r="K7">
        <v>101085000</v>
      </c>
      <c r="L7">
        <v>6868508</v>
      </c>
      <c r="N7">
        <v>208473492</v>
      </c>
      <c r="P7">
        <f t="shared" si="0"/>
        <v>0.91175148535962702</v>
      </c>
      <c r="R7">
        <f t="shared" si="1"/>
        <v>0.31945756841230361</v>
      </c>
      <c r="T7">
        <f t="shared" si="2"/>
        <v>2.1706453621214372E-2</v>
      </c>
      <c r="V7">
        <f t="shared" si="3"/>
        <v>0.65883597796648197</v>
      </c>
      <c r="X7">
        <f t="shared" si="5"/>
        <v>1</v>
      </c>
    </row>
    <row r="8" spans="1:24">
      <c r="A8" t="s">
        <v>39</v>
      </c>
      <c r="B8">
        <v>237611000</v>
      </c>
      <c r="C8" t="s">
        <v>12</v>
      </c>
      <c r="D8" t="s">
        <v>13</v>
      </c>
      <c r="E8">
        <v>214</v>
      </c>
      <c r="F8">
        <v>26.4</v>
      </c>
      <c r="G8">
        <v>17</v>
      </c>
      <c r="H8">
        <v>22430000</v>
      </c>
      <c r="I8">
        <v>5493000</v>
      </c>
      <c r="J8">
        <f>H8-I8</f>
        <v>16937000</v>
      </c>
      <c r="K8">
        <v>3263000</v>
      </c>
      <c r="L8">
        <v>1071000</v>
      </c>
      <c r="N8">
        <v>1159000</v>
      </c>
      <c r="P8">
        <f t="shared" si="0"/>
        <v>0.24489522960320997</v>
      </c>
      <c r="R8">
        <f t="shared" si="1"/>
        <v>0.59402876388130343</v>
      </c>
      <c r="T8">
        <f t="shared" si="2"/>
        <v>0.19497542326597489</v>
      </c>
      <c r="V8">
        <f t="shared" si="3"/>
        <v>0.21099581285272165</v>
      </c>
      <c r="X8">
        <f t="shared" si="5"/>
        <v>1</v>
      </c>
    </row>
    <row r="9" spans="1:24">
      <c r="A9" t="s">
        <v>41</v>
      </c>
      <c r="B9">
        <v>240348000</v>
      </c>
      <c r="C9" t="s">
        <v>12</v>
      </c>
      <c r="D9" t="s">
        <v>17</v>
      </c>
      <c r="E9">
        <v>85</v>
      </c>
      <c r="F9">
        <v>21.2</v>
      </c>
      <c r="G9">
        <v>22</v>
      </c>
      <c r="H9">
        <v>1408000</v>
      </c>
      <c r="I9">
        <v>470000</v>
      </c>
      <c r="J9">
        <f t="shared" ref="J9:J11" si="7">H9-I9</f>
        <v>938000</v>
      </c>
      <c r="K9" s="1">
        <f>I9*0.35</f>
        <v>164500</v>
      </c>
      <c r="L9" s="1">
        <v>152750</v>
      </c>
      <c r="N9" s="1">
        <v>152750</v>
      </c>
      <c r="P9">
        <f t="shared" si="0"/>
        <v>0.33380681818181818</v>
      </c>
      <c r="R9">
        <f t="shared" si="1"/>
        <v>0.35</v>
      </c>
      <c r="T9">
        <f t="shared" si="2"/>
        <v>0.32500000000000001</v>
      </c>
      <c r="V9">
        <f t="shared" si="3"/>
        <v>0.32500000000000001</v>
      </c>
      <c r="X9">
        <f t="shared" si="5"/>
        <v>1</v>
      </c>
    </row>
    <row r="10" spans="1:24">
      <c r="A10" t="s">
        <v>40</v>
      </c>
      <c r="B10">
        <v>237641000</v>
      </c>
      <c r="C10" t="s">
        <v>12</v>
      </c>
      <c r="D10" t="s">
        <v>13</v>
      </c>
      <c r="E10">
        <v>214</v>
      </c>
      <c r="F10">
        <v>26.4</v>
      </c>
      <c r="G10">
        <v>17</v>
      </c>
      <c r="H10">
        <v>22430000</v>
      </c>
      <c r="I10">
        <v>7440000</v>
      </c>
      <c r="J10">
        <f t="shared" si="7"/>
        <v>14990000</v>
      </c>
      <c r="K10">
        <v>3263000</v>
      </c>
      <c r="L10">
        <v>1071000</v>
      </c>
      <c r="N10">
        <v>3106000</v>
      </c>
      <c r="P10">
        <f t="shared" si="0"/>
        <v>0.33169861792242533</v>
      </c>
      <c r="R10">
        <f t="shared" si="1"/>
        <v>0.43857526881720432</v>
      </c>
      <c r="T10">
        <f t="shared" si="2"/>
        <v>0.14395161290322581</v>
      </c>
      <c r="V10">
        <f t="shared" si="3"/>
        <v>0.4174731182795699</v>
      </c>
      <c r="X10">
        <f t="shared" si="5"/>
        <v>1</v>
      </c>
    </row>
    <row r="11" spans="1:24">
      <c r="A11" t="s">
        <v>34</v>
      </c>
      <c r="B11">
        <v>367759000</v>
      </c>
      <c r="C11" t="s">
        <v>18</v>
      </c>
      <c r="D11" t="s">
        <v>19</v>
      </c>
      <c r="E11">
        <v>292.08</v>
      </c>
      <c r="F11">
        <v>32.35</v>
      </c>
      <c r="G11">
        <v>13</v>
      </c>
      <c r="H11">
        <v>82287000</v>
      </c>
      <c r="I11">
        <v>61499000</v>
      </c>
      <c r="J11">
        <f t="shared" si="7"/>
        <v>20788000</v>
      </c>
      <c r="K11" s="1">
        <f>I11*0.4</f>
        <v>24599600</v>
      </c>
      <c r="L11" s="1">
        <v>18449700</v>
      </c>
      <c r="N11" s="1">
        <v>18449700</v>
      </c>
      <c r="P11">
        <f t="shared" si="0"/>
        <v>0.74737200286801075</v>
      </c>
      <c r="R11">
        <f t="shared" si="1"/>
        <v>0.4</v>
      </c>
      <c r="T11">
        <f t="shared" si="2"/>
        <v>0.3</v>
      </c>
      <c r="V11">
        <f t="shared" si="3"/>
        <v>0.3</v>
      </c>
      <c r="X11">
        <f t="shared" si="5"/>
        <v>1</v>
      </c>
    </row>
    <row r="12" spans="1:24">
      <c r="A12" t="s">
        <v>42</v>
      </c>
      <c r="B12">
        <v>319068600</v>
      </c>
      <c r="C12" t="s">
        <v>20</v>
      </c>
      <c r="D12" t="s">
        <v>21</v>
      </c>
      <c r="E12">
        <v>128</v>
      </c>
      <c r="F12">
        <v>17</v>
      </c>
      <c r="G12">
        <v>10</v>
      </c>
      <c r="H12" s="1">
        <f>I12/0.35</f>
        <v>6285714.2857142864</v>
      </c>
      <c r="I12">
        <v>2200000</v>
      </c>
      <c r="J12" s="1">
        <f>G47-I12</f>
        <v>4085714</v>
      </c>
      <c r="K12" s="1">
        <f>I12*0.5</f>
        <v>1100000</v>
      </c>
      <c r="L12" s="1">
        <v>550000</v>
      </c>
      <c r="N12" s="1">
        <v>550000</v>
      </c>
      <c r="P12">
        <f t="shared" si="0"/>
        <v>0.35</v>
      </c>
      <c r="R12">
        <f t="shared" si="1"/>
        <v>0.5</v>
      </c>
      <c r="T12">
        <f t="shared" si="2"/>
        <v>0.25</v>
      </c>
      <c r="V12">
        <f t="shared" si="3"/>
        <v>0.25</v>
      </c>
      <c r="X12">
        <f t="shared" si="5"/>
        <v>1</v>
      </c>
    </row>
    <row r="13" spans="1:24">
      <c r="A13" t="s">
        <v>49</v>
      </c>
      <c r="B13">
        <v>240082000</v>
      </c>
      <c r="C13" t="s">
        <v>12</v>
      </c>
      <c r="D13" t="s">
        <v>16</v>
      </c>
      <c r="E13">
        <v>57.4</v>
      </c>
      <c r="F13">
        <v>9.4</v>
      </c>
      <c r="G13">
        <v>15</v>
      </c>
      <c r="H13" s="1">
        <f>H14*0.65</f>
        <v>1105000</v>
      </c>
      <c r="I13" s="1">
        <f>H13*0.25</f>
        <v>276250</v>
      </c>
      <c r="J13" s="1">
        <f>H13-I13</f>
        <v>828750</v>
      </c>
      <c r="K13" s="1">
        <f>I13/2</f>
        <v>138125</v>
      </c>
      <c r="L13">
        <v>73084</v>
      </c>
      <c r="N13" s="1">
        <f>I13-K13-L13</f>
        <v>65041</v>
      </c>
      <c r="P13">
        <f t="shared" si="0"/>
        <v>0.25</v>
      </c>
      <c r="R13">
        <f t="shared" si="1"/>
        <v>0.5</v>
      </c>
      <c r="T13">
        <f t="shared" si="2"/>
        <v>0.2645574660633484</v>
      </c>
      <c r="V13">
        <f t="shared" si="3"/>
        <v>0.23544253393665157</v>
      </c>
      <c r="X13">
        <f t="shared" si="5"/>
        <v>1</v>
      </c>
    </row>
    <row r="14" spans="1:24">
      <c r="A14" t="s">
        <v>50</v>
      </c>
      <c r="B14">
        <v>271030139</v>
      </c>
      <c r="C14" t="s">
        <v>10</v>
      </c>
      <c r="D14" t="s">
        <v>16</v>
      </c>
      <c r="E14">
        <v>88</v>
      </c>
      <c r="F14">
        <v>12.2</v>
      </c>
      <c r="G14">
        <v>12</v>
      </c>
      <c r="H14">
        <v>1700000</v>
      </c>
      <c r="I14" s="1">
        <f>H14*0.25</f>
        <v>425000</v>
      </c>
      <c r="J14" s="1">
        <f t="shared" ref="J14:J16" si="8">H14-I14</f>
        <v>1275000</v>
      </c>
      <c r="K14" s="1">
        <f>I14/2</f>
        <v>212500</v>
      </c>
      <c r="L14" s="1">
        <f>K14/2</f>
        <v>106250</v>
      </c>
      <c r="N14" s="1">
        <v>106250</v>
      </c>
      <c r="P14">
        <f t="shared" si="0"/>
        <v>0.25</v>
      </c>
      <c r="R14">
        <f t="shared" si="1"/>
        <v>0.5</v>
      </c>
      <c r="T14">
        <f t="shared" si="2"/>
        <v>0.25</v>
      </c>
      <c r="V14">
        <f t="shared" si="3"/>
        <v>0.25</v>
      </c>
      <c r="X14">
        <f t="shared" si="5"/>
        <v>1</v>
      </c>
    </row>
    <row r="15" spans="1:24">
      <c r="A15" t="s">
        <v>47</v>
      </c>
      <c r="B15" s="1">
        <v>200000003</v>
      </c>
      <c r="C15" t="s">
        <v>12</v>
      </c>
      <c r="D15" t="s">
        <v>11</v>
      </c>
      <c r="E15">
        <v>117</v>
      </c>
      <c r="F15">
        <v>14.8</v>
      </c>
      <c r="G15">
        <v>16</v>
      </c>
      <c r="H15">
        <v>3400000</v>
      </c>
      <c r="I15" s="1">
        <f t="shared" ref="I15:I16" si="9">H15*0.25</f>
        <v>850000</v>
      </c>
      <c r="J15" s="1">
        <f t="shared" si="8"/>
        <v>2550000</v>
      </c>
      <c r="K15" s="1">
        <f t="shared" ref="K15:K16" si="10">I15/2</f>
        <v>425000</v>
      </c>
      <c r="L15" s="1">
        <f t="shared" ref="L15:L16" si="11">K15/2</f>
        <v>212500</v>
      </c>
      <c r="N15" s="1">
        <v>212500</v>
      </c>
      <c r="P15">
        <f t="shared" si="0"/>
        <v>0.25</v>
      </c>
      <c r="R15">
        <f t="shared" si="1"/>
        <v>0.5</v>
      </c>
      <c r="T15">
        <f t="shared" si="2"/>
        <v>0.25</v>
      </c>
      <c r="V15">
        <f t="shared" si="3"/>
        <v>0.25</v>
      </c>
      <c r="X15">
        <f t="shared" si="5"/>
        <v>1</v>
      </c>
    </row>
    <row r="16" spans="1:24">
      <c r="A16" t="s">
        <v>48</v>
      </c>
      <c r="B16" s="1">
        <v>200000004</v>
      </c>
      <c r="C16" t="s">
        <v>10</v>
      </c>
      <c r="D16" t="s">
        <v>11</v>
      </c>
      <c r="E16">
        <v>116.7</v>
      </c>
      <c r="F16">
        <v>14.8</v>
      </c>
      <c r="G16">
        <v>17</v>
      </c>
      <c r="H16">
        <v>3380000</v>
      </c>
      <c r="I16" s="1">
        <f t="shared" si="9"/>
        <v>845000</v>
      </c>
      <c r="J16" s="1">
        <f t="shared" si="8"/>
        <v>2535000</v>
      </c>
      <c r="K16" s="1">
        <f t="shared" si="10"/>
        <v>422500</v>
      </c>
      <c r="L16" s="1">
        <f t="shared" si="11"/>
        <v>211250</v>
      </c>
      <c r="N16" s="1">
        <v>211250</v>
      </c>
      <c r="P16">
        <f t="shared" si="0"/>
        <v>0.25</v>
      </c>
      <c r="R16">
        <f t="shared" si="1"/>
        <v>0.5</v>
      </c>
      <c r="T16">
        <f t="shared" si="2"/>
        <v>0.25</v>
      </c>
      <c r="V16">
        <f t="shared" si="3"/>
        <v>0.25</v>
      </c>
      <c r="X16">
        <f t="shared" si="5"/>
        <v>1</v>
      </c>
    </row>
    <row r="19" spans="3:15">
      <c r="C19" t="s">
        <v>96</v>
      </c>
      <c r="J19" s="10" t="s">
        <v>108</v>
      </c>
      <c r="K19" s="10"/>
      <c r="L19" s="10"/>
      <c r="M19" s="10"/>
      <c r="N19" s="10"/>
      <c r="O19" s="10"/>
    </row>
    <row r="20" spans="3:15">
      <c r="C20" t="s">
        <v>102</v>
      </c>
    </row>
    <row r="21" spans="3:15">
      <c r="D21" t="s">
        <v>88</v>
      </c>
    </row>
    <row r="22" spans="3:15">
      <c r="D22" t="s">
        <v>111</v>
      </c>
    </row>
    <row r="23" spans="3:15">
      <c r="D23" t="s">
        <v>89</v>
      </c>
    </row>
    <row r="24" spans="3:15">
      <c r="D24" t="s">
        <v>104</v>
      </c>
    </row>
    <row r="25" spans="3:15">
      <c r="D25" t="s">
        <v>110</v>
      </c>
    </row>
    <row r="26" spans="3:15">
      <c r="C26" t="s">
        <v>109</v>
      </c>
    </row>
    <row r="27" spans="3:15">
      <c r="D27" t="s">
        <v>90</v>
      </c>
    </row>
    <row r="28" spans="3:15">
      <c r="D28" t="s">
        <v>91</v>
      </c>
    </row>
    <row r="29" spans="3:15">
      <c r="C29" t="s">
        <v>105</v>
      </c>
    </row>
    <row r="30" spans="3:15">
      <c r="D30" t="s">
        <v>106</v>
      </c>
    </row>
    <row r="31" spans="3:15">
      <c r="E31" t="s">
        <v>100</v>
      </c>
    </row>
    <row r="32" spans="3:15">
      <c r="F32" t="s">
        <v>103</v>
      </c>
    </row>
    <row r="33" spans="4:10">
      <c r="F33" t="s">
        <v>101</v>
      </c>
    </row>
    <row r="34" spans="4:10">
      <c r="D34" t="s">
        <v>107</v>
      </c>
    </row>
    <row r="35" spans="4:10">
      <c r="E35" t="s">
        <v>98</v>
      </c>
    </row>
    <row r="36" spans="4:10">
      <c r="E36" t="s">
        <v>116</v>
      </c>
    </row>
    <row r="37" spans="4:10">
      <c r="E37" t="s">
        <v>112</v>
      </c>
    </row>
    <row r="38" spans="4:10">
      <c r="E38" t="s">
        <v>115</v>
      </c>
    </row>
    <row r="39" spans="4:10">
      <c r="E39" t="s">
        <v>99</v>
      </c>
    </row>
    <row r="40" spans="4:10">
      <c r="E40" t="s">
        <v>113</v>
      </c>
    </row>
    <row r="41" spans="4:10">
      <c r="E41" t="s">
        <v>114</v>
      </c>
    </row>
    <row r="42" spans="4:10">
      <c r="F42" t="s">
        <v>95</v>
      </c>
      <c r="I42" s="1">
        <f>E13/E14</f>
        <v>0.65227272727272723</v>
      </c>
      <c r="J42" s="5" t="s">
        <v>97</v>
      </c>
    </row>
    <row r="43" spans="4:10">
      <c r="E43" t="s">
        <v>93</v>
      </c>
    </row>
    <row r="44" spans="4:10">
      <c r="E44" t="s">
        <v>92</v>
      </c>
    </row>
    <row r="45" spans="4:10">
      <c r="E45" s="1">
        <v>7905714.2857142864</v>
      </c>
      <c r="F45" t="s">
        <v>76</v>
      </c>
      <c r="G45" s="1">
        <v>7905714</v>
      </c>
    </row>
    <row r="46" spans="4:10">
      <c r="E46" s="1">
        <v>7928571.4285714291</v>
      </c>
      <c r="F46" t="s">
        <v>76</v>
      </c>
      <c r="G46" s="1">
        <v>7928571</v>
      </c>
    </row>
    <row r="47" spans="4:10">
      <c r="E47" s="1">
        <v>6285714.2857142864</v>
      </c>
      <c r="F47" t="s">
        <v>76</v>
      </c>
      <c r="G47" s="1">
        <v>6285714</v>
      </c>
    </row>
  </sheetData>
  <mergeCells count="19">
    <mergeCell ref="J19:O19"/>
    <mergeCell ref="A1:A2"/>
    <mergeCell ref="B1:B2"/>
    <mergeCell ref="C1:C2"/>
    <mergeCell ref="D1:D2"/>
    <mergeCell ref="I1:I2"/>
    <mergeCell ref="X1:X2"/>
    <mergeCell ref="R1:R2"/>
    <mergeCell ref="T1:T2"/>
    <mergeCell ref="V1:V2"/>
    <mergeCell ref="E1:E2"/>
    <mergeCell ref="F1:F2"/>
    <mergeCell ref="G1:G2"/>
    <mergeCell ref="H1:H2"/>
    <mergeCell ref="P1:P2"/>
    <mergeCell ref="J1:J2"/>
    <mergeCell ref="K1:K2"/>
    <mergeCell ref="L1:L2"/>
    <mergeCell ref="N1:N2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5"/>
  <sheetViews>
    <sheetView zoomScaleNormal="100" workbookViewId="0">
      <selection activeCell="G6" sqref="G6"/>
    </sheetView>
  </sheetViews>
  <sheetFormatPr defaultRowHeight="15"/>
  <cols>
    <col min="1" max="1" width="12.28515625" bestFit="1" customWidth="1"/>
    <col min="2" max="2" width="4.28515625" bestFit="1" customWidth="1"/>
    <col min="3" max="4" width="18.5703125" bestFit="1" customWidth="1"/>
    <col min="5" max="5" width="7.140625" bestFit="1" customWidth="1"/>
    <col min="6" max="6" width="6.28515625" bestFit="1" customWidth="1"/>
    <col min="7" max="7" width="15.42578125" bestFit="1" customWidth="1"/>
    <col min="8" max="8" width="21.5703125" bestFit="1" customWidth="1"/>
    <col min="9" max="9" width="15.42578125" bestFit="1" customWidth="1"/>
    <col min="10" max="10" width="12" bestFit="1" customWidth="1"/>
    <col min="11" max="11" width="12.42578125" bestFit="1" customWidth="1"/>
    <col min="12" max="12" width="5.7109375" customWidth="1"/>
    <col min="13" max="13" width="11.85546875" bestFit="1" customWidth="1"/>
    <col min="14" max="14" width="12.28515625" bestFit="1" customWidth="1"/>
    <col min="15" max="15" width="11.140625" bestFit="1" customWidth="1"/>
    <col min="16" max="16" width="12.2851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83</v>
      </c>
      <c r="I1" t="s">
        <v>84</v>
      </c>
      <c r="J1" t="s">
        <v>85</v>
      </c>
      <c r="K1" t="s">
        <v>86</v>
      </c>
      <c r="M1" t="s">
        <v>87</v>
      </c>
      <c r="N1" t="s">
        <v>7</v>
      </c>
      <c r="O1" t="s">
        <v>8</v>
      </c>
      <c r="P1" t="s">
        <v>9</v>
      </c>
    </row>
    <row r="2" spans="1:16">
      <c r="A2">
        <v>239737000</v>
      </c>
      <c r="B2" t="s">
        <v>12</v>
      </c>
      <c r="C2" t="s">
        <v>35</v>
      </c>
      <c r="D2" t="s">
        <v>13</v>
      </c>
      <c r="E2">
        <v>171.4</v>
      </c>
      <c r="F2">
        <v>26.2</v>
      </c>
      <c r="G2">
        <v>10368000</v>
      </c>
      <c r="H2">
        <v>14</v>
      </c>
      <c r="I2">
        <v>2</v>
      </c>
      <c r="J2">
        <v>0.7</v>
      </c>
      <c r="K2">
        <v>0.05</v>
      </c>
      <c r="M2">
        <v>0</v>
      </c>
      <c r="N2">
        <v>2537500</v>
      </c>
      <c r="O2">
        <v>1268750</v>
      </c>
      <c r="P2">
        <v>1268750</v>
      </c>
    </row>
    <row r="3" spans="1:16">
      <c r="A3">
        <v>241087000</v>
      </c>
      <c r="B3" t="s">
        <v>12</v>
      </c>
      <c r="C3" t="s">
        <v>36</v>
      </c>
      <c r="D3" t="s">
        <v>13</v>
      </c>
      <c r="E3">
        <v>145</v>
      </c>
      <c r="F3">
        <v>22</v>
      </c>
      <c r="G3">
        <v>5138714</v>
      </c>
      <c r="H3">
        <v>14</v>
      </c>
      <c r="I3">
        <v>2</v>
      </c>
      <c r="J3">
        <v>0.75</v>
      </c>
      <c r="K3">
        <v>0.05</v>
      </c>
      <c r="M3">
        <v>0</v>
      </c>
      <c r="N3">
        <v>1383500</v>
      </c>
      <c r="O3">
        <v>482404</v>
      </c>
      <c r="P3">
        <v>901096</v>
      </c>
    </row>
    <row r="4" spans="1:16">
      <c r="A4">
        <v>239923000</v>
      </c>
      <c r="B4" t="s">
        <v>12</v>
      </c>
      <c r="C4" t="s">
        <v>37</v>
      </c>
      <c r="D4" t="s">
        <v>13</v>
      </c>
      <c r="E4">
        <v>124</v>
      </c>
      <c r="F4">
        <v>18.899999999999999</v>
      </c>
      <c r="G4">
        <v>4688000</v>
      </c>
      <c r="H4">
        <v>13</v>
      </c>
      <c r="I4">
        <v>2</v>
      </c>
      <c r="J4">
        <v>0.75</v>
      </c>
      <c r="K4">
        <v>0.05</v>
      </c>
      <c r="M4">
        <v>0</v>
      </c>
      <c r="N4">
        <v>948000</v>
      </c>
      <c r="O4">
        <v>402000</v>
      </c>
      <c r="P4">
        <v>546000</v>
      </c>
    </row>
    <row r="5" spans="1:16">
      <c r="A5">
        <v>241159000</v>
      </c>
      <c r="B5" t="s">
        <v>12</v>
      </c>
      <c r="C5" t="s">
        <v>38</v>
      </c>
      <c r="D5" t="s">
        <v>13</v>
      </c>
      <c r="E5">
        <v>145.9</v>
      </c>
      <c r="F5">
        <v>23.2</v>
      </c>
      <c r="G5">
        <v>5153571</v>
      </c>
      <c r="H5">
        <v>14</v>
      </c>
      <c r="I5">
        <v>2</v>
      </c>
      <c r="J5">
        <v>0.75</v>
      </c>
      <c r="K5">
        <v>0.05</v>
      </c>
      <c r="M5">
        <v>0</v>
      </c>
      <c r="N5">
        <v>1387500</v>
      </c>
      <c r="O5">
        <v>482404</v>
      </c>
      <c r="P5">
        <v>905096</v>
      </c>
    </row>
    <row r="6" spans="1:16">
      <c r="A6">
        <v>351168000</v>
      </c>
      <c r="B6" t="s">
        <v>14</v>
      </c>
      <c r="C6" t="s">
        <v>31</v>
      </c>
      <c r="D6" t="s">
        <v>15</v>
      </c>
      <c r="E6">
        <v>336.17</v>
      </c>
      <c r="F6">
        <v>60</v>
      </c>
      <c r="G6">
        <v>30627000</v>
      </c>
      <c r="H6">
        <v>9</v>
      </c>
      <c r="I6">
        <v>3.5</v>
      </c>
      <c r="J6">
        <v>0.35</v>
      </c>
      <c r="K6">
        <v>2.1999999999999999E-2</v>
      </c>
      <c r="M6">
        <v>0</v>
      </c>
      <c r="N6">
        <v>101085000</v>
      </c>
      <c r="O6">
        <v>6868508</v>
      </c>
      <c r="P6">
        <v>208473492</v>
      </c>
    </row>
    <row r="7" spans="1:16">
      <c r="A7">
        <v>237611000</v>
      </c>
      <c r="B7" t="s">
        <v>12</v>
      </c>
      <c r="C7" t="s">
        <v>39</v>
      </c>
      <c r="D7" t="s">
        <v>13</v>
      </c>
      <c r="E7">
        <v>214</v>
      </c>
      <c r="F7">
        <v>26.4</v>
      </c>
      <c r="G7">
        <v>16937000</v>
      </c>
      <c r="H7">
        <v>17</v>
      </c>
      <c r="I7">
        <v>2</v>
      </c>
      <c r="J7">
        <v>1</v>
      </c>
      <c r="K7">
        <v>4.4999999999999998E-2</v>
      </c>
      <c r="M7">
        <v>0</v>
      </c>
      <c r="N7">
        <v>3263000</v>
      </c>
      <c r="O7">
        <v>1071000</v>
      </c>
      <c r="P7">
        <v>1159000</v>
      </c>
    </row>
    <row r="8" spans="1:16">
      <c r="A8">
        <v>240348000</v>
      </c>
      <c r="B8" t="s">
        <v>12</v>
      </c>
      <c r="C8" t="s">
        <v>41</v>
      </c>
      <c r="D8" t="s">
        <v>17</v>
      </c>
      <c r="E8">
        <v>85</v>
      </c>
      <c r="F8">
        <v>21.2</v>
      </c>
      <c r="G8">
        <v>938000</v>
      </c>
      <c r="H8">
        <v>22</v>
      </c>
      <c r="I8">
        <v>1</v>
      </c>
      <c r="J8">
        <v>1.5</v>
      </c>
      <c r="K8">
        <v>0.11</v>
      </c>
      <c r="M8">
        <v>0</v>
      </c>
      <c r="N8">
        <v>164500</v>
      </c>
      <c r="O8">
        <v>152750</v>
      </c>
      <c r="P8">
        <v>152750</v>
      </c>
    </row>
    <row r="9" spans="1:16">
      <c r="A9">
        <v>237641000</v>
      </c>
      <c r="B9" t="s">
        <v>12</v>
      </c>
      <c r="C9" t="s">
        <v>40</v>
      </c>
      <c r="D9" t="s">
        <v>13</v>
      </c>
      <c r="E9">
        <v>214</v>
      </c>
      <c r="F9">
        <v>26.4</v>
      </c>
      <c r="G9">
        <v>14990000</v>
      </c>
      <c r="H9">
        <v>17</v>
      </c>
      <c r="I9">
        <v>2</v>
      </c>
      <c r="J9">
        <v>1</v>
      </c>
      <c r="K9">
        <v>4.4999999999999998E-2</v>
      </c>
      <c r="M9">
        <v>0</v>
      </c>
      <c r="N9">
        <v>3263000</v>
      </c>
      <c r="O9">
        <v>1071000</v>
      </c>
      <c r="P9">
        <v>3106000</v>
      </c>
    </row>
    <row r="10" spans="1:16">
      <c r="A10">
        <v>367759000</v>
      </c>
      <c r="B10" t="s">
        <v>18</v>
      </c>
      <c r="C10" t="s">
        <v>34</v>
      </c>
      <c r="D10" t="s">
        <v>19</v>
      </c>
      <c r="E10">
        <v>292.08</v>
      </c>
      <c r="F10">
        <v>32.35</v>
      </c>
      <c r="G10">
        <v>20788000</v>
      </c>
      <c r="H10">
        <v>13</v>
      </c>
      <c r="I10">
        <v>3</v>
      </c>
      <c r="J10">
        <v>0.44</v>
      </c>
      <c r="K10">
        <v>2.8000000000000001E-2</v>
      </c>
      <c r="M10">
        <v>0</v>
      </c>
      <c r="N10">
        <v>24599600</v>
      </c>
      <c r="O10">
        <v>18449700</v>
      </c>
      <c r="P10">
        <v>18449700</v>
      </c>
    </row>
    <row r="11" spans="1:16">
      <c r="A11">
        <v>319068600</v>
      </c>
      <c r="B11" t="s">
        <v>20</v>
      </c>
      <c r="C11" t="s">
        <v>42</v>
      </c>
      <c r="D11" t="s">
        <v>21</v>
      </c>
      <c r="E11">
        <v>128</v>
      </c>
      <c r="F11">
        <v>17</v>
      </c>
      <c r="G11">
        <v>4085714</v>
      </c>
      <c r="H11">
        <v>10</v>
      </c>
      <c r="I11">
        <v>2</v>
      </c>
      <c r="J11">
        <v>0.65</v>
      </c>
      <c r="K11">
        <v>3.9E-2</v>
      </c>
      <c r="M11">
        <v>0</v>
      </c>
      <c r="N11">
        <v>1100000</v>
      </c>
      <c r="O11">
        <v>550000</v>
      </c>
      <c r="P11">
        <v>550000</v>
      </c>
    </row>
    <row r="12" spans="1:16">
      <c r="A12">
        <v>240082000</v>
      </c>
      <c r="B12" t="s">
        <v>12</v>
      </c>
      <c r="C12" t="s">
        <v>49</v>
      </c>
      <c r="D12" t="s">
        <v>16</v>
      </c>
      <c r="E12">
        <v>57.4</v>
      </c>
      <c r="F12">
        <v>9.4</v>
      </c>
      <c r="G12">
        <v>828750</v>
      </c>
      <c r="H12">
        <v>15</v>
      </c>
      <c r="I12">
        <v>1</v>
      </c>
      <c r="J12">
        <v>1.35</v>
      </c>
      <c r="K12">
        <v>0.09</v>
      </c>
      <c r="M12">
        <v>0</v>
      </c>
      <c r="N12">
        <v>138125</v>
      </c>
      <c r="O12">
        <v>73084</v>
      </c>
      <c r="P12">
        <v>65041</v>
      </c>
    </row>
    <row r="13" spans="1:16">
      <c r="A13">
        <v>271030139</v>
      </c>
      <c r="B13" t="s">
        <v>10</v>
      </c>
      <c r="C13" t="s">
        <v>50</v>
      </c>
      <c r="D13" t="s">
        <v>16</v>
      </c>
      <c r="E13">
        <v>88</v>
      </c>
      <c r="F13">
        <v>12.2</v>
      </c>
      <c r="G13">
        <v>1275000</v>
      </c>
      <c r="H13">
        <v>12</v>
      </c>
      <c r="I13">
        <v>2</v>
      </c>
      <c r="J13">
        <v>0.9</v>
      </c>
      <c r="K13">
        <v>0.06</v>
      </c>
      <c r="M13">
        <v>0</v>
      </c>
      <c r="N13">
        <v>212500</v>
      </c>
      <c r="O13">
        <v>106250</v>
      </c>
      <c r="P13">
        <v>106250</v>
      </c>
    </row>
    <row r="14" spans="1:16">
      <c r="A14">
        <v>200000003</v>
      </c>
      <c r="B14" t="s">
        <v>12</v>
      </c>
      <c r="C14" t="s">
        <v>47</v>
      </c>
      <c r="D14" t="s">
        <v>11</v>
      </c>
      <c r="E14">
        <v>117</v>
      </c>
      <c r="F14">
        <v>14.8</v>
      </c>
      <c r="G14">
        <v>2550000</v>
      </c>
      <c r="H14">
        <v>16</v>
      </c>
      <c r="I14">
        <v>2</v>
      </c>
      <c r="J14">
        <v>1.1000000000000001</v>
      </c>
      <c r="K14">
        <v>0.08</v>
      </c>
      <c r="M14">
        <v>0</v>
      </c>
      <c r="N14">
        <v>425000</v>
      </c>
      <c r="O14">
        <v>212500</v>
      </c>
      <c r="P14">
        <v>212500</v>
      </c>
    </row>
    <row r="15" spans="1:16">
      <c r="A15">
        <v>200000004</v>
      </c>
      <c r="B15" t="s">
        <v>10</v>
      </c>
      <c r="C15" t="s">
        <v>48</v>
      </c>
      <c r="D15" t="s">
        <v>11</v>
      </c>
      <c r="E15">
        <v>116.7</v>
      </c>
      <c r="F15">
        <v>14.8</v>
      </c>
      <c r="G15">
        <v>2535000</v>
      </c>
      <c r="H15">
        <v>17</v>
      </c>
      <c r="I15">
        <v>2</v>
      </c>
      <c r="J15">
        <v>1.1000000000000001</v>
      </c>
      <c r="K15">
        <v>0.08</v>
      </c>
      <c r="M15">
        <v>0</v>
      </c>
      <c r="N15">
        <v>422500</v>
      </c>
      <c r="O15">
        <v>211250</v>
      </c>
      <c r="P15">
        <v>211250</v>
      </c>
    </row>
  </sheetData>
  <pageMargins left="0.70866141732283472" right="0.70866141732283472" top="0.74803149606299213" bottom="0.74803149606299213" header="0.31496062992125984" footer="0.31496062992125984"/>
  <pageSetup paperSize="9" scale="66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dataSurvey</vt:lpstr>
      <vt:lpstr>dataAdaptation</vt:lpstr>
      <vt:lpstr>sailAwayFleet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2018-08-05T05:26:26Z</cp:lastPrinted>
  <dcterms:created xsi:type="dcterms:W3CDTF">2018-08-04T14:38:08Z</dcterms:created>
  <dcterms:modified xsi:type="dcterms:W3CDTF">2018-09-11T18:52:48Z</dcterms:modified>
</cp:coreProperties>
</file>